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aula.beiral\Desktop\Trabalhos IJSN\Comércio Exterior\Resenhas\Resenha - EXPORTAÇÕES\2025\04_2025\"/>
    </mc:Choice>
  </mc:AlternateContent>
  <xr:revisionPtr revIDLastSave="0" documentId="13_ncr:1_{FBFD3628-D2E5-4ED2-9CEE-9C44577DBAF8}" xr6:coauthVersionLast="47" xr6:coauthVersionMax="47" xr10:uidLastSave="{00000000-0000-0000-0000-000000000000}"/>
  <bookViews>
    <workbookView xWindow="-120" yWindow="-120" windowWidth="29040" windowHeight="15720" tabRatio="902" xr2:uid="{00000000-000D-0000-FFFF-FFFF00000000}"/>
  </bookViews>
  <sheets>
    <sheet name="Índice" sheetId="11" r:id="rId1"/>
    <sheet name="Gráficos&gt;&gt;" sheetId="10" r:id="rId2"/>
    <sheet name="Graf 1" sheetId="1" r:id="rId3"/>
    <sheet name="Graf 2" sheetId="2" r:id="rId4"/>
    <sheet name="Graf 3" sheetId="3" r:id="rId5"/>
    <sheet name="Graf 4" sheetId="8" r:id="rId6"/>
    <sheet name="Tabelas&gt;&gt;" sheetId="9" r:id="rId7"/>
    <sheet name="Tab 1" sheetId="4" r:id="rId8"/>
    <sheet name="Tab 2" sheetId="5" r:id="rId9"/>
    <sheet name="Tab 3" sheetId="6" r:id="rId10"/>
    <sheet name="Tab 4" sheetId="7" r:id="rId11"/>
  </sheets>
  <definedNames>
    <definedName name="_xlnm._FilterDatabase" localSheetId="5" hidden="1">'Graf 4'!#REF!</definedName>
    <definedName name="_xlnm._FilterDatabase" localSheetId="8" hidden="1">'Tab 2'!#REF!</definedName>
    <definedName name="_xlnm._FilterDatabase" localSheetId="10" hidden="1">'Tab 4'!#REF!</definedName>
  </definedNames>
  <calcPr calcId="181029"/>
</workbook>
</file>

<file path=xl/calcChain.xml><?xml version="1.0" encoding="utf-8"?>
<calcChain xmlns="http://schemas.openxmlformats.org/spreadsheetml/2006/main">
  <c r="F72" i="8" l="1"/>
  <c r="C72" i="8"/>
  <c r="F65" i="8"/>
  <c r="C65" i="8"/>
  <c r="F63" i="8"/>
  <c r="C63" i="8"/>
  <c r="F56" i="8"/>
  <c r="C56" i="8"/>
  <c r="I17" i="7"/>
  <c r="H17" i="7"/>
  <c r="G17" i="7"/>
  <c r="L17" i="7" s="1"/>
  <c r="F17" i="7"/>
  <c r="E17" i="7"/>
  <c r="D17" i="7"/>
  <c r="K17" i="7" s="1"/>
  <c r="L16" i="7"/>
  <c r="K16" i="7"/>
  <c r="J16" i="7"/>
  <c r="C16" i="7"/>
  <c r="L15" i="7"/>
  <c r="K15" i="7"/>
  <c r="J15" i="7"/>
  <c r="L14" i="7"/>
  <c r="K14" i="7"/>
  <c r="J14" i="7"/>
  <c r="L13" i="7"/>
  <c r="K13" i="7"/>
  <c r="J13" i="7"/>
  <c r="C13" i="7"/>
  <c r="L12" i="7"/>
  <c r="K12" i="7"/>
  <c r="J12" i="7"/>
  <c r="C12" i="7"/>
  <c r="L11" i="7"/>
  <c r="K11" i="7"/>
  <c r="J11" i="7"/>
  <c r="L10" i="7"/>
  <c r="K10" i="7"/>
  <c r="J10" i="7"/>
  <c r="L9" i="7"/>
  <c r="K9" i="7"/>
  <c r="J9" i="7"/>
  <c r="C9" i="7"/>
  <c r="L8" i="7"/>
  <c r="K8" i="7"/>
  <c r="J8" i="7"/>
  <c r="C8" i="7"/>
  <c r="L7" i="7"/>
  <c r="K7" i="7"/>
  <c r="J7" i="7"/>
  <c r="L6" i="7"/>
  <c r="K6" i="7"/>
  <c r="J6" i="7"/>
  <c r="J17" i="6"/>
  <c r="I17" i="6"/>
  <c r="H17" i="6"/>
  <c r="J16" i="6"/>
  <c r="I16" i="6"/>
  <c r="H16" i="6"/>
  <c r="J15" i="6"/>
  <c r="I15" i="6"/>
  <c r="H15" i="6"/>
  <c r="J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C6" i="7" l="1"/>
  <c r="C17" i="7" s="1"/>
  <c r="C10" i="7"/>
  <c r="C14" i="7"/>
  <c r="J17" i="7"/>
  <c r="C7" i="7"/>
  <c r="C11" i="7"/>
  <c r="C15" i="7"/>
  <c r="L17" i="5" l="1"/>
  <c r="I17" i="5"/>
  <c r="H17" i="5"/>
  <c r="G17" i="5"/>
  <c r="F17" i="5"/>
  <c r="E17" i="5"/>
  <c r="D17" i="5"/>
  <c r="K17" i="5" s="1"/>
  <c r="L16" i="5"/>
  <c r="K16" i="5"/>
  <c r="J16" i="5"/>
  <c r="C16" i="5"/>
  <c r="L15" i="5"/>
  <c r="K15" i="5"/>
  <c r="J15" i="5"/>
  <c r="L14" i="5"/>
  <c r="J14" i="5"/>
  <c r="L13" i="5"/>
  <c r="K13" i="5"/>
  <c r="J13" i="5"/>
  <c r="C13" i="5"/>
  <c r="L12" i="5"/>
  <c r="K12" i="5"/>
  <c r="J12" i="5"/>
  <c r="C12" i="5"/>
  <c r="L11" i="5"/>
  <c r="K11" i="5"/>
  <c r="J11" i="5"/>
  <c r="L10" i="5"/>
  <c r="K10" i="5"/>
  <c r="J10" i="5"/>
  <c r="L9" i="5"/>
  <c r="K9" i="5"/>
  <c r="J9" i="5"/>
  <c r="C9" i="5"/>
  <c r="L8" i="5"/>
  <c r="K8" i="5"/>
  <c r="J8" i="5"/>
  <c r="C8" i="5"/>
  <c r="L7" i="5"/>
  <c r="K7" i="5"/>
  <c r="J7" i="5"/>
  <c r="L6" i="5"/>
  <c r="K6" i="5"/>
  <c r="J6" i="5"/>
  <c r="C6" i="5" l="1"/>
  <c r="C10" i="5"/>
  <c r="C14" i="5"/>
  <c r="J17" i="5"/>
  <c r="C7" i="5"/>
  <c r="C11" i="5"/>
  <c r="C15" i="5"/>
  <c r="C17" i="5" l="1"/>
  <c r="J17" i="4" l="1"/>
  <c r="I17" i="4"/>
  <c r="K17" i="4" s="1"/>
  <c r="F17" i="4"/>
  <c r="E17" i="4"/>
  <c r="D17" i="4"/>
  <c r="C17" i="4"/>
  <c r="H17" i="4" s="1"/>
  <c r="K16" i="4"/>
  <c r="H16" i="4"/>
  <c r="G16" i="4"/>
  <c r="K15" i="4"/>
  <c r="H15" i="4"/>
  <c r="G15" i="4"/>
  <c r="K14" i="4"/>
  <c r="H14" i="4"/>
  <c r="G14" i="4"/>
  <c r="K13" i="4"/>
  <c r="H13" i="4"/>
  <c r="G13" i="4"/>
  <c r="J10" i="4"/>
  <c r="I10" i="4"/>
  <c r="K10" i="4" s="1"/>
  <c r="F10" i="4"/>
  <c r="E10" i="4"/>
  <c r="D10" i="4"/>
  <c r="C10" i="4"/>
  <c r="H10" i="4" s="1"/>
  <c r="K9" i="4"/>
  <c r="G9" i="4"/>
  <c r="K8" i="4"/>
  <c r="H8" i="4"/>
  <c r="G8" i="4"/>
  <c r="K7" i="4"/>
  <c r="H7" i="4"/>
  <c r="G7" i="4"/>
  <c r="K6" i="4"/>
  <c r="H6" i="4"/>
  <c r="G6" i="4"/>
  <c r="G10" i="4" l="1"/>
  <c r="G17" i="4"/>
  <c r="I61" i="3" l="1"/>
  <c r="B56" i="3" l="1"/>
  <c r="C56" i="3"/>
  <c r="K61" i="3" l="1"/>
  <c r="E48" i="2" l="1"/>
  <c r="J61" i="3" l="1"/>
  <c r="L61" i="3" l="1"/>
  <c r="E56" i="3"/>
  <c r="D56" i="3"/>
  <c r="F54" i="3"/>
  <c r="L54" i="3" s="1"/>
  <c r="F53" i="3"/>
  <c r="F52" i="3"/>
  <c r="F51" i="3"/>
  <c r="F50" i="3"/>
  <c r="F49" i="3"/>
  <c r="G49" i="3" s="1"/>
  <c r="F48" i="3"/>
  <c r="F47" i="3"/>
  <c r="F46" i="3"/>
  <c r="F45" i="3"/>
  <c r="F44" i="3"/>
  <c r="F43" i="3"/>
  <c r="F42" i="3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7" i="2"/>
  <c r="E46" i="2"/>
  <c r="E45" i="2"/>
  <c r="E44" i="2"/>
  <c r="E43" i="2"/>
  <c r="E42" i="2"/>
  <c r="E41" i="2"/>
  <c r="E40" i="2"/>
  <c r="E39" i="2"/>
  <c r="D37" i="2"/>
  <c r="C37" i="2"/>
  <c r="C16" i="11"/>
  <c r="B16" i="11"/>
  <c r="C15" i="11"/>
  <c r="B15" i="11"/>
  <c r="C14" i="11"/>
  <c r="B14" i="11"/>
  <c r="C13" i="11"/>
  <c r="B13" i="11"/>
  <c r="C9" i="11"/>
  <c r="B9" i="11"/>
  <c r="C8" i="11"/>
  <c r="B8" i="11"/>
  <c r="C7" i="11"/>
  <c r="B7" i="11"/>
  <c r="C6" i="11"/>
  <c r="B6" i="11"/>
  <c r="G53" i="3" l="1"/>
  <c r="I53" i="3"/>
  <c r="I60" i="3" s="1"/>
  <c r="I64" i="3" s="1"/>
  <c r="G42" i="3"/>
  <c r="K42" i="3"/>
  <c r="J42" i="3"/>
  <c r="L42" i="3"/>
  <c r="M61" i="3"/>
  <c r="G54" i="3"/>
  <c r="F56" i="3"/>
  <c r="F58" i="3"/>
  <c r="L47" i="3"/>
  <c r="G47" i="3"/>
  <c r="J48" i="3"/>
  <c r="G48" i="3"/>
  <c r="J50" i="3"/>
  <c r="G50" i="3"/>
  <c r="L51" i="3"/>
  <c r="G51" i="3"/>
  <c r="J52" i="3"/>
  <c r="G52" i="3"/>
  <c r="J46" i="3"/>
  <c r="G46" i="3"/>
  <c r="L43" i="3"/>
  <c r="G43" i="3"/>
  <c r="J44" i="3"/>
  <c r="G44" i="3"/>
  <c r="L45" i="3"/>
  <c r="G45" i="3"/>
  <c r="I42" i="3"/>
  <c r="I54" i="3"/>
  <c r="L49" i="3"/>
  <c r="I49" i="3"/>
  <c r="L53" i="3"/>
  <c r="L60" i="3" s="1"/>
  <c r="L64" i="3" s="1"/>
  <c r="K54" i="3"/>
  <c r="K49" i="3"/>
  <c r="K43" i="3"/>
  <c r="I47" i="3"/>
  <c r="K48" i="3"/>
  <c r="J47" i="3"/>
  <c r="I48" i="3"/>
  <c r="K51" i="3"/>
  <c r="I50" i="3"/>
  <c r="J49" i="3"/>
  <c r="K50" i="3"/>
  <c r="I45" i="3"/>
  <c r="I43" i="3"/>
  <c r="I44" i="3"/>
  <c r="J45" i="3"/>
  <c r="K46" i="3"/>
  <c r="K47" i="3"/>
  <c r="I51" i="3"/>
  <c r="I52" i="3"/>
  <c r="J53" i="3"/>
  <c r="I46" i="3"/>
  <c r="J43" i="3"/>
  <c r="K44" i="3"/>
  <c r="K45" i="3"/>
  <c r="J51" i="3"/>
  <c r="K52" i="3"/>
  <c r="K53" i="3"/>
  <c r="L44" i="3"/>
  <c r="L46" i="3"/>
  <c r="L48" i="3"/>
  <c r="L50" i="3"/>
  <c r="L52" i="3"/>
  <c r="J54" i="3"/>
  <c r="K60" i="3" l="1"/>
  <c r="K64" i="3" s="1"/>
  <c r="K57" i="3"/>
  <c r="F59" i="3"/>
  <c r="L57" i="3"/>
  <c r="M54" i="3"/>
  <c r="J57" i="3"/>
  <c r="J60" i="3"/>
  <c r="J64" i="3" s="1"/>
  <c r="M45" i="3"/>
  <c r="M42" i="3"/>
  <c r="M46" i="3"/>
  <c r="M47" i="3"/>
  <c r="M52" i="3"/>
  <c r="I57" i="3"/>
  <c r="M43" i="3"/>
  <c r="M48" i="3"/>
  <c r="M49" i="3"/>
  <c r="M50" i="3"/>
  <c r="M53" i="3"/>
  <c r="M44" i="3"/>
  <c r="M51" i="3"/>
  <c r="M64" i="3" l="1"/>
  <c r="M65" i="3" s="1"/>
</calcChain>
</file>

<file path=xl/sharedStrings.xml><?xml version="1.0" encoding="utf-8"?>
<sst xmlns="http://schemas.openxmlformats.org/spreadsheetml/2006/main" count="245" uniqueCount="122">
  <si>
    <t>AC</t>
  </si>
  <si>
    <t>AL</t>
  </si>
  <si>
    <t>AP</t>
  </si>
  <si>
    <t>AM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</si>
  <si>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</si>
  <si>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</si>
  <si>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</si>
  <si>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</si>
  <si>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</si>
  <si>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</si>
  <si>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</si>
  <si>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</si>
  <si>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</si>
  <si>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</si>
  <si>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</si>
  <si>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</si>
  <si>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</si>
  <si>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</si>
  <si>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</si>
  <si>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</si>
  <si>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</si>
  <si>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</si>
  <si>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</si>
  <si>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</si>
  <si>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</si>
  <si>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</si>
  <si>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</si>
  <si>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>Brasil</t>
  </si>
  <si>
    <t>Total</t>
  </si>
  <si>
    <t>Tabela 1</t>
  </si>
  <si>
    <t>US$ milhões</t>
  </si>
  <si>
    <t>Variação %</t>
  </si>
  <si>
    <t>Espírito Santo</t>
  </si>
  <si>
    <t>Mensal</t>
  </si>
  <si>
    <t>Interanual</t>
  </si>
  <si>
    <t>Acumulado</t>
  </si>
  <si>
    <t>Básicos</t>
  </si>
  <si>
    <t>Semimanufaturados</t>
  </si>
  <si>
    <t>Manufaturados</t>
  </si>
  <si>
    <t>Fonte: Secretaria de Comércio Exterior (SECEX/MDIC)</t>
  </si>
  <si>
    <t>Elaboração: Coordenação de Estudos Econômicos (CEE/IJSN)</t>
  </si>
  <si>
    <t>Tabela 2</t>
  </si>
  <si>
    <t>Produtos*</t>
  </si>
  <si>
    <t>Variações %</t>
  </si>
  <si>
    <t>Pasta química de madeira (celulose)</t>
  </si>
  <si>
    <t>Demais</t>
  </si>
  <si>
    <t>Tabela 3</t>
  </si>
  <si>
    <t>Tabela 4</t>
  </si>
  <si>
    <t>Estados Unidos</t>
  </si>
  <si>
    <t>Grafico 3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</si>
  <si>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</si>
  <si>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</si>
  <si>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</si>
  <si>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</si>
  <si>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</si>
  <si>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</si>
  <si>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</si>
  <si>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</si>
  <si>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</si>
  <si>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</si>
  <si>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</si>
  <si>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</si>
  <si>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Gráfico 1</t>
  </si>
  <si>
    <t>Gráfico 2</t>
  </si>
  <si>
    <r>
      <t>*O indicador em questão considera apenas as operações das UF´s. Estão fora do cálculo, portanto, valores contabilizados como “</t>
    </r>
    <r>
      <rPr>
        <i/>
        <sz val="9"/>
        <rFont val="Calibri"/>
        <family val="2"/>
      </rPr>
      <t>consumo de bordo</t>
    </r>
    <r>
      <rPr>
        <sz val="9"/>
        <rFont val="Calibri"/>
        <family val="2"/>
      </rPr>
      <t>”, “</t>
    </r>
    <r>
      <rPr>
        <i/>
        <sz val="9"/>
        <rFont val="Calibri"/>
        <family val="2"/>
      </rPr>
      <t>mercadoria nacionalizada</t>
    </r>
    <r>
      <rPr>
        <sz val="9"/>
        <rFont val="Calibri"/>
        <family val="2"/>
      </rPr>
      <t>”, “</t>
    </r>
    <r>
      <rPr>
        <i/>
        <sz val="9"/>
        <rFont val="Calibri"/>
        <family val="2"/>
      </rPr>
      <t>não declarada</t>
    </r>
    <r>
      <rPr>
        <sz val="9"/>
        <rFont val="Calibri"/>
        <family val="2"/>
      </rPr>
      <t>” e “</t>
    </r>
    <r>
      <rPr>
        <i/>
        <sz val="9"/>
        <rFont val="Calibri"/>
        <family val="2"/>
      </rPr>
      <t>reexportação</t>
    </r>
    <r>
      <rPr>
        <sz val="9"/>
        <rFont val="Calibri"/>
        <family val="2"/>
      </rPr>
      <t>”.</t>
    </r>
  </si>
  <si>
    <t>Gráfico 4</t>
  </si>
  <si>
    <t>Lista de gráficos</t>
  </si>
  <si>
    <t>Lista de tabelas</t>
  </si>
  <si>
    <t>Gráficos e Tabelas - Resenha de Exportação</t>
  </si>
  <si>
    <t>Índice</t>
  </si>
  <si>
    <t>Dados</t>
  </si>
  <si>
    <t>Participação %</t>
  </si>
  <si>
    <t>Valor - US$ milhões</t>
  </si>
  <si>
    <t>*NCM Posição - 4 dígitos</t>
  </si>
  <si>
    <t xml:space="preserve">Participações % das UF´s nas exportações brasileiras* </t>
  </si>
  <si>
    <t>Rochas ornamentais trabalhadas</t>
  </si>
  <si>
    <t>Acum</t>
  </si>
  <si>
    <t>Países</t>
  </si>
  <si>
    <t>Part. %</t>
  </si>
  <si>
    <t>Contribuição relativa no mês**</t>
  </si>
  <si>
    <t>* NCM Posição - 4 dígitos</t>
  </si>
  <si>
    <t>PRODUTOS BASICOS</t>
  </si>
  <si>
    <t>PRODUTOS MANUFATURADOS</t>
  </si>
  <si>
    <t>PRODUTOS SEMIMANUFATURADOS</t>
  </si>
  <si>
    <t>Part% mês anterior</t>
  </si>
  <si>
    <t>Contrib relativa</t>
  </si>
  <si>
    <t>Var%mensal</t>
  </si>
  <si>
    <t>var em p.p.</t>
  </si>
  <si>
    <t>Diferença em p.p.</t>
  </si>
  <si>
    <t xml:space="preserve">Exportações - Espírito Santo segundo Fator Agregado - Participação % 
</t>
  </si>
  <si>
    <t xml:space="preserve">Exportação - Espírito Santo e Brasil - US$ milhões </t>
  </si>
  <si>
    <t xml:space="preserve">Pauta de Exportação - Espírito Santo - US$ milhões </t>
  </si>
  <si>
    <t xml:space="preserve">Mercados de destino das Exportações - Espírito Santo - US$ milhões </t>
  </si>
  <si>
    <t>MES</t>
  </si>
  <si>
    <t>Café em grãos ou outras formas brutas</t>
  </si>
  <si>
    <t>Minérios de ferro e seus concentrados</t>
  </si>
  <si>
    <t>Produtos semimanuf. de ferro/aço não ligado</t>
  </si>
  <si>
    <t>Exportações - Espírito Santo para principais destinos de produtos - Participação (%)</t>
  </si>
  <si>
    <t>Variações % Volume</t>
  </si>
  <si>
    <t>Variações % Preços implícitos</t>
  </si>
  <si>
    <t>Pauta de Exportação - Espírito Santo - Variações % volume e preços implícitos</t>
  </si>
  <si>
    <t xml:space="preserve">Óleos brutos de petróleo </t>
  </si>
  <si>
    <t>Acum2024</t>
  </si>
  <si>
    <t>Café solúvel, extratos e essências</t>
  </si>
  <si>
    <t>SEM INFORMAÇÃO</t>
  </si>
  <si>
    <t>Sem informação</t>
  </si>
  <si>
    <t>Pimentas</t>
  </si>
  <si>
    <t>Malásia</t>
  </si>
  <si>
    <t>Turquia</t>
  </si>
  <si>
    <t>China</t>
  </si>
  <si>
    <t>Exportações - Espírito Santo - Meses de 2022 a 2025 - US$ milhões</t>
  </si>
  <si>
    <t>Acum2025</t>
  </si>
  <si>
    <t>Óleos de petróleo, exceto óleos brutos</t>
  </si>
  <si>
    <t>Coreia do Sul</t>
  </si>
  <si>
    <t>-</t>
  </si>
  <si>
    <t>Ferro fundido bruto</t>
  </si>
  <si>
    <t>** Contribuição relativa=(Participação%Mar_25)*(Variação%Abr_25/Mar_25)/100</t>
  </si>
  <si>
    <t>Egito</t>
  </si>
  <si>
    <t>Vietnã</t>
  </si>
  <si>
    <t>Líbia</t>
  </si>
  <si>
    <t>Singapura</t>
  </si>
  <si>
    <t>Alemanha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</si>
</sst>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5" x14ac:knownFonts="1">
    <font>
      <sz val="10"/>
      <name val="Arial"/>
    </font>
    <font>
      <b/>
      <i/>
      <sz val="10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222222"/>
      <name val="Tahoma"/>
      <family val="2"/>
    </font>
    <font>
      <sz val="8"/>
      <color rgb="FF222222"/>
      <name val="Tahoma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sz val="9"/>
      <name val="Calibri"/>
      <family val="2"/>
    </font>
    <font>
      <i/>
      <sz val="9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70C0"/>
      <name val="Arial"/>
      <family val="2"/>
    </font>
    <font>
      <b/>
      <i/>
      <sz val="9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B0F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18203D"/>
        <bgColor theme="8" tint="-0.499984740745262"/>
      </patternFill>
    </fill>
    <fill>
      <patternFill patternType="solid">
        <fgColor theme="0" tint="-4.9989318521683403E-2"/>
        <bgColor theme="8" tint="0.59999389629810485"/>
      </patternFill>
    </fill>
  </fills>
  <borders count="31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3"/>
      </right>
      <top/>
      <bottom style="thick">
        <color theme="4" tint="0.499984740745262"/>
      </bottom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auto="1"/>
      </top>
      <bottom style="thin">
        <color indexed="3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31"/>
      </bottom>
      <diagonal/>
    </border>
    <border>
      <left/>
      <right style="medium">
        <color auto="1"/>
      </right>
      <top style="thin">
        <color indexed="31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164" fontId="1" fillId="0" borderId="0" applyFont="0" applyFill="0" applyBorder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</cellStyleXfs>
  <cellXfs count="128">
    <xf numFmtId="0" fontId="0" fillId="0" borderId="0" xfId="0"/>
    <xf numFmtId="0" fontId="2" fillId="3" borderId="1" xfId="0" applyFont="1" applyFill="1" applyBorder="1" applyAlignment="1">
      <alignment horizontal="left"/>
    </xf>
    <xf numFmtId="164" fontId="0" fillId="0" borderId="0" xfId="6" applyFont="1"/>
    <xf numFmtId="2" fontId="0" fillId="0" borderId="0" xfId="0" applyNumberFormat="1"/>
    <xf numFmtId="0" fontId="12" fillId="0" borderId="0" xfId="0" applyFont="1"/>
    <xf numFmtId="3" fontId="15" fillId="0" borderId="0" xfId="0" applyNumberFormat="1" applyFont="1"/>
    <xf numFmtId="43" fontId="0" fillId="0" borderId="0" xfId="0" applyNumberFormat="1"/>
    <xf numFmtId="3" fontId="16" fillId="0" borderId="0" xfId="0" applyNumberFormat="1" applyFont="1"/>
    <xf numFmtId="0" fontId="7" fillId="2" borderId="0" xfId="0" applyFont="1" applyFill="1" applyAlignment="1">
      <alignment vertical="center"/>
    </xf>
    <xf numFmtId="4" fontId="3" fillId="2" borderId="1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/>
    <xf numFmtId="0" fontId="22" fillId="0" borderId="0" xfId="0" applyFont="1"/>
    <xf numFmtId="0" fontId="20" fillId="0" borderId="0" xfId="0" applyFont="1" applyAlignment="1">
      <alignment vertical="center"/>
    </xf>
    <xf numFmtId="0" fontId="11" fillId="0" borderId="8" xfId="5" applyBorder="1"/>
    <xf numFmtId="0" fontId="0" fillId="0" borderId="9" xfId="0" applyBorder="1"/>
    <xf numFmtId="0" fontId="9" fillId="0" borderId="9" xfId="2" applyBorder="1"/>
    <xf numFmtId="0" fontId="10" fillId="0" borderId="10" xfId="4" applyBorder="1"/>
    <xf numFmtId="0" fontId="11" fillId="0" borderId="7" xfId="5"/>
    <xf numFmtId="0" fontId="20" fillId="0" borderId="11" xfId="0" applyFont="1" applyBorder="1" applyAlignment="1">
      <alignment vertical="center"/>
    </xf>
    <xf numFmtId="0" fontId="0" fillId="0" borderId="12" xfId="0" applyBorder="1"/>
    <xf numFmtId="0" fontId="8" fillId="5" borderId="0" xfId="1" applyFill="1"/>
    <xf numFmtId="0" fontId="0" fillId="5" borderId="0" xfId="0" applyFill="1"/>
    <xf numFmtId="0" fontId="23" fillId="5" borderId="0" xfId="2" applyFont="1" applyFill="1" applyAlignment="1">
      <alignment vertical="center"/>
    </xf>
    <xf numFmtId="0" fontId="24" fillId="0" borderId="0" xfId="0" applyFont="1"/>
    <xf numFmtId="0" fontId="25" fillId="0" borderId="13" xfId="7"/>
    <xf numFmtId="0" fontId="25" fillId="0" borderId="0" xfId="8"/>
    <xf numFmtId="0" fontId="26" fillId="0" borderId="9" xfId="2" applyFont="1" applyBorder="1"/>
    <xf numFmtId="4" fontId="14" fillId="6" borderId="15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vertical="center"/>
    </xf>
    <xf numFmtId="0" fontId="14" fillId="0" borderId="0" xfId="0" applyFont="1"/>
    <xf numFmtId="2" fontId="12" fillId="0" borderId="0" xfId="0" applyNumberFormat="1" applyFont="1"/>
    <xf numFmtId="0" fontId="5" fillId="0" borderId="0" xfId="0" applyFont="1"/>
    <xf numFmtId="164" fontId="0" fillId="0" borderId="0" xfId="6" applyFont="1" applyFill="1" applyBorder="1" applyAlignment="1"/>
    <xf numFmtId="4" fontId="0" fillId="0" borderId="0" xfId="0" applyNumberFormat="1"/>
    <xf numFmtId="0" fontId="0" fillId="0" borderId="6" xfId="0" applyBorder="1"/>
    <xf numFmtId="0" fontId="4" fillId="2" borderId="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0" fillId="0" borderId="14" xfId="0" applyBorder="1"/>
    <xf numFmtId="43" fontId="3" fillId="2" borderId="15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left"/>
    </xf>
    <xf numFmtId="4" fontId="7" fillId="2" borderId="0" xfId="0" applyNumberFormat="1" applyFont="1" applyFill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8" fillId="0" borderId="20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9" fillId="7" borderId="21" xfId="0" applyFont="1" applyFill="1" applyBorder="1"/>
    <xf numFmtId="17" fontId="0" fillId="0" borderId="0" xfId="0" applyNumberFormat="1"/>
    <xf numFmtId="164" fontId="7" fillId="2" borderId="0" xfId="6" applyFont="1" applyFill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43" fontId="3" fillId="2" borderId="4" xfId="0" applyNumberFormat="1" applyFont="1" applyFill="1" applyBorder="1" applyAlignment="1">
      <alignment horizontal="right"/>
    </xf>
    <xf numFmtId="0" fontId="4" fillId="2" borderId="22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164" fontId="4" fillId="2" borderId="0" xfId="6" applyFont="1" applyFill="1" applyBorder="1" applyAlignment="1">
      <alignment vertical="center"/>
    </xf>
    <xf numFmtId="164" fontId="4" fillId="2" borderId="15" xfId="6" applyFont="1" applyFill="1" applyBorder="1" applyAlignment="1">
      <alignment vertical="center"/>
    </xf>
    <xf numFmtId="164" fontId="4" fillId="2" borderId="3" xfId="6" applyFont="1" applyFill="1" applyBorder="1" applyAlignment="1">
      <alignment vertical="center"/>
    </xf>
    <xf numFmtId="43" fontId="3" fillId="2" borderId="23" xfId="0" applyNumberFormat="1" applyFont="1" applyFill="1" applyBorder="1" applyAlignment="1">
      <alignment horizontal="right"/>
    </xf>
    <xf numFmtId="2" fontId="5" fillId="0" borderId="0" xfId="0" applyNumberFormat="1" applyFont="1"/>
    <xf numFmtId="0" fontId="8" fillId="5" borderId="0" xfId="1" applyFill="1" applyBorder="1"/>
    <xf numFmtId="0" fontId="23" fillId="5" borderId="0" xfId="2" applyFont="1" applyFill="1" applyBorder="1" applyAlignment="1">
      <alignment vertical="center"/>
    </xf>
    <xf numFmtId="17" fontId="13" fillId="8" borderId="25" xfId="0" applyNumberFormat="1" applyFont="1" applyFill="1" applyBorder="1" applyAlignment="1">
      <alignment horizontal="center" vertical="center"/>
    </xf>
    <xf numFmtId="17" fontId="13" fillId="8" borderId="29" xfId="0" applyNumberFormat="1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27" fillId="9" borderId="24" xfId="0" applyFont="1" applyFill="1" applyBorder="1" applyAlignment="1">
      <alignment horizontal="left" vertical="center"/>
    </xf>
    <xf numFmtId="4" fontId="27" fillId="9" borderId="24" xfId="0" applyNumberFormat="1" applyFont="1" applyFill="1" applyBorder="1" applyAlignment="1">
      <alignment horizontal="center" vertical="center"/>
    </xf>
    <xf numFmtId="4" fontId="27" fillId="9" borderId="2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3" fillId="8" borderId="26" xfId="0" applyFont="1" applyFill="1" applyBorder="1" applyAlignment="1">
      <alignment horizontal="center" vertical="center"/>
    </xf>
    <xf numFmtId="164" fontId="3" fillId="2" borderId="0" xfId="6" applyFont="1" applyFill="1" applyBorder="1" applyAlignment="1">
      <alignment horizontal="left"/>
    </xf>
    <xf numFmtId="17" fontId="31" fillId="8" borderId="25" xfId="0" applyNumberFormat="1" applyFont="1" applyFill="1" applyBorder="1" applyAlignment="1">
      <alignment horizontal="center" vertical="center"/>
    </xf>
    <xf numFmtId="17" fontId="31" fillId="8" borderId="26" xfId="0" applyNumberFormat="1" applyFont="1" applyFill="1" applyBorder="1" applyAlignment="1">
      <alignment horizontal="center" vertical="center"/>
    </xf>
    <xf numFmtId="17" fontId="31" fillId="8" borderId="29" xfId="0" applyNumberFormat="1" applyFont="1" applyFill="1" applyBorder="1" applyAlignment="1">
      <alignment horizontal="center" vertical="center"/>
    </xf>
    <xf numFmtId="0" fontId="32" fillId="6" borderId="0" xfId="0" applyFont="1" applyFill="1" applyAlignment="1">
      <alignment horizontal="left" vertical="center"/>
    </xf>
    <xf numFmtId="4" fontId="32" fillId="6" borderId="0" xfId="0" applyNumberFormat="1" applyFont="1" applyFill="1" applyAlignment="1">
      <alignment horizontal="center" vertical="center"/>
    </xf>
    <xf numFmtId="4" fontId="32" fillId="6" borderId="0" xfId="0" applyNumberFormat="1" applyFont="1" applyFill="1" applyAlignment="1">
      <alignment horizontal="center" vertical="center" wrapText="1"/>
    </xf>
    <xf numFmtId="0" fontId="32" fillId="9" borderId="0" xfId="0" applyFont="1" applyFill="1" applyAlignment="1">
      <alignment horizontal="left" vertical="center"/>
    </xf>
    <xf numFmtId="4" fontId="32" fillId="9" borderId="0" xfId="0" applyNumberFormat="1" applyFont="1" applyFill="1" applyAlignment="1">
      <alignment horizontal="center" vertical="center"/>
    </xf>
    <xf numFmtId="4" fontId="32" fillId="9" borderId="0" xfId="0" applyNumberFormat="1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left" vertical="center"/>
    </xf>
    <xf numFmtId="4" fontId="14" fillId="6" borderId="0" xfId="0" applyNumberFormat="1" applyFont="1" applyFill="1" applyAlignment="1">
      <alignment horizontal="center" vertical="center"/>
    </xf>
    <xf numFmtId="4" fontId="14" fillId="6" borderId="0" xfId="0" applyNumberFormat="1" applyFont="1" applyFill="1" applyAlignment="1">
      <alignment horizontal="center" vertical="center" wrapText="1"/>
    </xf>
    <xf numFmtId="0" fontId="14" fillId="9" borderId="0" xfId="0" applyFont="1" applyFill="1" applyAlignment="1">
      <alignment horizontal="left" vertical="center"/>
    </xf>
    <xf numFmtId="4" fontId="14" fillId="9" borderId="0" xfId="0" applyNumberFormat="1" applyFont="1" applyFill="1" applyAlignment="1">
      <alignment horizontal="center" vertical="center"/>
    </xf>
    <xf numFmtId="4" fontId="14" fillId="9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3" fontId="3" fillId="2" borderId="0" xfId="0" applyNumberFormat="1" applyFont="1" applyFill="1" applyAlignment="1">
      <alignment horizontal="left"/>
    </xf>
    <xf numFmtId="43" fontId="3" fillId="2" borderId="0" xfId="0" applyNumberFormat="1" applyFont="1" applyFill="1" applyAlignment="1">
      <alignment horizontal="right"/>
    </xf>
    <xf numFmtId="2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left"/>
    </xf>
    <xf numFmtId="0" fontId="33" fillId="6" borderId="0" xfId="0" applyFont="1" applyFill="1" applyAlignment="1">
      <alignment horizontal="left" vertical="center"/>
    </xf>
    <xf numFmtId="4" fontId="33" fillId="6" borderId="0" xfId="0" applyNumberFormat="1" applyFont="1" applyFill="1" applyAlignment="1">
      <alignment horizontal="center" vertical="center"/>
    </xf>
    <xf numFmtId="4" fontId="33" fillId="6" borderId="0" xfId="0" applyNumberFormat="1" applyFont="1" applyFill="1" applyAlignment="1">
      <alignment horizontal="center" vertical="center" wrapText="1"/>
    </xf>
    <xf numFmtId="43" fontId="0" fillId="0" borderId="0" xfId="0" applyNumberFormat="1" applyAlignment="1">
      <alignment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17" fontId="34" fillId="0" borderId="0" xfId="6" applyNumberFormat="1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17" fontId="31" fillId="8" borderId="18" xfId="0" applyNumberFormat="1" applyFont="1" applyFill="1" applyBorder="1" applyAlignment="1">
      <alignment horizontal="center" vertical="center"/>
    </xf>
    <xf numFmtId="0" fontId="31" fillId="8" borderId="18" xfId="0" applyFont="1" applyFill="1" applyBorder="1" applyAlignment="1">
      <alignment horizontal="center" vertical="center" wrapText="1"/>
    </xf>
    <xf numFmtId="0" fontId="31" fillId="8" borderId="17" xfId="0" applyFont="1" applyFill="1" applyBorder="1" applyAlignment="1">
      <alignment horizontal="left" vertical="center"/>
    </xf>
    <xf numFmtId="0" fontId="31" fillId="8" borderId="27" xfId="0" applyFont="1" applyFill="1" applyBorder="1" applyAlignment="1">
      <alignment horizontal="center" vertical="center"/>
    </xf>
    <xf numFmtId="0" fontId="31" fillId="8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3" fillId="8" borderId="17" xfId="0" applyFont="1" applyFill="1" applyBorder="1" applyAlignment="1">
      <alignment horizontal="left" vertical="center"/>
    </xf>
    <xf numFmtId="17" fontId="13" fillId="8" borderId="27" xfId="0" applyNumberFormat="1" applyFont="1" applyFill="1" applyBorder="1" applyAlignment="1">
      <alignment horizontal="center" vertical="center"/>
    </xf>
    <xf numFmtId="17" fontId="13" fillId="8" borderId="28" xfId="0" applyNumberFormat="1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</cellXfs>
  <cellStyles count="9">
    <cellStyle name="Ênfase5" xfId="1" builtinId="45"/>
    <cellStyle name="Hiperlink" xfId="2" builtinId="8"/>
    <cellStyle name="Normal" xfId="0" builtinId="0"/>
    <cellStyle name="Normal 2" xfId="3" xr:uid="{00000000-0005-0000-0000-000003000000}"/>
    <cellStyle name="Título" xfId="4" builtinId="15"/>
    <cellStyle name="Título 2" xfId="5" builtinId="17"/>
    <cellStyle name="Título 3" xfId="7" builtinId="18"/>
    <cellStyle name="Título 4" xfId="8" builtinId="19"/>
    <cellStyle name="Vírgula" xfId="6" builtinId="3"/>
  </cellStyles>
  <dxfs count="0"/>
  <tableStyles count="0" defaultTableStyle="TableStyleMedium2" defaultPivotStyle="PivotStyleLight16"/>
  <colors>
    <mruColors>
      <color rgb="FF993300"/>
      <color rgb="FF5B9BD5"/>
      <color rgb="FF800000"/>
      <color rgb="FFFFCC66"/>
      <color rgb="FF002060"/>
      <color rgb="FF255E91"/>
      <color rgb="FF9999FF"/>
      <color rgb="FF808000"/>
      <color rgb="FF18203D"/>
      <color rgb="FF006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0539215686273"/>
          <c:y val="0.13278209876543212"/>
          <c:w val="0.81206454248366011"/>
          <c:h val="0.77628641975308643"/>
        </c:manualLayout>
      </c:layout>
      <c:lineChart>
        <c:grouping val="standard"/>
        <c:varyColors val="0"/>
        <c:ser>
          <c:idx val="0"/>
          <c:order val="0"/>
          <c:tx>
            <c:strRef>
              <c:f>'Graf 1'!$C$34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'Graf 1'!$B$35:$B$46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1'!$C$35:$C$46</c:f>
              <c:numCache>
                <c:formatCode>#,##0.00</c:formatCode>
                <c:ptCount val="12"/>
                <c:pt idx="0">
                  <c:v>613.561286</c:v>
                </c:pt>
                <c:pt idx="1">
                  <c:v>705.41130999999996</c:v>
                </c:pt>
                <c:pt idx="2">
                  <c:v>757.69465600000001</c:v>
                </c:pt>
                <c:pt idx="3">
                  <c:v>872.84115199999997</c:v>
                </c:pt>
                <c:pt idx="4">
                  <c:v>1068.1474820000001</c:v>
                </c:pt>
                <c:pt idx="5">
                  <c:v>734.20762999999999</c:v>
                </c:pt>
                <c:pt idx="6">
                  <c:v>749.46561699999995</c:v>
                </c:pt>
                <c:pt idx="7">
                  <c:v>593.30332099999998</c:v>
                </c:pt>
                <c:pt idx="8">
                  <c:v>953.24084200000004</c:v>
                </c:pt>
                <c:pt idx="9">
                  <c:v>637.10128299999997</c:v>
                </c:pt>
                <c:pt idx="10">
                  <c:v>742.83021900000006</c:v>
                </c:pt>
                <c:pt idx="11">
                  <c:v>700.78641000000005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1E-4678-AC9D-E7AD5BB0460D}"/>
            </c:ext>
          </c:extLst>
        </c:ser>
        <c:ser>
          <c:idx val="1"/>
          <c:order val="1"/>
          <c:tx>
            <c:strRef>
              <c:f>'Graf 1'!$D$34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'Graf 1'!$B$35:$B$46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1'!$D$35:$D$46</c:f>
              <c:numCache>
                <c:formatCode>#,##0.00</c:formatCode>
                <c:ptCount val="12"/>
                <c:pt idx="0">
                  <c:v>587.24091899999996</c:v>
                </c:pt>
                <c:pt idx="1">
                  <c:v>513.65063699999996</c:v>
                </c:pt>
                <c:pt idx="2">
                  <c:v>862.50595999999996</c:v>
                </c:pt>
                <c:pt idx="3">
                  <c:v>676.45277599999997</c:v>
                </c:pt>
                <c:pt idx="4">
                  <c:v>874.79454199999998</c:v>
                </c:pt>
                <c:pt idx="5">
                  <c:v>1152.640936</c:v>
                </c:pt>
                <c:pt idx="6">
                  <c:v>793.40958699999999</c:v>
                </c:pt>
                <c:pt idx="7">
                  <c:v>808.39209300000005</c:v>
                </c:pt>
                <c:pt idx="8">
                  <c:v>758.86087499999996</c:v>
                </c:pt>
                <c:pt idx="9">
                  <c:v>920.57655899999997</c:v>
                </c:pt>
                <c:pt idx="10">
                  <c:v>705.66504999999995</c:v>
                </c:pt>
                <c:pt idx="11">
                  <c:v>879.99403500000005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E-4678-AC9D-E7AD5BB0460D}"/>
            </c:ext>
          </c:extLst>
        </c:ser>
        <c:ser>
          <c:idx val="2"/>
          <c:order val="2"/>
          <c:tx>
            <c:strRef>
              <c:f>'Graf 1'!$E$34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3.5045987510382716E-2"/>
                  <c:y val="-2.3880582046879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58-43D5-9D81-334FDBEEB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1'!$B$35:$B$46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1'!$E$35:$E$46</c:f>
              <c:numCache>
                <c:formatCode>#,##0.00</c:formatCode>
                <c:ptCount val="12"/>
                <c:pt idx="0">
                  <c:v>979.04826800000001</c:v>
                </c:pt>
                <c:pt idx="1">
                  <c:v>754.50040200000001</c:v>
                </c:pt>
                <c:pt idx="2">
                  <c:v>833.22594200000003</c:v>
                </c:pt>
                <c:pt idx="3">
                  <c:v>974.38146099999994</c:v>
                </c:pt>
                <c:pt idx="4">
                  <c:v>873.98776099999998</c:v>
                </c:pt>
                <c:pt idx="5">
                  <c:v>815.21288000000004</c:v>
                </c:pt>
                <c:pt idx="6">
                  <c:v>935.44287399999996</c:v>
                </c:pt>
                <c:pt idx="7">
                  <c:v>904.12877400000002</c:v>
                </c:pt>
                <c:pt idx="8">
                  <c:v>954.50179000000003</c:v>
                </c:pt>
                <c:pt idx="9">
                  <c:v>911.71233800000005</c:v>
                </c:pt>
                <c:pt idx="10">
                  <c:v>839.01945799999999</c:v>
                </c:pt>
                <c:pt idx="11">
                  <c:v>955.70074299999999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1E-4678-AC9D-E7AD5BB0460D}"/>
            </c:ext>
          </c:extLst>
        </c:ser>
        <c:ser>
          <c:idx val="3"/>
          <c:order val="3"/>
          <c:tx>
            <c:strRef>
              <c:f>'Graf 1'!$F$34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FD-4082-BBA2-84AEFEA81C7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F-4D31-9DF5-889DE8F88FF3}"/>
                </c:ext>
              </c:extLst>
            </c:dLbl>
            <c:dLbl>
              <c:idx val="2"/>
              <c:layout>
                <c:manualLayout>
                  <c:x val="-4.3292102218708065E-2"/>
                  <c:y val="-5.97014551171981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E-410E-8A85-DB3E1A83E3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0E-410E-8A85-DB3E1A83E3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0E-410E-8A85-DB3E1A83E3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0E-410E-8A85-DB3E1A83E3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0E-410E-8A85-DB3E1A83E3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0E-410E-8A85-DB3E1A83E33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0E-410E-8A85-DB3E1A83E330}"/>
                </c:ext>
              </c:extLst>
            </c:dLbl>
            <c:dLbl>
              <c:idx val="10"/>
              <c:layout>
                <c:manualLayout>
                  <c:x val="-4.6104709099636279E-2"/>
                  <c:y val="-6.4079561825792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1E-4678-AC9D-E7AD5BB0460D}"/>
                </c:ext>
              </c:extLst>
            </c:dLbl>
            <c:dLbl>
              <c:idx val="11"/>
              <c:layout>
                <c:manualLayout>
                  <c:x val="-1.1460151543460027E-4"/>
                  <c:y val="-3.980097007813212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33-4AEA-9ADC-95CAA45BD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1'!$B$35:$B$46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1'!$F$35:$F$46</c:f>
              <c:numCache>
                <c:formatCode>#,##0.00</c:formatCode>
                <c:ptCount val="12"/>
                <c:pt idx="0">
                  <c:v>906.16713700000003</c:v>
                </c:pt>
                <c:pt idx="1">
                  <c:v>614.03735800000004</c:v>
                </c:pt>
                <c:pt idx="2">
                  <c:v>880.88185899999996</c:v>
                </c:pt>
                <c:pt idx="3">
                  <c:v>636.10728200000005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11E-4678-AC9D-E7AD5BB04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480480"/>
        <c:axId val="572481024"/>
      </c:lineChart>
      <c:catAx>
        <c:axId val="57248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1024"/>
        <c:crosses val="autoZero"/>
        <c:auto val="1"/>
        <c:lblAlgn val="ctr"/>
        <c:lblOffset val="100"/>
        <c:noMultiLvlLbl val="0"/>
      </c:catAx>
      <c:valAx>
        <c:axId val="572481024"/>
        <c:scaling>
          <c:orientation val="minMax"/>
          <c:max val="12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US$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21542364619866E-2"/>
          <c:y val="0.13608635510871511"/>
          <c:w val="0.90642087565820118"/>
          <c:h val="0.77729368467431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2'!$C$38</c:f>
              <c:strCache>
                <c:ptCount val="1"/>
                <c:pt idx="0">
                  <c:v>mar/25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48-47D5-AFE0-C46ACFE490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2'!$B$39:$B$65</c:f>
              <c:strCache>
                <c:ptCount val="27"/>
                <c:pt idx="0">
                  <c:v>SP</c:v>
                </c:pt>
                <c:pt idx="1">
                  <c:v>MG</c:v>
                </c:pt>
                <c:pt idx="2">
                  <c:v>RJ</c:v>
                </c:pt>
                <c:pt idx="3">
                  <c:v>MT</c:v>
                </c:pt>
                <c:pt idx="4">
                  <c:v>PA</c:v>
                </c:pt>
                <c:pt idx="5">
                  <c:v>PR</c:v>
                </c:pt>
                <c:pt idx="6">
                  <c:v>RS</c:v>
                </c:pt>
                <c:pt idx="7">
                  <c:v>GO</c:v>
                </c:pt>
                <c:pt idx="8">
                  <c:v>SC</c:v>
                </c:pt>
                <c:pt idx="9">
                  <c:v>BA</c:v>
                </c:pt>
                <c:pt idx="10">
                  <c:v>MS</c:v>
                </c:pt>
                <c:pt idx="11">
                  <c:v>ES</c:v>
                </c:pt>
                <c:pt idx="12">
                  <c:v>MA</c:v>
                </c:pt>
                <c:pt idx="13">
                  <c:v>TO</c:v>
                </c:pt>
                <c:pt idx="14">
                  <c:v>RO</c:v>
                </c:pt>
                <c:pt idx="15">
                  <c:v>PE</c:v>
                </c:pt>
                <c:pt idx="16">
                  <c:v>CE</c:v>
                </c:pt>
                <c:pt idx="17">
                  <c:v>PI</c:v>
                </c:pt>
                <c:pt idx="18">
                  <c:v>AM</c:v>
                </c:pt>
                <c:pt idx="19">
                  <c:v>AL</c:v>
                </c:pt>
                <c:pt idx="20">
                  <c:v>RN</c:v>
                </c:pt>
                <c:pt idx="21">
                  <c:v>DF</c:v>
                </c:pt>
                <c:pt idx="22">
                  <c:v>AC</c:v>
                </c:pt>
                <c:pt idx="23">
                  <c:v>RR</c:v>
                </c:pt>
                <c:pt idx="24">
                  <c:v>PB</c:v>
                </c:pt>
                <c:pt idx="25">
                  <c:v>AP</c:v>
                </c:pt>
                <c:pt idx="26">
                  <c:v>SE</c:v>
                </c:pt>
              </c:strCache>
            </c:strRef>
          </c:cat>
          <c:val>
            <c:numRef>
              <c:f>'Graf 2'!$C$39:$C$65</c:f>
              <c:numCache>
                <c:formatCode>_(* #,##0.00_);_(* \(#,##0.00\);_(* "-"??_);_(@_)</c:formatCode>
                <c:ptCount val="27"/>
                <c:pt idx="0">
                  <c:v>20.855915830911293</c:v>
                </c:pt>
                <c:pt idx="1">
                  <c:v>14.065035138502532</c:v>
                </c:pt>
                <c:pt idx="2">
                  <c:v>9.4914311873177173</c:v>
                </c:pt>
                <c:pt idx="3">
                  <c:v>9.6334961263948315</c:v>
                </c:pt>
                <c:pt idx="4">
                  <c:v>6.4125313390179102</c:v>
                </c:pt>
                <c:pt idx="5">
                  <c:v>7.5656806267291339</c:v>
                </c:pt>
                <c:pt idx="6">
                  <c:v>5.4003170829014193</c:v>
                </c:pt>
                <c:pt idx="7">
                  <c:v>5.226062941441775</c:v>
                </c:pt>
                <c:pt idx="8">
                  <c:v>3.607789290370147</c:v>
                </c:pt>
                <c:pt idx="9">
                  <c:v>3.5803965384272436</c:v>
                </c:pt>
                <c:pt idx="10">
                  <c:v>4.0700556417065572</c:v>
                </c:pt>
                <c:pt idx="11">
                  <c:v>3.1550326769973491</c:v>
                </c:pt>
                <c:pt idx="12">
                  <c:v>1.6322614321344413</c:v>
                </c:pt>
                <c:pt idx="13">
                  <c:v>1.2276498252594725</c:v>
                </c:pt>
                <c:pt idx="14">
                  <c:v>1.3779469796575983</c:v>
                </c:pt>
                <c:pt idx="15">
                  <c:v>0.6127693804229758</c:v>
                </c:pt>
                <c:pt idx="16">
                  <c:v>0.4376249133143591</c:v>
                </c:pt>
                <c:pt idx="17">
                  <c:v>0.34168388083832729</c:v>
                </c:pt>
                <c:pt idx="18">
                  <c:v>0.23566112045663146</c:v>
                </c:pt>
                <c:pt idx="19">
                  <c:v>0.37508197380396074</c:v>
                </c:pt>
                <c:pt idx="20">
                  <c:v>0.25260159512640556</c:v>
                </c:pt>
                <c:pt idx="21">
                  <c:v>9.3050602710125732E-2</c:v>
                </c:pt>
                <c:pt idx="22">
                  <c:v>4.0083278914635367E-2</c:v>
                </c:pt>
                <c:pt idx="23">
                  <c:v>5.1983068715335631E-2</c:v>
                </c:pt>
                <c:pt idx="24">
                  <c:v>5.1092886333369281E-2</c:v>
                </c:pt>
                <c:pt idx="25">
                  <c:v>3.9870348326122143E-2</c:v>
                </c:pt>
                <c:pt idx="26">
                  <c:v>0.16689429326833244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B-42A7-82AF-3606A80DDE5D}"/>
            </c:ext>
          </c:extLst>
        </c:ser>
        <c:ser>
          <c:idx val="1"/>
          <c:order val="1"/>
          <c:tx>
            <c:strRef>
              <c:f>'Graf 2'!$D$38</c:f>
              <c:strCache>
                <c:ptCount val="1"/>
                <c:pt idx="0">
                  <c:v>abr/25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48-47D5-AFE0-C46ACFE490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2'!$B$39:$B$65</c:f>
              <c:strCache>
                <c:ptCount val="27"/>
                <c:pt idx="0">
                  <c:v>SP</c:v>
                </c:pt>
                <c:pt idx="1">
                  <c:v>MG</c:v>
                </c:pt>
                <c:pt idx="2">
                  <c:v>RJ</c:v>
                </c:pt>
                <c:pt idx="3">
                  <c:v>MT</c:v>
                </c:pt>
                <c:pt idx="4">
                  <c:v>PA</c:v>
                </c:pt>
                <c:pt idx="5">
                  <c:v>PR</c:v>
                </c:pt>
                <c:pt idx="6">
                  <c:v>RS</c:v>
                </c:pt>
                <c:pt idx="7">
                  <c:v>GO</c:v>
                </c:pt>
                <c:pt idx="8">
                  <c:v>SC</c:v>
                </c:pt>
                <c:pt idx="9">
                  <c:v>BA</c:v>
                </c:pt>
                <c:pt idx="10">
                  <c:v>MS</c:v>
                </c:pt>
                <c:pt idx="11">
                  <c:v>ES</c:v>
                </c:pt>
                <c:pt idx="12">
                  <c:v>MA</c:v>
                </c:pt>
                <c:pt idx="13">
                  <c:v>TO</c:v>
                </c:pt>
                <c:pt idx="14">
                  <c:v>RO</c:v>
                </c:pt>
                <c:pt idx="15">
                  <c:v>PE</c:v>
                </c:pt>
                <c:pt idx="16">
                  <c:v>CE</c:v>
                </c:pt>
                <c:pt idx="17">
                  <c:v>PI</c:v>
                </c:pt>
                <c:pt idx="18">
                  <c:v>AM</c:v>
                </c:pt>
                <c:pt idx="19">
                  <c:v>AL</c:v>
                </c:pt>
                <c:pt idx="20">
                  <c:v>RN</c:v>
                </c:pt>
                <c:pt idx="21">
                  <c:v>DF</c:v>
                </c:pt>
                <c:pt idx="22">
                  <c:v>AC</c:v>
                </c:pt>
                <c:pt idx="23">
                  <c:v>RR</c:v>
                </c:pt>
                <c:pt idx="24">
                  <c:v>PB</c:v>
                </c:pt>
                <c:pt idx="25">
                  <c:v>AP</c:v>
                </c:pt>
                <c:pt idx="26">
                  <c:v>SE</c:v>
                </c:pt>
              </c:strCache>
            </c:strRef>
          </c:cat>
          <c:val>
            <c:numRef>
              <c:f>'Graf 2'!$D$39:$D$65</c:f>
              <c:numCache>
                <c:formatCode>_(* #,##0.00_);_(* \(#,##0.00\);_(* "-"??_);_(@_)</c:formatCode>
                <c:ptCount val="27"/>
                <c:pt idx="0">
                  <c:v>20.430155469720336</c:v>
                </c:pt>
                <c:pt idx="1">
                  <c:v>13.682053520702928</c:v>
                </c:pt>
                <c:pt idx="2">
                  <c:v>11.893642304315014</c:v>
                </c:pt>
                <c:pt idx="3">
                  <c:v>9.3877650173260196</c:v>
                </c:pt>
                <c:pt idx="4">
                  <c:v>7.6383750807378465</c:v>
                </c:pt>
                <c:pt idx="5">
                  <c:v>7.4548597180704936</c:v>
                </c:pt>
                <c:pt idx="6">
                  <c:v>5.068849783509644</c:v>
                </c:pt>
                <c:pt idx="7">
                  <c:v>4.6621815304668894</c:v>
                </c:pt>
                <c:pt idx="8">
                  <c:v>3.9644722805830148</c:v>
                </c:pt>
                <c:pt idx="9">
                  <c:v>3.1100296118552797</c:v>
                </c:pt>
                <c:pt idx="10">
                  <c:v>3.0404679476462042</c:v>
                </c:pt>
                <c:pt idx="11">
                  <c:v>2.3410659141294405</c:v>
                </c:pt>
                <c:pt idx="12">
                  <c:v>1.6048904105562001</c:v>
                </c:pt>
                <c:pt idx="13">
                  <c:v>1.5540462980620713</c:v>
                </c:pt>
                <c:pt idx="14">
                  <c:v>1.5110510740035288</c:v>
                </c:pt>
                <c:pt idx="15">
                  <c:v>0.64446840428890395</c:v>
                </c:pt>
                <c:pt idx="16">
                  <c:v>0.55863730582056237</c:v>
                </c:pt>
                <c:pt idx="17">
                  <c:v>0.51509502350211178</c:v>
                </c:pt>
                <c:pt idx="18">
                  <c:v>0.29401428580995198</c:v>
                </c:pt>
                <c:pt idx="19">
                  <c:v>0.20676789468210638</c:v>
                </c:pt>
                <c:pt idx="20">
                  <c:v>0.17906973270179277</c:v>
                </c:pt>
                <c:pt idx="21">
                  <c:v>8.8186464992162303E-2</c:v>
                </c:pt>
                <c:pt idx="22">
                  <c:v>5.306354344064812E-2</c:v>
                </c:pt>
                <c:pt idx="23">
                  <c:v>3.8534475418746869E-2</c:v>
                </c:pt>
                <c:pt idx="24">
                  <c:v>3.4696065584497629E-2</c:v>
                </c:pt>
                <c:pt idx="25">
                  <c:v>3.0797950236100661E-2</c:v>
                </c:pt>
                <c:pt idx="26">
                  <c:v>1.2762891837502973E-2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B-42A7-82AF-3606A80D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2483744"/>
        <c:axId val="572481568"/>
      </c:barChart>
      <c:catAx>
        <c:axId val="57248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1568"/>
        <c:crosses val="autoZero"/>
        <c:auto val="1"/>
        <c:lblAlgn val="ctr"/>
        <c:lblOffset val="100"/>
        <c:noMultiLvlLbl val="0"/>
      </c:catAx>
      <c:valAx>
        <c:axId val="5724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Participação</a:t>
                </a:r>
                <a:r>
                  <a:rPr lang="pt-BR" baseline="0"/>
                  <a:t> %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"/>
              <c:y val="0.39331031808603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1312718898114792"/>
          <c:y val="3.5118940446511364E-2"/>
          <c:w val="0.17374546122362469"/>
          <c:h val="6.5848474215692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 3'!$I$41</c:f>
              <c:strCache>
                <c:ptCount val="1"/>
                <c:pt idx="0">
                  <c:v>Sem informação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3'!$H$42:$H$54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'Graf 3'!$I$42:$I$54</c:f>
              <c:numCache>
                <c:formatCode>0.00</c:formatCode>
                <c:ptCount val="13"/>
                <c:pt idx="0">
                  <c:v>0</c:v>
                </c:pt>
                <c:pt idx="1">
                  <c:v>9.2678643356883351E-6</c:v>
                </c:pt>
                <c:pt idx="2">
                  <c:v>1.6849586576698837E-3</c:v>
                </c:pt>
                <c:pt idx="3">
                  <c:v>4.2600142785416094E-3</c:v>
                </c:pt>
                <c:pt idx="4">
                  <c:v>0</c:v>
                </c:pt>
                <c:pt idx="5">
                  <c:v>1.6338366426740802E-2</c:v>
                </c:pt>
                <c:pt idx="6">
                  <c:v>9.4844608760795337E-3</c:v>
                </c:pt>
                <c:pt idx="7">
                  <c:v>0</c:v>
                </c:pt>
                <c:pt idx="8">
                  <c:v>1.8078880995491702E-2</c:v>
                </c:pt>
                <c:pt idx="9">
                  <c:v>1.2915718880235667E-2</c:v>
                </c:pt>
                <c:pt idx="10">
                  <c:v>8.460723003762256E-3</c:v>
                </c:pt>
                <c:pt idx="11">
                  <c:v>2.8057905549397855E-2</c:v>
                </c:pt>
                <c:pt idx="12">
                  <c:v>1.6645462643831203E-2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3-4491-9D63-C9886BBFC76A}"/>
            </c:ext>
          </c:extLst>
        </c:ser>
        <c:ser>
          <c:idx val="1"/>
          <c:order val="1"/>
          <c:tx>
            <c:strRef>
              <c:f>'Graf 3'!$J$41</c:f>
              <c:strCache>
                <c:ptCount val="1"/>
                <c:pt idx="0">
                  <c:v>Básicos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3'!$H$42:$H$54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'Graf 3'!$J$42:$J$54</c:f>
              <c:numCache>
                <c:formatCode>0.00</c:formatCode>
                <c:ptCount val="13"/>
                <c:pt idx="0">
                  <c:v>60.71882560171165</c:v>
                </c:pt>
                <c:pt idx="1">
                  <c:v>60.516905682389755</c:v>
                </c:pt>
                <c:pt idx="2">
                  <c:v>57.990405892507489</c:v>
                </c:pt>
                <c:pt idx="3">
                  <c:v>53.475503411659965</c:v>
                </c:pt>
                <c:pt idx="4">
                  <c:v>65.804797735593354</c:v>
                </c:pt>
                <c:pt idx="5">
                  <c:v>58.173472361953351</c:v>
                </c:pt>
                <c:pt idx="6">
                  <c:v>67.329200934867686</c:v>
                </c:pt>
                <c:pt idx="7">
                  <c:v>68.525446641071824</c:v>
                </c:pt>
                <c:pt idx="8">
                  <c:v>56.418397385299514</c:v>
                </c:pt>
                <c:pt idx="9">
                  <c:v>59.07474914310427</c:v>
                </c:pt>
                <c:pt idx="10">
                  <c:v>57.202955556980946</c:v>
                </c:pt>
                <c:pt idx="11">
                  <c:v>57.719621173399602</c:v>
                </c:pt>
                <c:pt idx="12">
                  <c:v>61.364087638286144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63-4491-9D63-C9886BBFC76A}"/>
            </c:ext>
          </c:extLst>
        </c:ser>
        <c:ser>
          <c:idx val="2"/>
          <c:order val="2"/>
          <c:tx>
            <c:strRef>
              <c:f>'Graf 3'!$K$41</c:f>
              <c:strCache>
                <c:ptCount val="1"/>
                <c:pt idx="0">
                  <c:v>Manufaturados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3'!$H$42:$H$54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'Graf 3'!$K$42:$K$54</c:f>
              <c:numCache>
                <c:formatCode>0.00</c:formatCode>
                <c:ptCount val="13"/>
                <c:pt idx="0">
                  <c:v>13.014649608568446</c:v>
                </c:pt>
                <c:pt idx="1">
                  <c:v>13.98937507547088</c:v>
                </c:pt>
                <c:pt idx="2">
                  <c:v>11.619429884375723</c:v>
                </c:pt>
                <c:pt idx="3">
                  <c:v>11.553202980516799</c:v>
                </c:pt>
                <c:pt idx="4">
                  <c:v>12.295458810384018</c:v>
                </c:pt>
                <c:pt idx="5">
                  <c:v>13.462939550904352</c:v>
                </c:pt>
                <c:pt idx="6">
                  <c:v>13.84356970279369</c:v>
                </c:pt>
                <c:pt idx="7">
                  <c:v>13.593594869882029</c:v>
                </c:pt>
                <c:pt idx="8">
                  <c:v>18.067267004311621</c:v>
                </c:pt>
                <c:pt idx="9">
                  <c:v>15.807375389293112</c:v>
                </c:pt>
                <c:pt idx="10">
                  <c:v>19.083896520836767</c:v>
                </c:pt>
                <c:pt idx="11">
                  <c:v>15.73874141958008</c:v>
                </c:pt>
                <c:pt idx="12">
                  <c:v>18.213468117473933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3-4491-9D63-C9886BBFC76A}"/>
            </c:ext>
          </c:extLst>
        </c:ser>
        <c:ser>
          <c:idx val="3"/>
          <c:order val="3"/>
          <c:tx>
            <c:strRef>
              <c:f>'Graf 3'!$L$41</c:f>
              <c:strCache>
                <c:ptCount val="1"/>
                <c:pt idx="0">
                  <c:v>Semimanufaturados</c:v>
                </c:pt>
              </c:strCache>
            </c:strRef>
          </c:tx>
          <c:spPr>
            <a:solidFill>
              <a:srgbClr val="255E9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3'!$H$42:$H$54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'Graf 3'!$L$42:$L$54</c:f>
              <c:numCache>
                <c:formatCode>0.00</c:formatCode>
                <c:ptCount val="13"/>
                <c:pt idx="0">
                  <c:v>26.266524789719906</c:v>
                </c:pt>
                <c:pt idx="1">
                  <c:v>25.493709974275028</c:v>
                </c:pt>
                <c:pt idx="2">
                  <c:v>30.388479264459118</c:v>
                </c:pt>
                <c:pt idx="3">
                  <c:v>34.967033593544699</c:v>
                </c:pt>
                <c:pt idx="4">
                  <c:v>21.899743454022623</c:v>
                </c:pt>
                <c:pt idx="5">
                  <c:v>28.347249720715556</c:v>
                </c:pt>
                <c:pt idx="6">
                  <c:v>18.81774490146255</c:v>
                </c:pt>
                <c:pt idx="7">
                  <c:v>17.880958489046151</c:v>
                </c:pt>
                <c:pt idx="8">
                  <c:v>25.496256729393377</c:v>
                </c:pt>
                <c:pt idx="9">
                  <c:v>25.104959748722383</c:v>
                </c:pt>
                <c:pt idx="10">
                  <c:v>23.704687199178522</c:v>
                </c:pt>
                <c:pt idx="11">
                  <c:v>26.513579501470922</c:v>
                </c:pt>
                <c:pt idx="12">
                  <c:v>20.40579878159609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3-4491-9D63-C9886BBFC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72482112"/>
        <c:axId val="572468512"/>
      </c:barChart>
      <c:dateAx>
        <c:axId val="5724821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68512"/>
        <c:crosses val="autoZero"/>
        <c:auto val="1"/>
        <c:lblOffset val="100"/>
        <c:baseTimeUnit val="months"/>
      </c:dateAx>
      <c:valAx>
        <c:axId val="5724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0">
                    <a:solidFill>
                      <a:schemeClr val="bg2">
                        <a:lumMod val="25000"/>
                      </a:schemeClr>
                    </a:solidFill>
                  </a:rPr>
                  <a:t>Participação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2">
                      <a:lumMod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21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754947247679016"/>
          <c:y val="2.0891037467790714E-3"/>
          <c:w val="0.20629586703786457"/>
          <c:h val="0.9636964898759896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2318249118667"/>
          <c:y val="4.8645652116381853E-2"/>
          <c:w val="0.36616560832484851"/>
          <c:h val="0.8487639059707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4'!$E$57</c:f>
              <c:strCache>
                <c:ptCount val="1"/>
                <c:pt idx="0">
                  <c:v> Demais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4'!$F$56</c:f>
              <c:strCache>
                <c:ptCount val="1"/>
                <c:pt idx="0">
                  <c:v>Coreia do Sul</c:v>
                </c:pt>
              </c:strCache>
            </c:strRef>
          </c:cat>
          <c:val>
            <c:numRef>
              <c:f>'Graf 4'!$F$57</c:f>
              <c:numCache>
                <c:formatCode>_(* #,##0.00_);_(* \(#,##0.00\);_(* "-"??_);_(@_)</c:formatCode>
                <c:ptCount val="1"/>
                <c:pt idx="0">
                  <c:v>2.0592518418535342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D-4531-A52B-3E248AFEFAD2}"/>
            </c:ext>
          </c:extLst>
        </c:ser>
        <c:ser>
          <c:idx val="1"/>
          <c:order val="1"/>
          <c:tx>
            <c:strRef>
              <c:f>'Graf 4'!$E$58</c:f>
              <c:strCache>
                <c:ptCount val="1"/>
                <c:pt idx="0">
                  <c:v> Minérios de ferro e seus concentrados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4'!$F$56</c:f>
              <c:strCache>
                <c:ptCount val="1"/>
                <c:pt idx="0">
                  <c:v>Coreia do Sul</c:v>
                </c:pt>
              </c:strCache>
            </c:strRef>
          </c:cat>
          <c:val>
            <c:numRef>
              <c:f>'Graf 4'!$F$58</c:f>
              <c:numCache>
                <c:formatCode>_(* #,##0.00_);_(* \(#,##0.00\);_(* "-"??_);_(@_)</c:formatCode>
                <c:ptCount val="1"/>
                <c:pt idx="0">
                  <c:v>97.94074815814642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5-4C47-AF58-E3968C354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2478304"/>
        <c:axId val="572471232"/>
      </c:barChart>
      <c:catAx>
        <c:axId val="5724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1232"/>
        <c:crosses val="autoZero"/>
        <c:auto val="1"/>
        <c:lblAlgn val="ctr"/>
        <c:lblOffset val="100"/>
        <c:noMultiLvlLbl val="0"/>
      </c:catAx>
      <c:valAx>
        <c:axId val="57247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0438394424999"/>
          <c:y val="6.1606203308093729E-2"/>
          <c:w val="0.4579561605575001"/>
          <c:h val="0.938393796691906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2318249118667"/>
          <c:y val="4.8645652116381853E-2"/>
          <c:w val="0.36616560832484851"/>
          <c:h val="0.8487639059707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4'!$B$66</c:f>
              <c:strCache>
                <c:ptCount val="1"/>
                <c:pt idx="0">
                  <c:v> Demais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4'!$C$65</c:f>
              <c:strCache>
                <c:ptCount val="1"/>
                <c:pt idx="0">
                  <c:v>Malásia</c:v>
                </c:pt>
              </c:strCache>
            </c:strRef>
          </c:cat>
          <c:val>
            <c:numRef>
              <c:f>'Graf 4'!$C$66</c:f>
              <c:numCache>
                <c:formatCode>_(* #,##0.00_);_(* \(#,##0.00\);_(* "-"??_);_(@_)</c:formatCode>
                <c:ptCount val="1"/>
                <c:pt idx="0">
                  <c:v>1.0041559203253043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4-4383-BA33-82EC55379147}"/>
            </c:ext>
          </c:extLst>
        </c:ser>
        <c:ser>
          <c:idx val="1"/>
          <c:order val="1"/>
          <c:tx>
            <c:strRef>
              <c:f>'Graf 4'!$B$67</c:f>
              <c:strCache>
                <c:ptCount val="1"/>
                <c:pt idx="0">
                  <c:v> Óleos brutos de petróleo  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4'!$C$65</c:f>
              <c:strCache>
                <c:ptCount val="1"/>
                <c:pt idx="0">
                  <c:v>Malásia</c:v>
                </c:pt>
              </c:strCache>
            </c:strRef>
          </c:cat>
          <c:val>
            <c:numRef>
              <c:f>'Graf 4'!$C$67</c:f>
              <c:numCache>
                <c:formatCode>_(* #,##0.00_);_(* \(#,##0.00\);_(* "-"??_);_(@_)</c:formatCode>
                <c:ptCount val="1"/>
                <c:pt idx="0">
                  <c:v>98.995844079674683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2-4260-96FC-6F649092F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2473952"/>
        <c:axId val="572471776"/>
      </c:barChart>
      <c:catAx>
        <c:axId val="57247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1776"/>
        <c:crosses val="autoZero"/>
        <c:auto val="1"/>
        <c:lblAlgn val="ctr"/>
        <c:lblOffset val="100"/>
        <c:noMultiLvlLbl val="0"/>
      </c:catAx>
      <c:valAx>
        <c:axId val="57247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550612001521204"/>
          <c:y val="5.2459016393442623E-2"/>
          <c:w val="0.43790831643937361"/>
          <c:h val="0.94754098360655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2318249118667"/>
          <c:y val="4.8645652116381853E-2"/>
          <c:w val="0.36616560832484851"/>
          <c:h val="0.8487639059707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4'!$B$57</c:f>
              <c:strCache>
                <c:ptCount val="1"/>
                <c:pt idx="0">
                  <c:v> Demais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4'!$C$57</c:f>
              <c:numCache>
                <c:formatCode>_(* #,##0.00_);_(* \(#,##0.00\);_(* "-"??_);_(@_)</c:formatCode>
                <c:ptCount val="1"/>
                <c:pt idx="0">
                  <c:v>13.655178295762028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2-4C6C-BAEF-397D7C6D35E0}"/>
            </c:ext>
          </c:extLst>
        </c:ser>
        <c:ser>
          <c:idx val="1"/>
          <c:order val="1"/>
          <c:tx>
            <c:strRef>
              <c:f>'Graf 4'!$B$58</c:f>
              <c:strCache>
                <c:ptCount val="1"/>
                <c:pt idx="0">
                  <c:v> Pasta química de madeira (celulose)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4'!$C$58</c:f>
              <c:numCache>
                <c:formatCode>_(* #,##0.00_);_(* \(#,##0.00\);_(* "-"??_);_(@_)</c:formatCode>
                <c:ptCount val="1"/>
                <c:pt idx="0">
                  <c:v>13.981803472725161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2-4C6C-BAEF-397D7C6D35E0}"/>
            </c:ext>
          </c:extLst>
        </c:ser>
        <c:ser>
          <c:idx val="2"/>
          <c:order val="2"/>
          <c:tx>
            <c:strRef>
              <c:f>'Graf 4'!$B$59</c:f>
              <c:strCache>
                <c:ptCount val="1"/>
                <c:pt idx="0">
                  <c:v> Minérios de ferro e seus concentrados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F2-4C6C-BAEF-397D7C6D35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4'!$C$59</c:f>
              <c:numCache>
                <c:formatCode>_(* #,##0.00_);_(* \(#,##0.00\);_(* "-"??_);_(@_)</c:formatCode>
                <c:ptCount val="1"/>
                <c:pt idx="0">
                  <c:v>23.376373737762876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F2-4C6C-BAEF-397D7C6D35E0}"/>
            </c:ext>
          </c:extLst>
        </c:ser>
        <c:ser>
          <c:idx val="3"/>
          <c:order val="3"/>
          <c:tx>
            <c:strRef>
              <c:f>'Graf 4'!$B$60</c:f>
              <c:strCache>
                <c:ptCount val="1"/>
                <c:pt idx="0">
                  <c:v> Produtos semimanuf. de ferro/aço não ligado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4'!$C$60</c:f>
              <c:numCache>
                <c:formatCode>_(* #,##0.00_);_(* \(#,##0.00\);_(* "-"??_);_(@_)</c:formatCode>
                <c:ptCount val="1"/>
                <c:pt idx="0">
                  <c:v>24.243184398771962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5-46F8-BFA7-06C3DD643008}"/>
            </c:ext>
          </c:extLst>
        </c:ser>
        <c:ser>
          <c:idx val="4"/>
          <c:order val="4"/>
          <c:tx>
            <c:strRef>
              <c:f>'Graf 4'!$B$61</c:f>
              <c:strCache>
                <c:ptCount val="1"/>
                <c:pt idx="0">
                  <c:v> Rochas ornamentais trabalhadas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4'!$C$61</c:f>
              <c:numCache>
                <c:formatCode>_(* #,##0.00_);_(* \(#,##0.00\);_(* "-"??_);_(@_)</c:formatCode>
                <c:ptCount val="1"/>
                <c:pt idx="0">
                  <c:v>24.743460094977998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35-46F8-BFA7-06C3DD643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2476128"/>
        <c:axId val="572476672"/>
      </c:barChart>
      <c:catAx>
        <c:axId val="5724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6672"/>
        <c:crosses val="autoZero"/>
        <c:auto val="1"/>
        <c:lblAlgn val="ctr"/>
        <c:lblOffset val="100"/>
        <c:noMultiLvlLbl val="0"/>
      </c:catAx>
      <c:valAx>
        <c:axId val="57247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722191959698774"/>
          <c:y val="3.4972677595628415E-2"/>
          <c:w val="0.45067039723379576"/>
          <c:h val="0.96321912938140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2318249118667"/>
          <c:y val="4.8645652116381853E-2"/>
          <c:w val="0.36492023470938828"/>
          <c:h val="0.8487639059707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4'!$E$66</c:f>
              <c:strCache>
                <c:ptCount val="1"/>
                <c:pt idx="0">
                  <c:v> Demais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4'!$F$65</c:f>
              <c:strCache>
                <c:ptCount val="1"/>
                <c:pt idx="0">
                  <c:v>Egito</c:v>
                </c:pt>
              </c:strCache>
            </c:strRef>
          </c:cat>
          <c:val>
            <c:numRef>
              <c:f>'Graf 4'!$F$66</c:f>
              <c:numCache>
                <c:formatCode>_(* #,##0.00_);_(* \(#,##0.00\);_(* "-"??_);_(@_)</c:formatCode>
                <c:ptCount val="1"/>
                <c:pt idx="0">
                  <c:v>2.4827309573992151E-2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A-4794-95DF-DF2B9FBDACA6}"/>
            </c:ext>
          </c:extLst>
        </c:ser>
        <c:ser>
          <c:idx val="1"/>
          <c:order val="1"/>
          <c:tx>
            <c:strRef>
              <c:f>'Graf 4'!$E$67</c:f>
              <c:strCache>
                <c:ptCount val="1"/>
                <c:pt idx="0">
                  <c:v> Café em grãos ou outras formas brutas 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15-43FB-81C1-0C8203F192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Egito</c:v>
                </c:pt>
              </c:strCache>
            </c:strRef>
          </c:cat>
          <c:val>
            <c:numRef>
              <c:f>'Graf 4'!$F$67</c:f>
              <c:numCache>
                <c:formatCode>_(* #,##0.00_);_(* \(#,##0.00\);_(* "-"??_);_(@_)</c:formatCode>
                <c:ptCount val="1"/>
                <c:pt idx="0">
                  <c:v>3.0195718246034082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A-4794-95DF-DF2B9FBDACA6}"/>
            </c:ext>
          </c:extLst>
        </c:ser>
        <c:ser>
          <c:idx val="2"/>
          <c:order val="2"/>
          <c:tx>
            <c:strRef>
              <c:f>'Graf 4'!$E$68</c:f>
              <c:strCache>
                <c:ptCount val="1"/>
                <c:pt idx="0">
                  <c:v> Pimentas 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Egito</c:v>
                </c:pt>
              </c:strCache>
            </c:strRef>
          </c:cat>
          <c:val>
            <c:numRef>
              <c:f>'Graf 4'!$F$68</c:f>
              <c:numCache>
                <c:formatCode>_(* #,##0.00_);_(* \(#,##0.00\);_(* "-"??_);_(@_)</c:formatCode>
                <c:ptCount val="1"/>
                <c:pt idx="0">
                  <c:v>6.807589437625917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4-45F8-A8BE-1F4688B743F0}"/>
            </c:ext>
          </c:extLst>
        </c:ser>
        <c:ser>
          <c:idx val="3"/>
          <c:order val="3"/>
          <c:tx>
            <c:strRef>
              <c:f>'Graf 4'!$E$69</c:f>
              <c:strCache>
                <c:ptCount val="1"/>
                <c:pt idx="0">
                  <c:v> Minérios de ferro e seus concentrados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Egito</c:v>
                </c:pt>
              </c:strCache>
            </c:strRef>
          </c:cat>
          <c:val>
            <c:numRef>
              <c:f>'Graf 4'!$F$69</c:f>
              <c:numCache>
                <c:formatCode>_(* #,##0.00_);_(* \(#,##0.00\);_(* "-"??_);_(@_)</c:formatCode>
                <c:ptCount val="1"/>
                <c:pt idx="0">
                  <c:v>90.148011428196682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1F9-B4A4-8FBE63423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2477216"/>
        <c:axId val="572472320"/>
      </c:barChart>
      <c:catAx>
        <c:axId val="57247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2320"/>
        <c:crosses val="autoZero"/>
        <c:auto val="1"/>
        <c:lblAlgn val="ctr"/>
        <c:lblOffset val="100"/>
        <c:noMultiLvlLbl val="0"/>
      </c:catAx>
      <c:valAx>
        <c:axId val="57247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732477079933273"/>
          <c:y val="1.3114668613443186E-2"/>
          <c:w val="0.45267522920066733"/>
          <c:h val="0.98688533138655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gif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3690938</xdr:colOff>
      <xdr:row>0</xdr:row>
      <xdr:rowOff>83344</xdr:rowOff>
    </xdr:from>
    <xdr:to>
      <xdr:col>2</xdr:col>
      <xdr:colOff>5298466</xdr:colOff>
      <xdr:row>1</xdr:row>
      <xdr:rowOff>262358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907" y="83344"/>
          <a:ext cx="1607528" cy="3397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414702</xdr:colOff>
      <xdr:row>0</xdr:row>
      <xdr:rowOff>11468</xdr:rowOff>
    </xdr:from>
    <xdr:to>
      <xdr:col>9</xdr:col>
      <xdr:colOff>250</xdr:colOff>
      <xdr:row>0</xdr:row>
      <xdr:rowOff>346243</xdr:rowOff>
    </xdr:to>
    <xdr:pic>
      <xdr:nvPicPr>
        <xdr:cNvPr id="5" name="Imagem 4" descr="http://www.anipes.org.br/images/logo_ijsn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02" y="11468"/>
          <a:ext cx="1584000" cy="334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659422</xdr:colOff>
      <xdr:row>3</xdr:row>
      <xdr:rowOff>9523</xdr:rowOff>
    </xdr:from>
    <xdr:to>
      <xdr:col>10</xdr:col>
      <xdr:colOff>152399</xdr:colOff>
      <xdr:row>19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414703</xdr:colOff>
      <xdr:row>0</xdr:row>
      <xdr:rowOff>11468</xdr:rowOff>
    </xdr:from>
    <xdr:to>
      <xdr:col>8</xdr:col>
      <xdr:colOff>79361</xdr:colOff>
      <xdr:row>0</xdr:row>
      <xdr:rowOff>349868</xdr:rowOff>
    </xdr:to>
    <xdr:pic>
      <xdr:nvPicPr>
        <xdr:cNvPr id="4" name="Imagem 3" descr="http://www.anipes.org.br/images/logo_ijsn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03" y="11468"/>
          <a:ext cx="1511043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10989</xdr:colOff>
      <xdr:row>3</xdr:row>
      <xdr:rowOff>2196</xdr:rowOff>
    </xdr:from>
    <xdr:to>
      <xdr:col>8</xdr:col>
      <xdr:colOff>1047750</xdr:colOff>
      <xdr:row>23</xdr:row>
      <xdr:rowOff>18350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9524</xdr:rowOff>
    </xdr:from>
    <xdr:to>
      <xdr:col>7</xdr:col>
      <xdr:colOff>361950</xdr:colOff>
      <xdr:row>22</xdr:row>
      <xdr:rowOff>123825</xdr:rowOff>
    </xdr:to>
    <xdr:graphicFrame macro="">
      <xdr:nvGraphicFramePr>
        <xdr:cNvPr id="15392" name="Gráfico 1">
          <a:extLst>
            <a:ext uri="{FF2B5EF4-FFF2-40B4-BE49-F238E27FC236}">
              <a16:creationId xmlns:a16="http://schemas.microsoft.com/office/drawing/2014/main" id="{00000000-0008-0000-0400-000020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414702</xdr:colOff>
      <xdr:row>0</xdr:row>
      <xdr:rowOff>11467</xdr:rowOff>
    </xdr:from>
    <xdr:to>
      <xdr:col>8</xdr:col>
      <xdr:colOff>147535</xdr:colOff>
      <xdr:row>0</xdr:row>
      <xdr:rowOff>349867</xdr:rowOff>
    </xdr:to>
    <xdr:pic>
      <xdr:nvPicPr>
        <xdr:cNvPr id="3" name="Imagem 2" descr="http://www.anipes.org.br/images/logo_ijsn.gif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02" y="11467"/>
          <a:ext cx="1552108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443277</xdr:colOff>
      <xdr:row>0</xdr:row>
      <xdr:rowOff>20992</xdr:rowOff>
    </xdr:from>
    <xdr:to>
      <xdr:col>10</xdr:col>
      <xdr:colOff>661885</xdr:colOff>
      <xdr:row>0</xdr:row>
      <xdr:rowOff>359392</xdr:rowOff>
    </xdr:to>
    <xdr:pic>
      <xdr:nvPicPr>
        <xdr:cNvPr id="6" name="Imagem 5" descr="http://www.anipes.org.br/images/logo_ijsn.gif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277" y="20992"/>
          <a:ext cx="1552108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586153</xdr:colOff>
      <xdr:row>21</xdr:row>
      <xdr:rowOff>2</xdr:rowOff>
    </xdr:from>
    <xdr:to>
      <xdr:col>5</xdr:col>
      <xdr:colOff>381000</xdr:colOff>
      <xdr:row>38</xdr:row>
      <xdr:rowOff>133350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390525</xdr:colOff>
      <xdr:row>3</xdr:row>
      <xdr:rowOff>19050</xdr:rowOff>
    </xdr:from>
    <xdr:to>
      <xdr:col>9</xdr:col>
      <xdr:colOff>152401</xdr:colOff>
      <xdr:row>21</xdr:row>
      <xdr:rowOff>9525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586886</xdr:colOff>
      <xdr:row>3</xdr:row>
      <xdr:rowOff>19050</xdr:rowOff>
    </xdr:from>
    <xdr:to>
      <xdr:col>5</xdr:col>
      <xdr:colOff>390525</xdr:colOff>
      <xdr:row>21</xdr:row>
      <xdr:rowOff>9525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390525</xdr:colOff>
      <xdr:row>21</xdr:row>
      <xdr:rowOff>9526</xdr:rowOff>
    </xdr:from>
    <xdr:to>
      <xdr:col>9</xdr:col>
      <xdr:colOff>152401</xdr:colOff>
      <xdr:row>38</xdr:row>
      <xdr:rowOff>133351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C478151-0BA1-4ABA-B5A2-E172DB209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14652</xdr:colOff>
      <xdr:row>0</xdr:row>
      <xdr:rowOff>0</xdr:rowOff>
    </xdr:from>
    <xdr:to>
      <xdr:col>12</xdr:col>
      <xdr:colOff>227052</xdr:colOff>
      <xdr:row>0</xdr:row>
      <xdr:rowOff>350483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5852" y="0"/>
          <a:ext cx="1584000" cy="3504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303610</xdr:colOff>
      <xdr:row>0</xdr:row>
      <xdr:rowOff>11906</xdr:rowOff>
    </xdr:from>
    <xdr:to>
      <xdr:col>11</xdr:col>
      <xdr:colOff>549348</xdr:colOff>
      <xdr:row>1</xdr:row>
      <xdr:rowOff>8773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204" y="11906"/>
          <a:ext cx="1581619" cy="3600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320279</xdr:colOff>
      <xdr:row>0</xdr:row>
      <xdr:rowOff>2381</xdr:rowOff>
    </xdr:from>
    <xdr:to>
      <xdr:col>11</xdr:col>
      <xdr:colOff>561254</xdr:colOff>
      <xdr:row>0</xdr:row>
      <xdr:rowOff>352864</xdr:rowOff>
    </xdr:to>
    <xdr:pic>
      <xdr:nvPicPr>
        <xdr:cNvPr id="3" name="Imagem 2" descr="http://www.anipes.org.br/images/logo_ijsn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4729" y="2381"/>
          <a:ext cx="1584000" cy="3504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320279</xdr:colOff>
      <xdr:row>0</xdr:row>
      <xdr:rowOff>11906</xdr:rowOff>
    </xdr:from>
    <xdr:to>
      <xdr:col>11</xdr:col>
      <xdr:colOff>561254</xdr:colOff>
      <xdr:row>1</xdr:row>
      <xdr:rowOff>439</xdr:rowOff>
    </xdr:to>
    <xdr:pic>
      <xdr:nvPicPr>
        <xdr:cNvPr id="4" name="Imagem 3" descr="http://www.anipes.org.br/images/logo_ijsn.g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6154" y="11906"/>
          <a:ext cx="1584000" cy="3504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386128</xdr:colOff>
      <xdr:row>0</xdr:row>
      <xdr:rowOff>11467</xdr:rowOff>
    </xdr:from>
    <xdr:to>
      <xdr:col>9</xdr:col>
      <xdr:colOff>107524</xdr:colOff>
      <xdr:row>0</xdr:row>
      <xdr:rowOff>349867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428" y="11467"/>
          <a:ext cx="1450549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381569</xdr:colOff>
      <xdr:row>0</xdr:row>
      <xdr:rowOff>3184</xdr:rowOff>
    </xdr:from>
    <xdr:to>
      <xdr:col>9</xdr:col>
      <xdr:colOff>675553</xdr:colOff>
      <xdr:row>1</xdr:row>
      <xdr:rowOff>0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569" y="3184"/>
          <a:ext cx="1584000" cy="36125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"/>
  <sheetViews>
    <sheetView showGridLines="0" tabSelected="1" zoomScale="160" zoomScaleNormal="160" workbookViewId="0">
      <selection activeCell="C6" sqref="C6"/>
    </sheetView>
  </sheetViews>
  <sheetFormatPr defaultRowHeight="12.75" x14ac:dyDescent="0.2"/>
  <cols>
    <col min="2" max="2" width="10" customWidth="1"/>
    <col min="3" max="3" width="80.7109375" customWidth="1"/>
  </cols>
  <sheetData>
    <row r="2" spans="1:3" ht="23.25" x14ac:dyDescent="0.35">
      <c r="B2" s="22" t="s">
        <v>68</v>
      </c>
      <c r="C2" s="22"/>
    </row>
    <row r="3" spans="1:3" x14ac:dyDescent="0.2">
      <c r="A3" s="20"/>
      <c r="C3" s="20"/>
    </row>
    <row r="4" spans="1:3" ht="18" thickBot="1" x14ac:dyDescent="0.35">
      <c r="A4" s="20"/>
      <c r="B4" s="23" t="s">
        <v>66</v>
      </c>
      <c r="C4" s="19"/>
    </row>
    <row r="5" spans="1:3" ht="13.5" thickTop="1" x14ac:dyDescent="0.2">
      <c r="A5" s="20"/>
      <c r="C5" s="20"/>
    </row>
    <row r="6" spans="1:3" x14ac:dyDescent="0.2">
      <c r="A6" s="20"/>
      <c r="B6" t="str">
        <f>'Graf 1'!$B$2</f>
        <v>Gráfico 1</v>
      </c>
      <c r="C6" s="32" t="str">
        <f>'Graf 1'!$B$3</f>
        <v>Exportações - Espírito Santo - Meses de 2022 a 2025 - US$ milhões</v>
      </c>
    </row>
    <row r="7" spans="1:3" x14ac:dyDescent="0.2">
      <c r="A7" s="20"/>
      <c r="B7" t="str">
        <f>'Graf 2'!$B$2</f>
        <v>Gráfico 2</v>
      </c>
      <c r="C7" s="21" t="str">
        <f>'Graf 2'!$B$3</f>
        <v xml:space="preserve">Participações % das UF´s nas exportações brasileiras* </v>
      </c>
    </row>
    <row r="8" spans="1:3" x14ac:dyDescent="0.2">
      <c r="A8" s="20"/>
      <c r="B8" t="str">
        <f>'Graf 3'!$B$2</f>
        <v>Grafico 3</v>
      </c>
      <c r="C8" s="21" t="str">
        <f>'Graf 3'!$B$3</f>
        <v xml:space="preserve">Exportações - Espírito Santo segundo Fator Agregado - Participação % 
</v>
      </c>
    </row>
    <row r="9" spans="1:3" x14ac:dyDescent="0.2">
      <c r="A9" s="20"/>
      <c r="B9" t="str">
        <f>'Graf 4'!$B$2</f>
        <v>Gráfico 4</v>
      </c>
      <c r="C9" s="21" t="str">
        <f>'Graf 4'!$B$3</f>
        <v>Exportações - Espírito Santo para principais destinos de produtos - Participação (%)</v>
      </c>
    </row>
    <row r="10" spans="1:3" x14ac:dyDescent="0.2">
      <c r="A10" s="20"/>
      <c r="C10" s="20"/>
    </row>
    <row r="11" spans="1:3" ht="18" thickBot="1" x14ac:dyDescent="0.35">
      <c r="A11" s="20"/>
      <c r="B11" s="23" t="s">
        <v>67</v>
      </c>
      <c r="C11" s="19"/>
    </row>
    <row r="12" spans="1:3" ht="13.5" thickTop="1" x14ac:dyDescent="0.2">
      <c r="A12" s="20"/>
      <c r="C12" s="20"/>
    </row>
    <row r="13" spans="1:3" x14ac:dyDescent="0.2">
      <c r="A13" s="20"/>
      <c r="B13" t="str">
        <f>'Tab 1'!$B$2</f>
        <v>Tabela 1</v>
      </c>
      <c r="C13" s="21" t="str">
        <f>'Tab 1'!$B$3</f>
        <v xml:space="preserve">Exportação - Espírito Santo e Brasil - US$ milhões </v>
      </c>
    </row>
    <row r="14" spans="1:3" x14ac:dyDescent="0.2">
      <c r="A14" s="20"/>
      <c r="B14" t="str">
        <f>'Tab 2'!$B$2</f>
        <v>Tabela 2</v>
      </c>
      <c r="C14" s="21" t="str">
        <f>'Tab 2'!$B$3</f>
        <v xml:space="preserve">Pauta de Exportação - Espírito Santo - US$ milhões </v>
      </c>
    </row>
    <row r="15" spans="1:3" x14ac:dyDescent="0.2">
      <c r="A15" s="20"/>
      <c r="B15" t="str">
        <f>'Tab 3'!$B$2</f>
        <v>Tabela 3</v>
      </c>
      <c r="C15" s="21" t="str">
        <f>'Tab 3'!$B$3</f>
        <v>Pauta de Exportação - Espírito Santo - Variações % volume e preços implícitos</v>
      </c>
    </row>
    <row r="16" spans="1:3" x14ac:dyDescent="0.2">
      <c r="A16" s="20"/>
      <c r="B16" t="str">
        <f>'Tab 4'!$B$2</f>
        <v>Tabela 4</v>
      </c>
      <c r="C16" s="21" t="str">
        <f>'Tab 4'!$B$3</f>
        <v xml:space="preserve">Mercados de destino das Exportações - Espírito Santo - US$ milhões </v>
      </c>
    </row>
    <row r="17" spans="1:9" x14ac:dyDescent="0.2">
      <c r="A17" s="20"/>
      <c r="C17" s="25"/>
    </row>
    <row r="18" spans="1:9" x14ac:dyDescent="0.2">
      <c r="B18" s="24" t="s">
        <v>39</v>
      </c>
      <c r="C18" s="18"/>
      <c r="D18" s="18"/>
      <c r="E18" s="18"/>
      <c r="F18" s="18"/>
      <c r="G18" s="18"/>
      <c r="H18" s="18"/>
      <c r="I18" s="18"/>
    </row>
    <row r="19" spans="1:9" x14ac:dyDescent="0.2">
      <c r="B19" s="18" t="s">
        <v>40</v>
      </c>
      <c r="C19" s="18"/>
      <c r="D19" s="18"/>
      <c r="E19" s="18"/>
      <c r="F19" s="18"/>
      <c r="G19" s="18"/>
      <c r="H19" s="18"/>
      <c r="I19" s="18"/>
    </row>
  </sheetData>
  <hyperlinks>
    <hyperlink ref="C6" location="'Graf 1'!B3" display="'Graf 1'!B3" xr:uid="{00000000-0004-0000-0000-000000000000}"/>
    <hyperlink ref="C7" location="'Graf 2'!B3" display="'Graf 2'!B3" xr:uid="{00000000-0004-0000-0000-000001000000}"/>
    <hyperlink ref="C8" location="'Graf 3'!B3" display="'Graf 3'!B3" xr:uid="{00000000-0004-0000-0000-000002000000}"/>
    <hyperlink ref="C9" location="'Graf 4'!B3" display="'Graf 4'!B3" xr:uid="{00000000-0004-0000-0000-000003000000}"/>
    <hyperlink ref="C13" location="'Tab 1'!B3" display="'Tab 1'!B3" xr:uid="{00000000-0004-0000-0000-000004000000}"/>
    <hyperlink ref="C15" location="'Tab 3'!B3" display="'Tab 3'!B3" xr:uid="{00000000-0004-0000-0000-000005000000}"/>
    <hyperlink ref="C16" location="'Tab 4'!B3" display="'Tab 4'!B3" xr:uid="{00000000-0004-0000-0000-000006000000}"/>
    <hyperlink ref="C14" location="'Tab 2'!B3" display="'Tab 2'!B3" xr:uid="{00000000-0004-0000-0000-000007000000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1"/>
  <sheetViews>
    <sheetView showGridLines="0" workbookViewId="0">
      <selection activeCell="Q22" sqref="Q22"/>
    </sheetView>
  </sheetViews>
  <sheetFormatPr defaultRowHeight="16.5" customHeight="1" x14ac:dyDescent="0.2"/>
  <cols>
    <col min="2" max="2" width="39.7109375" customWidth="1"/>
    <col min="3" max="6" width="9.7109375" hidden="1" customWidth="1"/>
    <col min="7" max="7" width="10.42578125" hidden="1" customWidth="1"/>
    <col min="8" max="8" width="9.7109375" customWidth="1"/>
    <col min="9" max="10" width="10.42578125" bestFit="1" customWidth="1"/>
  </cols>
  <sheetData>
    <row r="1" spans="1:13" s="26" customFormat="1" ht="28.5" customHeight="1" x14ac:dyDescent="0.25">
      <c r="A1" s="28" t="s">
        <v>69</v>
      </c>
      <c r="B1" s="27"/>
    </row>
    <row r="2" spans="1:13" s="8" customFormat="1" ht="16.5" customHeight="1" x14ac:dyDescent="0.2">
      <c r="B2" s="17" t="s">
        <v>46</v>
      </c>
      <c r="C2" s="16"/>
      <c r="D2" s="16"/>
      <c r="E2" s="16"/>
      <c r="F2" s="16"/>
      <c r="G2" s="16"/>
    </row>
    <row r="3" spans="1:13" s="8" customFormat="1" ht="16.5" customHeight="1" x14ac:dyDescent="0.2">
      <c r="B3" s="17" t="s">
        <v>100</v>
      </c>
      <c r="C3" s="16"/>
      <c r="D3" s="16"/>
      <c r="E3" s="16"/>
      <c r="F3" s="16"/>
      <c r="G3" s="16"/>
    </row>
    <row r="4" spans="1:13" s="8" customFormat="1" ht="18.75" customHeight="1" x14ac:dyDescent="0.2">
      <c r="B4" s="119" t="s">
        <v>42</v>
      </c>
      <c r="C4" s="116">
        <v>2025</v>
      </c>
      <c r="D4" s="117"/>
      <c r="E4" s="106">
        <v>2024</v>
      </c>
      <c r="F4" s="79">
        <v>2025</v>
      </c>
      <c r="G4" s="79">
        <v>2024</v>
      </c>
      <c r="H4" s="122" t="s">
        <v>98</v>
      </c>
      <c r="I4" s="123"/>
      <c r="J4" s="127"/>
      <c r="K4" s="122" t="s">
        <v>99</v>
      </c>
      <c r="L4" s="123"/>
      <c r="M4" s="123"/>
    </row>
    <row r="5" spans="1:13" s="8" customFormat="1" ht="18.75" customHeight="1" x14ac:dyDescent="0.2">
      <c r="B5" s="119"/>
      <c r="C5" s="81" t="s">
        <v>53</v>
      </c>
      <c r="D5" s="81" t="s">
        <v>52</v>
      </c>
      <c r="E5" s="81" t="s">
        <v>53</v>
      </c>
      <c r="F5" s="125" t="s">
        <v>76</v>
      </c>
      <c r="G5" s="126"/>
      <c r="H5" s="72" t="s">
        <v>33</v>
      </c>
      <c r="I5" s="72" t="s">
        <v>34</v>
      </c>
      <c r="J5" s="73" t="s">
        <v>35</v>
      </c>
      <c r="K5" s="72" t="s">
        <v>33</v>
      </c>
      <c r="L5" s="72" t="s">
        <v>34</v>
      </c>
      <c r="M5" s="73" t="s">
        <v>35</v>
      </c>
    </row>
    <row r="6" spans="1:13" s="8" customFormat="1" ht="18.75" customHeight="1" x14ac:dyDescent="0.2">
      <c r="B6" s="91" t="s">
        <v>95</v>
      </c>
      <c r="C6" s="92">
        <v>1879.77</v>
      </c>
      <c r="D6" s="92">
        <v>2171.5949999999998</v>
      </c>
      <c r="E6" s="92">
        <v>2277.9962999999998</v>
      </c>
      <c r="F6" s="92">
        <v>6991.4971999999998</v>
      </c>
      <c r="G6" s="92">
        <v>7737.5323770000005</v>
      </c>
      <c r="H6" s="93">
        <f>((C6/D6)-1)*100</f>
        <v>-13.438279237150564</v>
      </c>
      <c r="I6" s="93">
        <f t="shared" ref="I6:I17" si="0">((C6/E6)-1)*100</f>
        <v>-17.481428745077409</v>
      </c>
      <c r="J6" s="93">
        <f t="shared" ref="J6:J17" si="1">((F6/G6)-1)*100</f>
        <v>-9.6417713122287978</v>
      </c>
      <c r="K6" s="93">
        <v>-6.0861377677896229</v>
      </c>
      <c r="L6" s="93">
        <v>-19.288343214225257</v>
      </c>
      <c r="M6" s="93">
        <v>-17.137927841320643</v>
      </c>
    </row>
    <row r="7" spans="1:13" s="8" customFormat="1" ht="18.75" customHeight="1" x14ac:dyDescent="0.2">
      <c r="B7" s="94" t="s">
        <v>75</v>
      </c>
      <c r="C7" s="95">
        <v>60.459372999999999</v>
      </c>
      <c r="D7" s="95">
        <v>70.180588</v>
      </c>
      <c r="E7" s="95">
        <v>80.011743999999993</v>
      </c>
      <c r="F7" s="95">
        <v>267.32505900000001</v>
      </c>
      <c r="G7" s="95">
        <v>279.04000300000001</v>
      </c>
      <c r="H7" s="96">
        <f t="shared" ref="H7:H15" si="2">((C7/D7)-1)*100</f>
        <v>-13.851714950008686</v>
      </c>
      <c r="I7" s="96">
        <f t="shared" si="0"/>
        <v>-24.436876416542042</v>
      </c>
      <c r="J7" s="96">
        <f t="shared" si="1"/>
        <v>-4.1983027071570085</v>
      </c>
      <c r="K7" s="96">
        <v>2.4505467995142638</v>
      </c>
      <c r="L7" s="96">
        <v>17.137749925886283</v>
      </c>
      <c r="M7" s="96">
        <v>24.741092815494724</v>
      </c>
    </row>
    <row r="8" spans="1:13" s="8" customFormat="1" ht="18.75" customHeight="1" x14ac:dyDescent="0.2">
      <c r="B8" s="91" t="s">
        <v>94</v>
      </c>
      <c r="C8" s="92">
        <v>10.352359</v>
      </c>
      <c r="D8" s="92">
        <v>16.515702999999998</v>
      </c>
      <c r="E8" s="92">
        <v>54.408301000000002</v>
      </c>
      <c r="F8" s="92">
        <v>86.475318999999999</v>
      </c>
      <c r="G8" s="92">
        <v>163.65882199999999</v>
      </c>
      <c r="H8" s="93">
        <f>((C8/D8)-1)*100</f>
        <v>-37.318084492073986</v>
      </c>
      <c r="I8" s="93">
        <f t="shared" si="0"/>
        <v>-80.972831700809778</v>
      </c>
      <c r="J8" s="93">
        <f t="shared" si="1"/>
        <v>-47.161223609442814</v>
      </c>
      <c r="K8" s="93">
        <v>5.9154329231552616</v>
      </c>
      <c r="L8" s="93">
        <v>86.932896188646055</v>
      </c>
      <c r="M8" s="93">
        <v>69.379944727241266</v>
      </c>
    </row>
    <row r="9" spans="1:13" s="8" customFormat="1" ht="18.75" customHeight="1" x14ac:dyDescent="0.2">
      <c r="B9" s="94" t="s">
        <v>101</v>
      </c>
      <c r="C9" s="95">
        <v>130.24639999999999</v>
      </c>
      <c r="D9" s="95">
        <v>177.84008600000001</v>
      </c>
      <c r="E9" s="95">
        <v>150.39653000000001</v>
      </c>
      <c r="F9" s="95">
        <v>654.85591499999998</v>
      </c>
      <c r="G9" s="95">
        <v>726.77846399999999</v>
      </c>
      <c r="H9" s="96">
        <f t="shared" si="2"/>
        <v>-26.762068704802587</v>
      </c>
      <c r="I9" s="96">
        <f t="shared" si="0"/>
        <v>-13.398001935284022</v>
      </c>
      <c r="J9" s="96">
        <f t="shared" si="1"/>
        <v>-9.8960759794885718</v>
      </c>
      <c r="K9" s="96">
        <v>-14.492840181594946</v>
      </c>
      <c r="L9" s="96">
        <v>-14.456083502050209</v>
      </c>
      <c r="M9" s="96">
        <v>-4.2635237017327743</v>
      </c>
    </row>
    <row r="10" spans="1:13" s="8" customFormat="1" ht="18.75" customHeight="1" x14ac:dyDescent="0.2">
      <c r="B10" s="91" t="s">
        <v>96</v>
      </c>
      <c r="C10" s="92">
        <v>101.92654</v>
      </c>
      <c r="D10" s="92">
        <v>169.0669</v>
      </c>
      <c r="E10" s="92">
        <v>207.59692000000001</v>
      </c>
      <c r="F10" s="92">
        <v>633.20699000000002</v>
      </c>
      <c r="G10" s="92">
        <v>835.94131000000004</v>
      </c>
      <c r="H10" s="93">
        <f t="shared" si="2"/>
        <v>-39.712303236174549</v>
      </c>
      <c r="I10" s="93">
        <f t="shared" si="0"/>
        <v>-50.901708946356237</v>
      </c>
      <c r="J10" s="93">
        <f t="shared" si="1"/>
        <v>-24.252219333436219</v>
      </c>
      <c r="K10" s="93">
        <v>2.007946311238773</v>
      </c>
      <c r="L10" s="93">
        <v>-21.30610604205042</v>
      </c>
      <c r="M10" s="93">
        <v>-20.088057615324939</v>
      </c>
    </row>
    <row r="11" spans="1:13" s="8" customFormat="1" ht="18.75" customHeight="1" x14ac:dyDescent="0.2">
      <c r="B11" s="94" t="s">
        <v>44</v>
      </c>
      <c r="C11" s="95">
        <v>96.45</v>
      </c>
      <c r="D11" s="95">
        <v>265.3</v>
      </c>
      <c r="E11" s="95">
        <v>160.26599999999999</v>
      </c>
      <c r="F11" s="95">
        <v>625.87599999999998</v>
      </c>
      <c r="G11" s="95">
        <v>672.748873</v>
      </c>
      <c r="H11" s="96">
        <f t="shared" si="2"/>
        <v>-63.644930267621568</v>
      </c>
      <c r="I11" s="96">
        <f t="shared" si="0"/>
        <v>-39.818801242933624</v>
      </c>
      <c r="J11" s="96">
        <f t="shared" si="1"/>
        <v>-6.967365517979851</v>
      </c>
      <c r="K11" s="96">
        <v>10.5349716059165</v>
      </c>
      <c r="L11" s="96">
        <v>9.5257480488204926</v>
      </c>
      <c r="M11" s="96">
        <v>5.9748442702729498</v>
      </c>
    </row>
    <row r="12" spans="1:13" s="8" customFormat="1" ht="18.75" customHeight="1" x14ac:dyDescent="0.2">
      <c r="B12" s="91" t="s">
        <v>106</v>
      </c>
      <c r="C12" s="92">
        <v>7.3829919999999998</v>
      </c>
      <c r="D12" s="92">
        <v>7.0181329999999997</v>
      </c>
      <c r="E12" s="92">
        <v>4.7212129999999997</v>
      </c>
      <c r="F12" s="92">
        <v>22.429870000000001</v>
      </c>
      <c r="G12" s="92">
        <v>15.131876</v>
      </c>
      <c r="H12" s="93">
        <f t="shared" si="2"/>
        <v>5.1988042973822202</v>
      </c>
      <c r="I12" s="93">
        <f t="shared" si="0"/>
        <v>56.37913392172733</v>
      </c>
      <c r="J12" s="93">
        <f t="shared" si="1"/>
        <v>48.229274413826829</v>
      </c>
      <c r="K12" s="93">
        <v>-10.202079150388721</v>
      </c>
      <c r="L12" s="93">
        <v>40.394417953395291</v>
      </c>
      <c r="M12" s="93">
        <v>68.097327193316872</v>
      </c>
    </row>
    <row r="13" spans="1:13" s="8" customFormat="1" ht="18.75" customHeight="1" x14ac:dyDescent="0.2">
      <c r="B13" s="94" t="s">
        <v>103</v>
      </c>
      <c r="C13" s="95">
        <v>1.295577</v>
      </c>
      <c r="D13" s="95">
        <v>1.0187029999999999</v>
      </c>
      <c r="E13" s="95">
        <v>0.80543600000000004</v>
      </c>
      <c r="F13" s="95">
        <v>6.1299390000000002</v>
      </c>
      <c r="G13" s="95">
        <v>4.831232</v>
      </c>
      <c r="H13" s="96">
        <f t="shared" si="2"/>
        <v>27.179069856474356</v>
      </c>
      <c r="I13" s="96">
        <f t="shared" si="0"/>
        <v>60.854121246132522</v>
      </c>
      <c r="J13" s="96">
        <f t="shared" si="1"/>
        <v>26.881486958192035</v>
      </c>
      <c r="K13" s="96">
        <v>0.60200501530556227</v>
      </c>
      <c r="L13" s="96">
        <v>49.438549527598738</v>
      </c>
      <c r="M13" s="96">
        <v>44.56461752422949</v>
      </c>
    </row>
    <row r="14" spans="1:13" s="8" customFormat="1" ht="18.75" customHeight="1" x14ac:dyDescent="0.2">
      <c r="B14" s="91" t="s">
        <v>115</v>
      </c>
      <c r="C14" s="92">
        <v>36.837000000000003</v>
      </c>
      <c r="D14" s="92">
        <v>14.625</v>
      </c>
      <c r="E14" s="92">
        <v>9.9999999999999996E-234</v>
      </c>
      <c r="F14" s="92">
        <v>71.293999999999997</v>
      </c>
      <c r="G14" s="92">
        <v>67.054720000000003</v>
      </c>
      <c r="H14" s="93">
        <f>((C14/D14)-1)*100</f>
        <v>151.87692307692311</v>
      </c>
      <c r="I14" s="93" t="s">
        <v>114</v>
      </c>
      <c r="J14" s="93">
        <f>((F14/G14)-1)*100</f>
        <v>6.3221202027239798</v>
      </c>
      <c r="K14" s="93">
        <v>-3.6892961600590524</v>
      </c>
      <c r="L14" s="93">
        <v>-58.818682303119154</v>
      </c>
      <c r="M14" s="93">
        <v>-2.5830608781855613</v>
      </c>
    </row>
    <row r="15" spans="1:13" s="8" customFormat="1" ht="18.75" customHeight="1" x14ac:dyDescent="0.2">
      <c r="B15" s="94" t="s">
        <v>112</v>
      </c>
      <c r="C15" s="95">
        <v>27.38898</v>
      </c>
      <c r="D15" s="95">
        <v>20.435213999999998</v>
      </c>
      <c r="E15" s="95">
        <v>26.777888000000001</v>
      </c>
      <c r="F15" s="95">
        <v>74.670349999999999</v>
      </c>
      <c r="G15" s="95">
        <v>93.139363000000003</v>
      </c>
      <c r="H15" s="96">
        <f t="shared" si="2"/>
        <v>34.028349299400553</v>
      </c>
      <c r="I15" s="96">
        <f t="shared" si="0"/>
        <v>2.2820769136087105</v>
      </c>
      <c r="J15" s="96">
        <f t="shared" si="1"/>
        <v>-19.829438816325172</v>
      </c>
      <c r="K15" s="96">
        <v>-7.7231957681497825</v>
      </c>
      <c r="L15" s="96">
        <v>-19.401024228526776</v>
      </c>
      <c r="M15" s="96">
        <v>-16.373435871338437</v>
      </c>
    </row>
    <row r="16" spans="1:13" s="8" customFormat="1" ht="18.75" customHeight="1" x14ac:dyDescent="0.2">
      <c r="B16" s="91" t="s">
        <v>45</v>
      </c>
      <c r="C16" s="92">
        <v>66.607832999999971</v>
      </c>
      <c r="D16" s="92">
        <v>107.22670000000002</v>
      </c>
      <c r="E16" s="92">
        <v>111.36128999999976</v>
      </c>
      <c r="F16" s="92">
        <v>364.01344499999982</v>
      </c>
      <c r="G16" s="92">
        <v>509.55132899999933</v>
      </c>
      <c r="H16" s="93">
        <f>((C16/D16)-1)*100</f>
        <v>-37.881299154035361</v>
      </c>
      <c r="I16" s="93">
        <f t="shared" si="0"/>
        <v>-40.187624442927948</v>
      </c>
      <c r="J16" s="93">
        <f t="shared" si="1"/>
        <v>-28.561967306732249</v>
      </c>
      <c r="K16" s="93">
        <v>5.298474456708524</v>
      </c>
      <c r="L16" s="93">
        <v>2.9962244425304263</v>
      </c>
      <c r="M16" s="93">
        <v>13.437869827572424</v>
      </c>
    </row>
    <row r="17" spans="2:13" s="8" customFormat="1" ht="18.75" customHeight="1" x14ac:dyDescent="0.2">
      <c r="B17" s="75" t="s">
        <v>28</v>
      </c>
      <c r="C17" s="76">
        <v>2418.7170539999993</v>
      </c>
      <c r="D17" s="76">
        <v>3020.8220270000006</v>
      </c>
      <c r="E17" s="76">
        <v>3074.3416219999995</v>
      </c>
      <c r="F17" s="76">
        <v>9797.7740870000016</v>
      </c>
      <c r="G17" s="76">
        <v>11105.408369000002</v>
      </c>
      <c r="H17" s="77">
        <f>((C17/D17)-1)*100</f>
        <v>-19.931825430906169</v>
      </c>
      <c r="I17" s="77">
        <f t="shared" si="0"/>
        <v>-21.325690135030818</v>
      </c>
      <c r="J17" s="77">
        <f t="shared" si="1"/>
        <v>-11.774751891611423</v>
      </c>
      <c r="K17" s="77">
        <v>-9.8111656780055956</v>
      </c>
      <c r="L17" s="77">
        <v>-17.020958668157938</v>
      </c>
      <c r="M17" s="77">
        <v>-2.7847215247133073</v>
      </c>
    </row>
    <row r="18" spans="2:13" s="8" customFormat="1" ht="16.5" customHeight="1" x14ac:dyDescent="0.2">
      <c r="B18" s="35" t="s">
        <v>39</v>
      </c>
      <c r="C18" s="35"/>
      <c r="D18" s="35"/>
      <c r="E18" s="35"/>
      <c r="F18" s="35"/>
      <c r="G18" s="35"/>
    </row>
    <row r="19" spans="2:13" s="8" customFormat="1" ht="16.5" customHeight="1" x14ac:dyDescent="0.2">
      <c r="B19" s="35" t="s">
        <v>40</v>
      </c>
      <c r="C19" s="35"/>
      <c r="D19" s="35"/>
      <c r="E19" s="35"/>
      <c r="F19" s="35"/>
      <c r="G19" s="35"/>
    </row>
    <row r="20" spans="2:13" s="8" customFormat="1" ht="16.5" customHeight="1" x14ac:dyDescent="0.2">
      <c r="B20" s="78" t="s">
        <v>73</v>
      </c>
      <c r="C20" s="78"/>
      <c r="D20" s="78"/>
      <c r="E20" s="78"/>
      <c r="F20" s="78"/>
      <c r="G20" s="78"/>
      <c r="H20" s="101"/>
      <c r="I20" s="101"/>
      <c r="J20" s="101"/>
    </row>
    <row r="21" spans="2:13" s="8" customFormat="1" ht="16.5" customHeight="1" x14ac:dyDescent="0.2">
      <c r="H21" s="49"/>
      <c r="I21" s="49"/>
      <c r="J21" s="49"/>
    </row>
    <row r="22" spans="2:13" s="8" customFormat="1" ht="16.5" customHeight="1" x14ac:dyDescent="0.2"/>
    <row r="23" spans="2:13" s="8" customFormat="1" ht="16.5" customHeight="1" x14ac:dyDescent="0.2"/>
    <row r="24" spans="2:13" s="8" customFormat="1" ht="16.5" customHeight="1" x14ac:dyDescent="0.2"/>
    <row r="25" spans="2:13" s="8" customFormat="1" ht="16.5" customHeight="1" x14ac:dyDescent="0.2"/>
    <row r="26" spans="2:13" s="8" customFormat="1" ht="16.5" customHeight="1" x14ac:dyDescent="0.2"/>
    <row r="27" spans="2:13" s="8" customFormat="1" ht="16.5" customHeight="1" x14ac:dyDescent="0.2"/>
    <row r="28" spans="2:13" s="8" customFormat="1" ht="16.5" customHeight="1" x14ac:dyDescent="0.2"/>
    <row r="29" spans="2:13" s="8" customFormat="1" ht="16.5" customHeight="1" x14ac:dyDescent="0.2"/>
    <row r="30" spans="2:13" s="8" customFormat="1" ht="16.5" customHeight="1" x14ac:dyDescent="0.2"/>
    <row r="31" spans="2:13" s="8" customFormat="1" ht="16.5" customHeight="1" x14ac:dyDescent="0.2"/>
  </sheetData>
  <mergeCells count="5">
    <mergeCell ref="K4:M4"/>
    <mergeCell ref="H4:J4"/>
    <mergeCell ref="B4:B5"/>
    <mergeCell ref="F5:G5"/>
    <mergeCell ref="C4:D4"/>
  </mergeCells>
  <conditionalFormatting sqref="H6">
    <cfRule type="iconSet" priority="53">
      <iconSet iconSet="3Arrows">
        <cfvo type="percent" val="0"/>
        <cfvo type="num" val="0" gte="0"/>
        <cfvo type="num" val="0" gte="0"/>
      </iconSet>
    </cfRule>
  </conditionalFormatting>
  <conditionalFormatting sqref="H7 H9:H11">
    <cfRule type="iconSet" priority="57">
      <iconSet iconSet="3Arrows">
        <cfvo type="percent" val="0"/>
        <cfvo type="num" val="0" gte="0"/>
        <cfvo type="num" val="0" gte="0"/>
      </iconSet>
    </cfRule>
  </conditionalFormatting>
  <conditionalFormatting sqref="H8">
    <cfRule type="iconSet" priority="40">
      <iconSet iconSet="3Arrows">
        <cfvo type="percent" val="0"/>
        <cfvo type="num" val="0" gte="0"/>
        <cfvo type="num" val="0" gte="0"/>
      </iconSet>
    </cfRule>
  </conditionalFormatting>
  <conditionalFormatting sqref="H12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H13">
    <cfRule type="iconSet" priority="39">
      <iconSet iconSet="3Arrows">
        <cfvo type="percent" val="0"/>
        <cfvo type="num" val="0" gte="0"/>
        <cfvo type="num" val="0" gte="0"/>
      </iconSet>
    </cfRule>
  </conditionalFormatting>
  <conditionalFormatting sqref="H14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H15">
    <cfRule type="iconSet" priority="47">
      <iconSet iconSet="3Arrows">
        <cfvo type="percent" val="0"/>
        <cfvo type="num" val="0" gte="0"/>
        <cfvo type="num" val="0" gte="0"/>
      </iconSet>
    </cfRule>
  </conditionalFormatting>
  <conditionalFormatting sqref="H16">
    <cfRule type="iconSet" priority="44">
      <iconSet iconSet="3Arrows">
        <cfvo type="percent" val="0"/>
        <cfvo type="num" val="0" gte="0"/>
        <cfvo type="num" val="0" gte="0"/>
      </iconSet>
    </cfRule>
  </conditionalFormatting>
  <conditionalFormatting sqref="H17">
    <cfRule type="iconSet" priority="43">
      <iconSet iconSet="3Arrows">
        <cfvo type="percent" val="0"/>
        <cfvo type="num" val="0" gte="0"/>
        <cfvo type="num" val="0" gte="0"/>
      </iconSet>
    </cfRule>
  </conditionalFormatting>
  <conditionalFormatting sqref="I6">
    <cfRule type="iconSet" priority="51">
      <iconSet iconSet="3Arrows">
        <cfvo type="percent" val="0"/>
        <cfvo type="num" val="0" gte="0"/>
        <cfvo type="num" val="0" gte="0"/>
      </iconSet>
    </cfRule>
  </conditionalFormatting>
  <conditionalFormatting sqref="I7">
    <cfRule type="iconSet" priority="48">
      <iconSet iconSet="3Arrows">
        <cfvo type="percent" val="0"/>
        <cfvo type="num" val="0" gte="0"/>
        <cfvo type="num" val="0" gte="0"/>
      </iconSet>
    </cfRule>
  </conditionalFormatting>
  <conditionalFormatting sqref="I8 I10">
    <cfRule type="iconSet" priority="55">
      <iconSet iconSet="3Arrows">
        <cfvo type="percent" val="0"/>
        <cfvo type="num" val="0" gte="0"/>
        <cfvo type="num" val="0" gte="0"/>
      </iconSet>
    </cfRule>
  </conditionalFormatting>
  <conditionalFormatting sqref="I9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I12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I13">
    <cfRule type="iconSet" priority="37">
      <iconSet iconSet="3Arrows">
        <cfvo type="percent" val="0"/>
        <cfvo type="num" val="0" gte="0"/>
        <cfvo type="num" val="0" gte="0"/>
      </iconSet>
    </cfRule>
  </conditionalFormatting>
  <conditionalFormatting sqref="I14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I15">
    <cfRule type="iconSet" priority="49">
      <iconSet iconSet="3Arrows">
        <cfvo type="percent" val="0"/>
        <cfvo type="num" val="0" gte="0"/>
        <cfvo type="num" val="0" gte="0"/>
      </iconSet>
    </cfRule>
  </conditionalFormatting>
  <conditionalFormatting sqref="I16">
    <cfRule type="iconSet" priority="45">
      <iconSet iconSet="3Arrows">
        <cfvo type="percent" val="0"/>
        <cfvo type="num" val="0" gte="0"/>
        <cfvo type="num" val="0" gte="0"/>
      </iconSet>
    </cfRule>
  </conditionalFormatting>
  <conditionalFormatting sqref="I17">
    <cfRule type="iconSet" priority="41">
      <iconSet iconSet="3Arrows">
        <cfvo type="percent" val="0"/>
        <cfvo type="num" val="0" gte="0"/>
        <cfvo type="num" val="0" gte="0"/>
      </iconSet>
    </cfRule>
  </conditionalFormatting>
  <conditionalFormatting sqref="J6">
    <cfRule type="iconSet" priority="52">
      <iconSet iconSet="3Arrows">
        <cfvo type="percent" val="0"/>
        <cfvo type="num" val="0" gte="0"/>
        <cfvo type="num" val="0" gte="0"/>
      </iconSet>
    </cfRule>
  </conditionalFormatting>
  <conditionalFormatting sqref="J7:J8 J10:J11">
    <cfRule type="iconSet" priority="56">
      <iconSet iconSet="3Arrows">
        <cfvo type="percent" val="0"/>
        <cfvo type="num" val="0" gte="0"/>
        <cfvo type="num" val="0" gte="0"/>
      </iconSet>
    </cfRule>
  </conditionalFormatting>
  <conditionalFormatting sqref="J9">
    <cfRule type="iconSet" priority="50">
      <iconSet iconSet="3Arrows">
        <cfvo type="percent" val="0"/>
        <cfvo type="num" val="0" gte="0"/>
        <cfvo type="num" val="0" gte="0"/>
      </iconSet>
    </cfRule>
  </conditionalFormatting>
  <conditionalFormatting sqref="J12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J13">
    <cfRule type="iconSet" priority="38">
      <iconSet iconSet="3Arrows">
        <cfvo type="percent" val="0"/>
        <cfvo type="num" val="0" gte="0"/>
        <cfvo type="num" val="0" gte="0"/>
      </iconSet>
    </cfRule>
  </conditionalFormatting>
  <conditionalFormatting sqref="J14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J15">
    <cfRule type="iconSet" priority="54">
      <iconSet iconSet="3Arrows">
        <cfvo type="percent" val="0"/>
        <cfvo type="num" val="0" gte="0"/>
        <cfvo type="num" val="0" gte="0"/>
      </iconSet>
    </cfRule>
  </conditionalFormatting>
  <conditionalFormatting sqref="J16">
    <cfRule type="iconSet" priority="46">
      <iconSet iconSet="3Arrows">
        <cfvo type="percent" val="0"/>
        <cfvo type="num" val="0" gte="0"/>
        <cfvo type="num" val="0" gte="0"/>
      </iconSet>
    </cfRule>
  </conditionalFormatting>
  <conditionalFormatting sqref="J17">
    <cfRule type="iconSet" priority="42">
      <iconSet iconSet="3Arrows">
        <cfvo type="percent" val="0"/>
        <cfvo type="num" val="0" gte="0"/>
        <cfvo type="num" val="0" gte="0"/>
      </iconSet>
    </cfRule>
  </conditionalFormatting>
  <conditionalFormatting sqref="K6">
    <cfRule type="iconSet" priority="30">
      <iconSet iconSet="3Arrows">
        <cfvo type="percent" val="0"/>
        <cfvo type="num" val="0" gte="0"/>
        <cfvo type="num" val="0" gte="0"/>
      </iconSet>
    </cfRule>
  </conditionalFormatting>
  <conditionalFormatting sqref="K7:K11">
    <cfRule type="iconSet" priority="36">
      <iconSet iconSet="3Arrows">
        <cfvo type="percent" val="0"/>
        <cfvo type="num" val="0" gte="0"/>
        <cfvo type="num" val="0" gte="0"/>
      </iconSet>
    </cfRule>
  </conditionalFormatting>
  <conditionalFormatting sqref="K12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K13">
    <cfRule type="iconSet" priority="23">
      <iconSet iconSet="3Arrows">
        <cfvo type="percent" val="0"/>
        <cfvo type="num" val="0" gte="0"/>
        <cfvo type="num" val="0" gte="0"/>
      </iconSet>
    </cfRule>
  </conditionalFormatting>
  <conditionalFormatting sqref="K14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33">
      <iconSet iconSet="3Arrows">
        <cfvo type="percent" val="0"/>
        <cfvo type="num" val="0" gte="0"/>
        <cfvo type="num" val="0" gte="0"/>
      </iconSet>
    </cfRule>
  </conditionalFormatting>
  <conditionalFormatting sqref="K16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K17"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L6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L7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L8 L10">
    <cfRule type="iconSet" priority="34">
      <iconSet iconSet="3Arrows">
        <cfvo type="percent" val="0"/>
        <cfvo type="num" val="0" gte="0"/>
        <cfvo type="num" val="0" gte="0"/>
      </iconSet>
    </cfRule>
  </conditionalFormatting>
  <conditionalFormatting sqref="L9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L11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L12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L13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L14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L15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L16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L17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M6">
    <cfRule type="iconSet" priority="29">
      <iconSet iconSet="3Arrows">
        <cfvo type="percent" val="0"/>
        <cfvo type="num" val="0" gte="0"/>
        <cfvo type="num" val="0" gte="0"/>
      </iconSet>
    </cfRule>
  </conditionalFormatting>
  <conditionalFormatting sqref="M7:M8 M10:M11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M9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M12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M13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M14">
    <cfRule type="iconSet" priority="32">
      <iconSet iconSet="3Arrows">
        <cfvo type="percent" val="0"/>
        <cfvo type="num" val="0" gte="0"/>
        <cfvo type="num" val="0" gte="0"/>
      </iconSet>
    </cfRule>
  </conditionalFormatting>
  <conditionalFormatting sqref="M15">
    <cfRule type="iconSet" priority="31">
      <iconSet iconSet="3Arrows">
        <cfvo type="percent" val="0"/>
        <cfvo type="num" val="0" gte="0"/>
        <cfvo type="num" val="0" gte="0"/>
      </iconSet>
    </cfRule>
  </conditionalFormatting>
  <conditionalFormatting sqref="M16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M17">
    <cfRule type="iconSet" priority="15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9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7"/>
  <sheetViews>
    <sheetView showGridLines="0" zoomScaleNormal="100" workbookViewId="0">
      <selection activeCell="I23" sqref="I23"/>
    </sheetView>
  </sheetViews>
  <sheetFormatPr defaultRowHeight="17.25" customHeight="1" x14ac:dyDescent="0.2"/>
  <cols>
    <col min="2" max="2" width="19.7109375" customWidth="1"/>
    <col min="3" max="3" width="8.140625" customWidth="1"/>
    <col min="4" max="4" width="9.85546875" bestFit="1" customWidth="1"/>
    <col min="5" max="6" width="8.7109375" customWidth="1"/>
    <col min="7" max="7" width="9.42578125" hidden="1" customWidth="1"/>
    <col min="8" max="8" width="2.28515625" hidden="1" customWidth="1"/>
    <col min="9" max="9" width="10.5703125" customWidth="1"/>
    <col min="10" max="11" width="11.7109375" bestFit="1" customWidth="1"/>
    <col min="12" max="12" width="10.42578125" bestFit="1" customWidth="1"/>
  </cols>
  <sheetData>
    <row r="1" spans="1:12" s="26" customFormat="1" ht="28.5" customHeight="1" x14ac:dyDescent="0.25">
      <c r="A1" s="28" t="s">
        <v>69</v>
      </c>
      <c r="B1" s="27"/>
    </row>
    <row r="2" spans="1:12" s="8" customFormat="1" ht="17.25" customHeight="1" x14ac:dyDescent="0.2">
      <c r="B2" s="17" t="s">
        <v>47</v>
      </c>
      <c r="C2" s="16"/>
      <c r="D2" s="16"/>
      <c r="E2" s="16"/>
      <c r="F2" s="16"/>
      <c r="G2" s="16"/>
      <c r="H2" s="16"/>
    </row>
    <row r="3" spans="1:12" s="8" customFormat="1" ht="17.25" customHeight="1" x14ac:dyDescent="0.2">
      <c r="B3" s="17" t="s">
        <v>92</v>
      </c>
      <c r="C3" s="16"/>
      <c r="D3" s="16"/>
      <c r="E3" s="16"/>
      <c r="F3" s="16"/>
      <c r="G3" s="16"/>
      <c r="H3" s="16"/>
    </row>
    <row r="4" spans="1:12" s="8" customFormat="1" ht="18.75" customHeight="1" x14ac:dyDescent="0.2">
      <c r="B4" s="119" t="s">
        <v>77</v>
      </c>
      <c r="C4" s="120">
        <v>45748</v>
      </c>
      <c r="D4" s="121"/>
      <c r="E4" s="108">
        <v>2025</v>
      </c>
      <c r="F4" s="108">
        <v>2024</v>
      </c>
      <c r="G4" s="79">
        <v>2025</v>
      </c>
      <c r="H4" s="79">
        <v>2024</v>
      </c>
      <c r="I4" s="124" t="s">
        <v>79</v>
      </c>
      <c r="J4" s="122" t="s">
        <v>43</v>
      </c>
      <c r="K4" s="123"/>
      <c r="L4" s="123"/>
    </row>
    <row r="5" spans="1:12" s="8" customFormat="1" ht="18.75" customHeight="1" x14ac:dyDescent="0.2">
      <c r="B5" s="119"/>
      <c r="C5" s="74" t="s">
        <v>78</v>
      </c>
      <c r="D5" s="74" t="s">
        <v>30</v>
      </c>
      <c r="E5" s="74" t="s">
        <v>52</v>
      </c>
      <c r="F5" s="90" t="s">
        <v>53</v>
      </c>
      <c r="G5" s="125" t="s">
        <v>76</v>
      </c>
      <c r="H5" s="126"/>
      <c r="I5" s="124"/>
      <c r="J5" s="74" t="s">
        <v>33</v>
      </c>
      <c r="K5" s="74" t="s">
        <v>34</v>
      </c>
      <c r="L5" s="109" t="s">
        <v>35</v>
      </c>
    </row>
    <row r="6" spans="1:12" s="8" customFormat="1" ht="18.75" customHeight="1" x14ac:dyDescent="0.2">
      <c r="B6" s="91" t="s">
        <v>48</v>
      </c>
      <c r="C6" s="92">
        <f>D6*100/D17</f>
        <v>34.833310397474747</v>
      </c>
      <c r="D6" s="92">
        <v>221.577224</v>
      </c>
      <c r="E6" s="92">
        <v>312.04610200000002</v>
      </c>
      <c r="F6" s="92">
        <v>272.866218</v>
      </c>
      <c r="G6" s="92">
        <v>1005.669855</v>
      </c>
      <c r="H6" s="92">
        <v>1072.5037749999999</v>
      </c>
      <c r="I6" s="93">
        <v>-10.270262359892691</v>
      </c>
      <c r="J6" s="93">
        <f t="shared" ref="J6:J16" si="0">((D6/E6)-1)*100</f>
        <v>-28.992151294362266</v>
      </c>
      <c r="K6" s="93">
        <f t="shared" ref="K6:K13" si="1">((D6/F6)-1)*100</f>
        <v>-18.796388345881642</v>
      </c>
      <c r="L6" s="93">
        <f>((G6/H6)-1)*100</f>
        <v>-6.2315789984049186</v>
      </c>
    </row>
    <row r="7" spans="1:12" s="8" customFormat="1" ht="18.75" customHeight="1" x14ac:dyDescent="0.2">
      <c r="B7" s="94" t="s">
        <v>107</v>
      </c>
      <c r="C7" s="95">
        <f>D7*100/D17</f>
        <v>9.0168327926797733</v>
      </c>
      <c r="D7" s="95">
        <v>57.356729999999999</v>
      </c>
      <c r="E7" s="95">
        <v>22.425659</v>
      </c>
      <c r="F7" s="95">
        <v>54.426910999999997</v>
      </c>
      <c r="G7" s="95">
        <v>229.04766100000001</v>
      </c>
      <c r="H7" s="95">
        <v>262.12673000000001</v>
      </c>
      <c r="I7" s="96">
        <v>3.9654660432733464</v>
      </c>
      <c r="J7" s="96">
        <f>((D7/E7)-1)*100</f>
        <v>155.76385514468049</v>
      </c>
      <c r="K7" s="96">
        <f t="shared" si="1"/>
        <v>5.3830337716575638</v>
      </c>
      <c r="L7" s="96">
        <f t="shared" ref="L7:L12" si="2">((G7/H7)-1)*100</f>
        <v>-12.619494776438867</v>
      </c>
    </row>
    <row r="8" spans="1:12" s="8" customFormat="1" ht="18.75" customHeight="1" x14ac:dyDescent="0.2">
      <c r="B8" s="91" t="s">
        <v>113</v>
      </c>
      <c r="C8" s="92">
        <f>D8*100/D17</f>
        <v>8.698111083721253</v>
      </c>
      <c r="D8" s="92">
        <v>55.329318000000001</v>
      </c>
      <c r="E8" s="92">
        <v>50.588262999999998</v>
      </c>
      <c r="F8" s="92">
        <v>48.657984999999996</v>
      </c>
      <c r="G8" s="92">
        <v>177.67475400000001</v>
      </c>
      <c r="H8" s="92">
        <v>60.835424000000003</v>
      </c>
      <c r="I8" s="93">
        <v>0.53821689612068602</v>
      </c>
      <c r="J8" s="93">
        <f t="shared" si="0"/>
        <v>9.3718477742554605</v>
      </c>
      <c r="K8" s="93">
        <f>((D8/F8)-1)*100</f>
        <v>13.710664344197564</v>
      </c>
      <c r="L8" s="93">
        <f t="shared" si="2"/>
        <v>192.05805157205776</v>
      </c>
    </row>
    <row r="9" spans="1:12" s="8" customFormat="1" ht="18.75" customHeight="1" x14ac:dyDescent="0.2">
      <c r="B9" s="94" t="s">
        <v>117</v>
      </c>
      <c r="C9" s="95">
        <f>D9*100/D17</f>
        <v>5.9305384590770975</v>
      </c>
      <c r="D9" s="95">
        <v>37.724587</v>
      </c>
      <c r="E9" s="95">
        <v>6.4735630000000004</v>
      </c>
      <c r="F9" s="95">
        <v>67.251365000000007</v>
      </c>
      <c r="G9" s="95">
        <v>119.626875</v>
      </c>
      <c r="H9" s="95">
        <v>253.69656599999999</v>
      </c>
      <c r="I9" s="96">
        <v>3.5476975352264573</v>
      </c>
      <c r="J9" s="96">
        <f>((D9/E9)-1)*100</f>
        <v>482.74843389953872</v>
      </c>
      <c r="K9" s="96">
        <f t="shared" si="1"/>
        <v>-43.905098431831092</v>
      </c>
      <c r="L9" s="96">
        <f t="shared" si="2"/>
        <v>-52.84647447691507</v>
      </c>
    </row>
    <row r="10" spans="1:12" s="8" customFormat="1" ht="18.75" customHeight="1" x14ac:dyDescent="0.2">
      <c r="B10" s="91" t="s">
        <v>109</v>
      </c>
      <c r="C10" s="92">
        <f>D10*100/D17</f>
        <v>3.6800182394390522</v>
      </c>
      <c r="D10" s="92">
        <v>23.408864000000001</v>
      </c>
      <c r="E10" s="92">
        <v>47.963191000000002</v>
      </c>
      <c r="F10" s="92">
        <v>67.393467999999999</v>
      </c>
      <c r="G10" s="92">
        <v>145.16785899999999</v>
      </c>
      <c r="H10" s="92">
        <v>163.14506700000001</v>
      </c>
      <c r="I10" s="93">
        <v>-2.7874710722133291</v>
      </c>
      <c r="J10" s="93">
        <f t="shared" ref="J10" si="3">((D10/E10)-1)*100</f>
        <v>-51.194106330414925</v>
      </c>
      <c r="K10" s="93">
        <f>((D10/F10)-1)*100</f>
        <v>-65.265381505519187</v>
      </c>
      <c r="L10" s="93">
        <f t="shared" si="2"/>
        <v>-11.019155117941759</v>
      </c>
    </row>
    <row r="11" spans="1:12" s="8" customFormat="1" ht="18.75" customHeight="1" x14ac:dyDescent="0.2">
      <c r="B11" s="94" t="s">
        <v>108</v>
      </c>
      <c r="C11" s="95">
        <f>D11*100/D17</f>
        <v>3.0147541999055441</v>
      </c>
      <c r="D11" s="95">
        <v>19.177071000000002</v>
      </c>
      <c r="E11" s="95">
        <v>36.586525000000002</v>
      </c>
      <c r="F11" s="95">
        <v>22.415265000000002</v>
      </c>
      <c r="G11" s="95">
        <v>111.029161</v>
      </c>
      <c r="H11" s="95">
        <v>55.552855000000001</v>
      </c>
      <c r="I11" s="96">
        <v>-1.9763665038764295</v>
      </c>
      <c r="J11" s="96">
        <f>((D11/E11)-1)*100</f>
        <v>-47.584333303039848</v>
      </c>
      <c r="K11" s="96">
        <f t="shared" si="1"/>
        <v>-14.446378394366521</v>
      </c>
      <c r="L11" s="96">
        <f t="shared" si="2"/>
        <v>99.862205101789996</v>
      </c>
    </row>
    <row r="12" spans="1:12" s="8" customFormat="1" ht="18.75" customHeight="1" x14ac:dyDescent="0.2">
      <c r="B12" s="91" t="s">
        <v>118</v>
      </c>
      <c r="C12" s="92">
        <f>D12*100/D17</f>
        <v>2.7738753350728031</v>
      </c>
      <c r="D12" s="92">
        <v>17.644822999999999</v>
      </c>
      <c r="E12" s="92">
        <v>19.211379999999998</v>
      </c>
      <c r="F12" s="92">
        <v>3.5881959999999999</v>
      </c>
      <c r="G12" s="92">
        <v>66.595560000000006</v>
      </c>
      <c r="H12" s="92">
        <v>12.678896</v>
      </c>
      <c r="I12" s="93">
        <v>-0.1778396255972845</v>
      </c>
      <c r="J12" s="93">
        <f t="shared" ref="J12" si="4">((D12/E12)-1)*100</f>
        <v>-8.1543179094890625</v>
      </c>
      <c r="K12" s="93">
        <f>((D12/F12)-1)*100</f>
        <v>391.74635387810469</v>
      </c>
      <c r="L12" s="93">
        <f t="shared" si="2"/>
        <v>425.24730859847739</v>
      </c>
    </row>
    <row r="13" spans="1:12" s="8" customFormat="1" ht="18.75" customHeight="1" x14ac:dyDescent="0.2">
      <c r="B13" s="94" t="s">
        <v>119</v>
      </c>
      <c r="C13" s="95">
        <f>D13*100/D17</f>
        <v>2.6170684522992143</v>
      </c>
      <c r="D13" s="95">
        <v>16.647362999999999</v>
      </c>
      <c r="E13" s="95">
        <v>18.422514</v>
      </c>
      <c r="F13" s="95">
        <v>31.209339</v>
      </c>
      <c r="G13" s="95">
        <v>78.505533999999997</v>
      </c>
      <c r="H13" s="95">
        <v>92.860236</v>
      </c>
      <c r="I13" s="96">
        <v>-0.20151975907588773</v>
      </c>
      <c r="J13" s="96">
        <f t="shared" si="0"/>
        <v>-9.6357695806337915</v>
      </c>
      <c r="K13" s="96">
        <f t="shared" si="1"/>
        <v>-46.659033695010329</v>
      </c>
      <c r="L13" s="96">
        <f>((G13/H13)-1)*100</f>
        <v>-15.458394915128149</v>
      </c>
    </row>
    <row r="14" spans="1:12" s="8" customFormat="1" ht="18.75" customHeight="1" x14ac:dyDescent="0.2">
      <c r="B14" s="91" t="s">
        <v>120</v>
      </c>
      <c r="C14" s="92">
        <f>D14*100/D17</f>
        <v>2.2120561103716465</v>
      </c>
      <c r="D14" s="92">
        <v>14.07105</v>
      </c>
      <c r="E14" s="92">
        <v>10.111621</v>
      </c>
      <c r="F14" s="92">
        <v>22.590530000000001</v>
      </c>
      <c r="G14" s="92">
        <v>69.719729000000001</v>
      </c>
      <c r="H14" s="92">
        <v>98.009659999999997</v>
      </c>
      <c r="I14" s="93">
        <v>0.44948467942055786</v>
      </c>
      <c r="J14" s="93">
        <f t="shared" si="0"/>
        <v>39.157213269761606</v>
      </c>
      <c r="K14" s="93">
        <f>((D14/F14)-1)*100</f>
        <v>-37.712616746928916</v>
      </c>
      <c r="L14" s="93">
        <f>((G14/H14)-1)*100</f>
        <v>-28.86443132238189</v>
      </c>
    </row>
    <row r="15" spans="1:12" s="8" customFormat="1" ht="18.75" customHeight="1" x14ac:dyDescent="0.2">
      <c r="B15" s="94" t="s">
        <v>121</v>
      </c>
      <c r="C15" s="95">
        <f>D15*100/D17</f>
        <v>1.9801277797665584</v>
      </c>
      <c r="D15" s="95">
        <v>12.595737</v>
      </c>
      <c r="E15" s="95">
        <v>13.623582000000001</v>
      </c>
      <c r="F15" s="95">
        <v>31.737611000000001</v>
      </c>
      <c r="G15" s="95">
        <v>42.851787999999999</v>
      </c>
      <c r="H15" s="95">
        <v>96.234301000000002</v>
      </c>
      <c r="I15" s="96">
        <v>-0.11668363804958332</v>
      </c>
      <c r="J15" s="96">
        <f t="shared" si="0"/>
        <v>-7.5446017060711412</v>
      </c>
      <c r="K15" s="96">
        <f>((D15/F15)-1)*100</f>
        <v>-60.312901308167156</v>
      </c>
      <c r="L15" s="96">
        <f>((G15/H15)-1)*100</f>
        <v>-55.47139891419797</v>
      </c>
    </row>
    <row r="16" spans="1:12" s="8" customFormat="1" ht="18.75" customHeight="1" x14ac:dyDescent="0.2">
      <c r="B16" s="91" t="s">
        <v>45</v>
      </c>
      <c r="C16" s="92">
        <f>D16*100/D17</f>
        <v>25.243307150192326</v>
      </c>
      <c r="D16" s="92">
        <v>160.57451500000005</v>
      </c>
      <c r="E16" s="92">
        <v>343.42945899999995</v>
      </c>
      <c r="F16" s="92">
        <v>352.244573</v>
      </c>
      <c r="G16" s="92">
        <v>991.30485999999962</v>
      </c>
      <c r="H16" s="92">
        <v>1373.5125630000016</v>
      </c>
      <c r="I16" s="93">
        <v>-20.758168888570548</v>
      </c>
      <c r="J16" s="93">
        <f t="shared" si="0"/>
        <v>-53.24381447428479</v>
      </c>
      <c r="K16" s="93">
        <f>((D16/F16)-1)*100</f>
        <v>-54.413913709892682</v>
      </c>
      <c r="L16" s="93">
        <f>((G16/H16)-1)*100</f>
        <v>-27.827026362626839</v>
      </c>
    </row>
    <row r="17" spans="2:12" s="8" customFormat="1" ht="18.75" customHeight="1" x14ac:dyDescent="0.2">
      <c r="B17" s="75" t="s">
        <v>28</v>
      </c>
      <c r="C17" s="76">
        <f t="shared" ref="C17:I17" si="5">SUM(C6:C16)</f>
        <v>100</v>
      </c>
      <c r="D17" s="76">
        <f t="shared" si="5"/>
        <v>636.10728199999994</v>
      </c>
      <c r="E17" s="76">
        <f t="shared" si="5"/>
        <v>880.88185900000008</v>
      </c>
      <c r="F17" s="76">
        <f t="shared" si="5"/>
        <v>974.38146099999994</v>
      </c>
      <c r="G17" s="76">
        <f t="shared" si="5"/>
        <v>3037.1936359999991</v>
      </c>
      <c r="H17" s="76">
        <f t="shared" si="5"/>
        <v>3541.1560730000015</v>
      </c>
      <c r="I17" s="77">
        <f t="shared" si="5"/>
        <v>-27.787446693234703</v>
      </c>
      <c r="J17" s="77">
        <f>((D17/E17)-1)*100</f>
        <v>-27.787446693234731</v>
      </c>
      <c r="K17" s="77">
        <f>((D17/F17)-1)*100</f>
        <v>-34.716811899605716</v>
      </c>
      <c r="L17" s="77">
        <f>((G17/H17)-1)*100</f>
        <v>-14.23157936591749</v>
      </c>
    </row>
    <row r="18" spans="2:12" s="8" customFormat="1" ht="12" x14ac:dyDescent="0.2">
      <c r="B18" s="118" t="s">
        <v>39</v>
      </c>
      <c r="C18" s="118"/>
      <c r="D18" s="118"/>
      <c r="E18" s="118"/>
      <c r="F18" s="118"/>
      <c r="G18" s="118"/>
      <c r="H18" s="118"/>
    </row>
    <row r="19" spans="2:12" s="8" customFormat="1" ht="12" x14ac:dyDescent="0.2">
      <c r="B19" s="118" t="s">
        <v>40</v>
      </c>
      <c r="C19" s="118"/>
      <c r="D19" s="118"/>
      <c r="E19" s="118"/>
      <c r="F19" s="118"/>
      <c r="G19" s="118"/>
      <c r="H19" s="118"/>
    </row>
    <row r="20" spans="2:12" s="8" customFormat="1" ht="12" x14ac:dyDescent="0.2">
      <c r="B20" s="35" t="s">
        <v>116</v>
      </c>
    </row>
    <row r="21" spans="2:12" s="8" customFormat="1" ht="17.25" customHeight="1" x14ac:dyDescent="0.2"/>
    <row r="22" spans="2:12" s="8" customFormat="1" ht="17.25" customHeight="1" x14ac:dyDescent="0.2">
      <c r="C22" s="49"/>
      <c r="I22" s="49"/>
    </row>
    <row r="23" spans="2:12" s="8" customFormat="1" ht="17.25" customHeight="1" x14ac:dyDescent="0.2"/>
    <row r="24" spans="2:12" s="8" customFormat="1" ht="17.25" customHeight="1" x14ac:dyDescent="0.2"/>
    <row r="25" spans="2:12" s="8" customFormat="1" ht="17.25" customHeight="1" x14ac:dyDescent="0.2"/>
    <row r="26" spans="2:12" s="8" customFormat="1" ht="17.25" customHeight="1" x14ac:dyDescent="0.2"/>
    <row r="27" spans="2:12" s="8" customFormat="1" ht="17.25" customHeight="1" x14ac:dyDescent="0.2"/>
  </sheetData>
  <mergeCells count="7">
    <mergeCell ref="I4:I5"/>
    <mergeCell ref="J4:L4"/>
    <mergeCell ref="G5:H5"/>
    <mergeCell ref="B18:H18"/>
    <mergeCell ref="B19:H19"/>
    <mergeCell ref="B4:B5"/>
    <mergeCell ref="C4:D4"/>
  </mergeCells>
  <conditionalFormatting sqref="I6:I11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I12:I13">
    <cfRule type="iconSet" priority="23">
      <iconSet iconSet="3Arrows">
        <cfvo type="percent" val="0"/>
        <cfvo type="num" val="0" gte="0"/>
        <cfvo type="num" val="0" gte="0"/>
      </iconSet>
    </cfRule>
  </conditionalFormatting>
  <conditionalFormatting sqref="I14:I15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I16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I17:J17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J6 J8">
    <cfRule type="iconSet" priority="37">
      <iconSet iconSet="3Arrows">
        <cfvo type="percent" val="0"/>
        <cfvo type="num" val="0" gte="0"/>
        <cfvo type="num" val="0" gte="0"/>
      </iconSet>
    </cfRule>
  </conditionalFormatting>
  <conditionalFormatting sqref="J7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J9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J10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J11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J12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J13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J14">
    <cfRule type="iconSet" priority="36">
      <iconSet iconSet="3Arrows">
        <cfvo type="percent" val="0"/>
        <cfvo type="num" val="0" gte="0"/>
        <cfvo type="num" val="0" gte="0"/>
      </iconSet>
    </cfRule>
  </conditionalFormatting>
  <conditionalFormatting sqref="J15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J16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K6">
    <cfRule type="iconSet" priority="31">
      <iconSet iconSet="3Arrows">
        <cfvo type="percent" val="0"/>
        <cfvo type="num" val="0" gte="0"/>
        <cfvo type="num" val="0" gte="0"/>
      </iconSet>
    </cfRule>
  </conditionalFormatting>
  <conditionalFormatting sqref="K7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K8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K9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K10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K11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K12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K13"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K14">
    <cfRule type="iconSet" priority="30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K16">
    <cfRule type="iconSet" priority="29">
      <iconSet iconSet="3Arrows">
        <cfvo type="percent" val="0"/>
        <cfvo type="num" val="0" gte="0"/>
        <cfvo type="num" val="0" gte="0"/>
      </iconSet>
    </cfRule>
  </conditionalFormatting>
  <conditionalFormatting sqref="K17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L6:L8">
    <cfRule type="iconSet" priority="34">
      <iconSet iconSet="3Arrows">
        <cfvo type="percent" val="0"/>
        <cfvo type="num" val="0" gte="0"/>
        <cfvo type="num" val="0" gte="0"/>
      </iconSet>
    </cfRule>
  </conditionalFormatting>
  <conditionalFormatting sqref="L9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L10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L11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L12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L13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L14">
    <cfRule type="iconSet" priority="33">
      <iconSet iconSet="3Arrows">
        <cfvo type="percent" val="0"/>
        <cfvo type="num" val="0" gte="0"/>
        <cfvo type="num" val="0" gte="0"/>
      </iconSet>
    </cfRule>
  </conditionalFormatting>
  <conditionalFormatting sqref="L15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L16">
    <cfRule type="iconSet" priority="32">
      <iconSet iconSet="3Arrows">
        <cfvo type="percent" val="0"/>
        <cfvo type="num" val="0" gte="0"/>
        <cfvo type="num" val="0" gte="0"/>
      </iconSet>
    </cfRule>
  </conditionalFormatting>
  <conditionalFormatting sqref="L17">
    <cfRule type="iconSet" priority="18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"/>
  <sheetViews>
    <sheetView showGridLines="0" workbookViewId="0">
      <selection activeCell="H15" sqref="H15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4"/>
  <sheetViews>
    <sheetView showGridLines="0" zoomScaleNormal="100" workbookViewId="0">
      <selection activeCell="G38" sqref="G38:G50"/>
    </sheetView>
  </sheetViews>
  <sheetFormatPr defaultRowHeight="15" customHeight="1" x14ac:dyDescent="0.2"/>
  <cols>
    <col min="1" max="256" width="10" customWidth="1"/>
  </cols>
  <sheetData>
    <row r="1" spans="1:9" s="26" customFormat="1" ht="28.5" customHeight="1" x14ac:dyDescent="0.25">
      <c r="A1" s="28" t="s">
        <v>69</v>
      </c>
      <c r="B1" s="27"/>
    </row>
    <row r="2" spans="1:9" ht="15" customHeight="1" x14ac:dyDescent="0.2">
      <c r="B2" s="12" t="s">
        <v>62</v>
      </c>
      <c r="C2" s="12"/>
      <c r="D2" s="12"/>
      <c r="E2" s="12"/>
      <c r="F2" s="12"/>
      <c r="G2" s="12"/>
      <c r="H2" s="12"/>
      <c r="I2" s="12"/>
    </row>
    <row r="3" spans="1:9" ht="15" customHeight="1" x14ac:dyDescent="0.2">
      <c r="B3" s="12" t="s">
        <v>110</v>
      </c>
      <c r="C3" s="12"/>
      <c r="D3" s="12"/>
      <c r="E3" s="12"/>
      <c r="F3" s="12"/>
      <c r="G3" s="12"/>
      <c r="H3" s="12"/>
      <c r="I3" s="12"/>
    </row>
    <row r="21" spans="1:12" ht="15" customHeight="1" x14ac:dyDescent="0.2">
      <c r="B21" s="111" t="s">
        <v>39</v>
      </c>
      <c r="C21" s="111"/>
      <c r="D21" s="111"/>
      <c r="E21" s="111"/>
      <c r="F21" s="111"/>
      <c r="G21" s="111"/>
      <c r="H21" s="111"/>
      <c r="I21" s="111"/>
    </row>
    <row r="22" spans="1:12" ht="15" customHeight="1" x14ac:dyDescent="0.2">
      <c r="B22" s="111" t="s">
        <v>40</v>
      </c>
      <c r="C22" s="111"/>
      <c r="D22" s="111"/>
      <c r="E22" s="111"/>
      <c r="F22" s="111"/>
      <c r="G22" s="111"/>
      <c r="H22" s="111"/>
      <c r="I22" s="111"/>
      <c r="L22" s="11"/>
    </row>
    <row r="23" spans="1:12" ht="15" customHeight="1" x14ac:dyDescent="0.2">
      <c r="L23" s="10"/>
    </row>
    <row r="24" spans="1:12" ht="15" customHeight="1" x14ac:dyDescent="0.2">
      <c r="L24" s="10"/>
    </row>
    <row r="25" spans="1:12" ht="15" customHeight="1" x14ac:dyDescent="0.2">
      <c r="L25" s="10"/>
    </row>
    <row r="26" spans="1:12" ht="15" customHeight="1" x14ac:dyDescent="0.2">
      <c r="L26" s="10"/>
    </row>
    <row r="27" spans="1:12" ht="15" customHeight="1" x14ac:dyDescent="0.2">
      <c r="L27" s="10"/>
    </row>
    <row r="28" spans="1:12" ht="15" customHeight="1" x14ac:dyDescent="0.2">
      <c r="L28" s="10"/>
    </row>
    <row r="29" spans="1:12" ht="15" customHeight="1" x14ac:dyDescent="0.2">
      <c r="L29" s="10"/>
    </row>
    <row r="31" spans="1:12" ht="15" customHeight="1" thickBot="1" x14ac:dyDescent="0.3">
      <c r="A31" s="30" t="s">
        <v>70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4" spans="2:9" ht="15" customHeight="1" x14ac:dyDescent="0.2">
      <c r="B34" s="34"/>
      <c r="C34" s="1">
        <v>2022</v>
      </c>
      <c r="D34" s="1">
        <v>2023</v>
      </c>
      <c r="E34" s="1">
        <v>2024</v>
      </c>
      <c r="F34" s="1">
        <v>2025</v>
      </c>
      <c r="G34" s="2"/>
    </row>
    <row r="35" spans="2:9" ht="15" customHeight="1" x14ac:dyDescent="0.2">
      <c r="B35" s="1" t="s">
        <v>50</v>
      </c>
      <c r="C35" s="9">
        <v>613.561286</v>
      </c>
      <c r="D35" s="9">
        <v>587.24091899999996</v>
      </c>
      <c r="E35" s="9">
        <v>979.04826800000001</v>
      </c>
      <c r="F35" s="9">
        <v>906.16713700000003</v>
      </c>
      <c r="G35" s="2"/>
      <c r="H35" s="6"/>
    </row>
    <row r="36" spans="2:9" ht="15" customHeight="1" x14ac:dyDescent="0.2">
      <c r="B36" s="1" t="s">
        <v>51</v>
      </c>
      <c r="C36" s="9">
        <v>705.41130999999996</v>
      </c>
      <c r="D36" s="9">
        <v>513.65063699999996</v>
      </c>
      <c r="E36" s="9">
        <v>754.50040200000001</v>
      </c>
      <c r="F36" s="9">
        <v>614.03735800000004</v>
      </c>
      <c r="G36" s="2"/>
    </row>
    <row r="37" spans="2:9" ht="15" customHeight="1" x14ac:dyDescent="0.2">
      <c r="B37" s="1" t="s">
        <v>52</v>
      </c>
      <c r="C37" s="9">
        <v>757.69465600000001</v>
      </c>
      <c r="D37" s="9">
        <v>862.50595999999996</v>
      </c>
      <c r="E37" s="9">
        <v>833.22594200000003</v>
      </c>
      <c r="F37" s="9">
        <v>880.88185899999996</v>
      </c>
      <c r="G37" s="2"/>
      <c r="H37" s="2"/>
      <c r="I37" s="6"/>
    </row>
    <row r="38" spans="2:9" ht="15" customHeight="1" x14ac:dyDescent="0.2">
      <c r="B38" s="1" t="s">
        <v>53</v>
      </c>
      <c r="C38" s="9">
        <v>872.84115199999997</v>
      </c>
      <c r="D38" s="9">
        <v>676.45277599999997</v>
      </c>
      <c r="E38" s="9">
        <v>974.38146099999994</v>
      </c>
      <c r="F38" s="9">
        <v>636.10728200000005</v>
      </c>
      <c r="G38" s="2"/>
      <c r="H38" s="2"/>
    </row>
    <row r="39" spans="2:9" ht="15" customHeight="1" x14ac:dyDescent="0.2">
      <c r="B39" s="1" t="s">
        <v>54</v>
      </c>
      <c r="C39" s="9">
        <v>1068.1474820000001</v>
      </c>
      <c r="D39" s="9">
        <v>874.79454199999998</v>
      </c>
      <c r="E39" s="9">
        <v>873.98776099999998</v>
      </c>
      <c r="F39" s="9"/>
      <c r="G39" s="2"/>
      <c r="H39" s="2"/>
    </row>
    <row r="40" spans="2:9" ht="15" customHeight="1" x14ac:dyDescent="0.2">
      <c r="B40" s="1" t="s">
        <v>55</v>
      </c>
      <c r="C40" s="9">
        <v>734.20762999999999</v>
      </c>
      <c r="D40" s="9">
        <v>1152.640936</v>
      </c>
      <c r="E40" s="9">
        <v>815.21288000000004</v>
      </c>
      <c r="F40" s="9"/>
      <c r="G40" s="2"/>
      <c r="H40" s="2"/>
    </row>
    <row r="41" spans="2:9" ht="15" customHeight="1" x14ac:dyDescent="0.2">
      <c r="B41" s="1" t="s">
        <v>56</v>
      </c>
      <c r="C41" s="9">
        <v>749.46561699999995</v>
      </c>
      <c r="D41" s="9">
        <v>793.40958699999999</v>
      </c>
      <c r="E41" s="9">
        <v>935.44287399999996</v>
      </c>
      <c r="F41" s="9"/>
      <c r="G41" s="2"/>
      <c r="H41" s="2"/>
    </row>
    <row r="42" spans="2:9" ht="15" customHeight="1" x14ac:dyDescent="0.2">
      <c r="B42" s="1" t="s">
        <v>57</v>
      </c>
      <c r="C42" s="9">
        <v>593.30332099999998</v>
      </c>
      <c r="D42" s="9">
        <v>808.39209300000005</v>
      </c>
      <c r="E42" s="9">
        <v>904.12877400000002</v>
      </c>
      <c r="F42" s="9"/>
      <c r="G42" s="2"/>
      <c r="H42" s="2"/>
    </row>
    <row r="43" spans="2:9" ht="15" customHeight="1" x14ac:dyDescent="0.2">
      <c r="B43" s="1" t="s">
        <v>58</v>
      </c>
      <c r="C43" s="9">
        <v>953.24084200000004</v>
      </c>
      <c r="D43" s="9">
        <v>758.86087499999996</v>
      </c>
      <c r="E43" s="9">
        <v>954.50179000000003</v>
      </c>
      <c r="F43" s="9"/>
      <c r="G43" s="2"/>
      <c r="H43" s="2"/>
    </row>
    <row r="44" spans="2:9" ht="15" customHeight="1" x14ac:dyDescent="0.2">
      <c r="B44" s="1" t="s">
        <v>59</v>
      </c>
      <c r="C44" s="9">
        <v>637.10128299999997</v>
      </c>
      <c r="D44" s="9">
        <v>920.57655899999997</v>
      </c>
      <c r="E44" s="9">
        <v>911.71233800000005</v>
      </c>
      <c r="F44" s="9"/>
      <c r="G44" s="2"/>
      <c r="H44" s="2"/>
    </row>
    <row r="45" spans="2:9" ht="15" customHeight="1" x14ac:dyDescent="0.2">
      <c r="B45" s="1" t="s">
        <v>60</v>
      </c>
      <c r="C45" s="9">
        <v>742.83021900000006</v>
      </c>
      <c r="D45" s="9">
        <v>705.66504999999995</v>
      </c>
      <c r="E45" s="9">
        <v>839.01945799999999</v>
      </c>
      <c r="F45" s="9"/>
      <c r="G45" s="2"/>
      <c r="H45" s="2"/>
    </row>
    <row r="46" spans="2:9" ht="15" customHeight="1" x14ac:dyDescent="0.2">
      <c r="B46" s="1" t="s">
        <v>61</v>
      </c>
      <c r="C46" s="9">
        <v>700.78641000000005</v>
      </c>
      <c r="D46" s="9">
        <v>879.99403500000005</v>
      </c>
      <c r="E46" s="9">
        <v>955.70074299999999</v>
      </c>
      <c r="F46" s="9"/>
      <c r="G46" s="2"/>
      <c r="H46" s="2"/>
    </row>
    <row r="47" spans="2:9" ht="15" customHeight="1" x14ac:dyDescent="0.2">
      <c r="G47" s="2"/>
      <c r="H47" s="2"/>
    </row>
    <row r="48" spans="2:9" ht="15" customHeight="1" x14ac:dyDescent="0.2">
      <c r="G48" s="2"/>
      <c r="H48" s="2"/>
    </row>
    <row r="49" spans="7:8" ht="15" customHeight="1" x14ac:dyDescent="0.2">
      <c r="G49" s="2"/>
      <c r="H49" s="2"/>
    </row>
    <row r="50" spans="7:8" ht="15" customHeight="1" x14ac:dyDescent="0.2">
      <c r="G50" s="2"/>
    </row>
    <row r="51" spans="7:8" ht="15" customHeight="1" x14ac:dyDescent="0.2">
      <c r="G51" s="2"/>
    </row>
    <row r="52" spans="7:8" ht="15" customHeight="1" x14ac:dyDescent="0.2">
      <c r="G52" s="2"/>
    </row>
    <row r="53" spans="7:8" ht="15" customHeight="1" x14ac:dyDescent="0.2">
      <c r="G53" s="2"/>
    </row>
    <row r="54" spans="7:8" ht="15" customHeight="1" x14ac:dyDescent="0.2">
      <c r="G54" s="2"/>
    </row>
    <row r="55" spans="7:8" ht="15" customHeight="1" x14ac:dyDescent="0.2">
      <c r="G55" s="2"/>
    </row>
    <row r="56" spans="7:8" ht="15" customHeight="1" x14ac:dyDescent="0.2">
      <c r="G56" s="2"/>
    </row>
    <row r="57" spans="7:8" ht="15" customHeight="1" x14ac:dyDescent="0.2">
      <c r="G57" s="2"/>
    </row>
    <row r="58" spans="7:8" ht="15" customHeight="1" x14ac:dyDescent="0.2">
      <c r="G58" s="2"/>
    </row>
    <row r="59" spans="7:8" ht="15" customHeight="1" x14ac:dyDescent="0.2">
      <c r="G59" s="2"/>
    </row>
    <row r="60" spans="7:8" ht="15" customHeight="1" x14ac:dyDescent="0.2">
      <c r="G60" s="2"/>
    </row>
    <row r="61" spans="7:8" ht="15" customHeight="1" x14ac:dyDescent="0.2">
      <c r="G61" s="2"/>
    </row>
    <row r="62" spans="7:8" ht="15" customHeight="1" x14ac:dyDescent="0.2">
      <c r="G62" s="2"/>
    </row>
    <row r="63" spans="7:8" ht="15" customHeight="1" x14ac:dyDescent="0.2">
      <c r="G63" s="2"/>
    </row>
    <row r="64" spans="7:8" ht="15" customHeight="1" x14ac:dyDescent="0.2">
      <c r="G64" s="2"/>
    </row>
  </sheetData>
  <mergeCells count="2">
    <mergeCell ref="B21:I21"/>
    <mergeCell ref="B22:I22"/>
  </mergeCells>
  <hyperlinks>
    <hyperlink ref="A1" location="Índice!B3" display="Índice" xr:uid="{00000000-0004-0000-0200-000000000000}"/>
  </hyperlinks>
  <pageMargins left="0.78431372549019618" right="0.78431372549019618" top="0.98039215686274517" bottom="0.98039215686274517" header="0.50980392156862753" footer="0.5098039215686275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"/>
  <sheetViews>
    <sheetView showGridLines="0" zoomScaleNormal="100" workbookViewId="0">
      <selection activeCell="L19" sqref="L19"/>
    </sheetView>
  </sheetViews>
  <sheetFormatPr defaultRowHeight="12.75" x14ac:dyDescent="0.2"/>
  <cols>
    <col min="1" max="7" width="10" customWidth="1"/>
    <col min="8" max="9" width="17.7109375" bestFit="1" customWidth="1"/>
    <col min="10" max="11" width="10" customWidth="1"/>
    <col min="12" max="13" width="13.85546875" bestFit="1" customWidth="1"/>
    <col min="14" max="256" width="10" customWidth="1"/>
  </cols>
  <sheetData>
    <row r="1" spans="1:9" s="26" customFormat="1" ht="28.5" customHeight="1" x14ac:dyDescent="0.25">
      <c r="A1" s="28" t="s">
        <v>69</v>
      </c>
      <c r="B1" s="27"/>
    </row>
    <row r="2" spans="1:9" x14ac:dyDescent="0.2">
      <c r="B2" s="29" t="s">
        <v>63</v>
      </c>
      <c r="C2" s="12"/>
      <c r="D2" s="12"/>
      <c r="E2" s="12"/>
      <c r="F2" s="12"/>
      <c r="G2" s="12"/>
      <c r="H2" s="12"/>
      <c r="I2" s="12"/>
    </row>
    <row r="3" spans="1:9" x14ac:dyDescent="0.2">
      <c r="B3" s="29" t="s">
        <v>74</v>
      </c>
      <c r="C3" s="12"/>
      <c r="D3" s="12"/>
      <c r="E3" s="12"/>
      <c r="F3" s="12"/>
      <c r="G3" s="12"/>
      <c r="H3" s="12"/>
      <c r="I3" s="12"/>
    </row>
    <row r="24" spans="2:9" x14ac:dyDescent="0.2">
      <c r="B24" s="111" t="s">
        <v>39</v>
      </c>
      <c r="C24" s="111"/>
      <c r="D24" s="111"/>
      <c r="E24" s="111"/>
      <c r="F24" s="111"/>
      <c r="G24" s="111"/>
      <c r="H24" s="111"/>
      <c r="I24" s="111"/>
    </row>
    <row r="25" spans="2:9" x14ac:dyDescent="0.2">
      <c r="B25" s="111" t="s">
        <v>40</v>
      </c>
      <c r="C25" s="111"/>
      <c r="D25" s="111"/>
      <c r="E25" s="111"/>
      <c r="F25" s="111"/>
      <c r="G25" s="111"/>
      <c r="H25" s="111"/>
      <c r="I25" s="111"/>
    </row>
    <row r="26" spans="2:9" ht="42.75" customHeight="1" x14ac:dyDescent="0.2">
      <c r="B26" s="112" t="s">
        <v>64</v>
      </c>
      <c r="C26" s="112"/>
      <c r="D26" s="112"/>
      <c r="E26" s="112"/>
      <c r="F26" s="112"/>
      <c r="G26" s="112"/>
      <c r="H26" s="112"/>
      <c r="I26" s="112"/>
    </row>
    <row r="35" spans="1:14" ht="15.75" thickBot="1" x14ac:dyDescent="0.3">
      <c r="A35" s="30" t="s">
        <v>70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7" spans="1:14" x14ac:dyDescent="0.2">
      <c r="C37" s="38">
        <f>SUM(C39:C65)</f>
        <v>100</v>
      </c>
      <c r="D37" s="38">
        <f>SUM(D39:D65)</f>
        <v>100</v>
      </c>
      <c r="M37" s="3"/>
      <c r="N37" s="3"/>
    </row>
    <row r="38" spans="1:14" ht="15" x14ac:dyDescent="0.25">
      <c r="C38" s="110">
        <v>45717</v>
      </c>
      <c r="D38" s="110">
        <v>45748</v>
      </c>
      <c r="E38" s="37" t="s">
        <v>88</v>
      </c>
      <c r="M38" s="3"/>
      <c r="N38" s="3"/>
    </row>
    <row r="39" spans="1:14" x14ac:dyDescent="0.2">
      <c r="A39" s="14">
        <v>1</v>
      </c>
      <c r="B39" t="s">
        <v>24</v>
      </c>
      <c r="C39" s="2">
        <v>20.855915830911293</v>
      </c>
      <c r="D39" s="2">
        <v>20.430155469720336</v>
      </c>
      <c r="E39" s="3">
        <f>D39-C39</f>
        <v>-0.42576036119095662</v>
      </c>
      <c r="F39" s="6"/>
      <c r="L39" s="37"/>
      <c r="M39" s="3"/>
      <c r="N39" s="3"/>
    </row>
    <row r="40" spans="1:14" x14ac:dyDescent="0.2">
      <c r="A40" s="14">
        <v>2</v>
      </c>
      <c r="B40" t="s">
        <v>12</v>
      </c>
      <c r="C40" s="2">
        <v>14.065035138502532</v>
      </c>
      <c r="D40" s="2">
        <v>13.682053520702928</v>
      </c>
      <c r="E40" s="3">
        <f t="shared" ref="E40:E65" si="0">D40-C40</f>
        <v>-0.38298161779960438</v>
      </c>
      <c r="F40" s="6"/>
      <c r="L40" s="37"/>
      <c r="M40" s="3"/>
      <c r="N40" s="3"/>
    </row>
    <row r="41" spans="1:14" x14ac:dyDescent="0.2">
      <c r="A41" s="14">
        <v>3</v>
      </c>
      <c r="B41" t="s">
        <v>18</v>
      </c>
      <c r="C41" s="2">
        <v>9.4914311873177173</v>
      </c>
      <c r="D41" s="2">
        <v>11.893642304315014</v>
      </c>
      <c r="E41" s="3">
        <f t="shared" si="0"/>
        <v>2.4022111169972966</v>
      </c>
      <c r="L41" s="37"/>
      <c r="M41" s="3"/>
      <c r="N41" s="3"/>
    </row>
    <row r="42" spans="1:14" x14ac:dyDescent="0.2">
      <c r="A42" s="14">
        <v>4</v>
      </c>
      <c r="B42" t="s">
        <v>10</v>
      </c>
      <c r="C42" s="2">
        <v>9.6334961263948315</v>
      </c>
      <c r="D42" s="2">
        <v>9.3877650173260196</v>
      </c>
      <c r="E42" s="3">
        <f t="shared" si="0"/>
        <v>-0.2457311090688119</v>
      </c>
      <c r="H42" s="2"/>
      <c r="L42" s="37"/>
      <c r="M42" s="3"/>
      <c r="N42" s="3"/>
    </row>
    <row r="43" spans="1:14" x14ac:dyDescent="0.2">
      <c r="A43" s="14">
        <v>5</v>
      </c>
      <c r="B43" t="s">
        <v>13</v>
      </c>
      <c r="C43" s="2">
        <v>6.4125313390179102</v>
      </c>
      <c r="D43" s="2">
        <v>7.6383750807378465</v>
      </c>
      <c r="E43" s="3">
        <f t="shared" si="0"/>
        <v>1.2258437417199364</v>
      </c>
      <c r="H43" s="2"/>
      <c r="M43" s="3"/>
      <c r="N43" s="3"/>
    </row>
    <row r="44" spans="1:14" x14ac:dyDescent="0.2">
      <c r="A44" s="14">
        <v>6</v>
      </c>
      <c r="B44" t="s">
        <v>15</v>
      </c>
      <c r="C44" s="2">
        <v>7.5656806267291339</v>
      </c>
      <c r="D44" s="2">
        <v>7.4548597180704936</v>
      </c>
      <c r="E44" s="3">
        <f t="shared" si="0"/>
        <v>-0.11082090865864025</v>
      </c>
      <c r="H44" s="2"/>
      <c r="L44" s="37"/>
      <c r="M44" s="3"/>
      <c r="N44" s="3"/>
    </row>
    <row r="45" spans="1:14" x14ac:dyDescent="0.2">
      <c r="A45" s="48">
        <v>7</v>
      </c>
      <c r="B45" t="s">
        <v>20</v>
      </c>
      <c r="C45" s="2">
        <v>5.4003170829014193</v>
      </c>
      <c r="D45" s="2">
        <v>5.068849783509644</v>
      </c>
      <c r="E45" s="3">
        <f t="shared" si="0"/>
        <v>-0.33146729939177533</v>
      </c>
      <c r="H45" s="2"/>
      <c r="M45" s="3"/>
      <c r="N45" s="3"/>
    </row>
    <row r="46" spans="1:14" x14ac:dyDescent="0.2">
      <c r="A46" s="48">
        <v>8</v>
      </c>
      <c r="B46" t="s">
        <v>8</v>
      </c>
      <c r="C46" s="2">
        <v>5.226062941441775</v>
      </c>
      <c r="D46" s="2">
        <v>4.6621815304668894</v>
      </c>
      <c r="E46" s="69">
        <f t="shared" si="0"/>
        <v>-0.56388141097488553</v>
      </c>
      <c r="H46" s="2"/>
      <c r="L46" s="4"/>
      <c r="M46" s="36"/>
      <c r="N46" s="36"/>
    </row>
    <row r="47" spans="1:14" x14ac:dyDescent="0.2">
      <c r="A47" s="48">
        <v>9</v>
      </c>
      <c r="B47" t="s">
        <v>23</v>
      </c>
      <c r="C47" s="2">
        <v>3.607789290370147</v>
      </c>
      <c r="D47" s="2">
        <v>3.9644722805830148</v>
      </c>
      <c r="E47" s="69">
        <f t="shared" si="0"/>
        <v>0.35668299021286787</v>
      </c>
      <c r="H47" s="2"/>
      <c r="M47" s="3"/>
      <c r="N47" s="3"/>
    </row>
    <row r="48" spans="1:14" x14ac:dyDescent="0.2">
      <c r="A48" s="48">
        <v>10</v>
      </c>
      <c r="B48" t="s">
        <v>4</v>
      </c>
      <c r="C48" s="2">
        <v>3.5803965384272436</v>
      </c>
      <c r="D48" s="2">
        <v>3.1100296118552797</v>
      </c>
      <c r="E48" s="69">
        <f>D48-C48</f>
        <v>-0.47036692657196388</v>
      </c>
      <c r="H48" s="2"/>
      <c r="M48" s="3"/>
      <c r="N48" s="3"/>
    </row>
    <row r="49" spans="1:14" x14ac:dyDescent="0.2">
      <c r="A49" s="48">
        <v>11</v>
      </c>
      <c r="B49" t="s">
        <v>11</v>
      </c>
      <c r="C49" s="2">
        <v>4.0700556417065572</v>
      </c>
      <c r="D49" s="2">
        <v>3.0404679476462042</v>
      </c>
      <c r="E49" s="69">
        <f t="shared" si="0"/>
        <v>-1.029587694060353</v>
      </c>
      <c r="H49" s="2"/>
      <c r="M49" s="3"/>
      <c r="N49" s="3"/>
    </row>
    <row r="50" spans="1:14" x14ac:dyDescent="0.2">
      <c r="A50" s="48">
        <v>12</v>
      </c>
      <c r="B50" s="4" t="s">
        <v>7</v>
      </c>
      <c r="C50" s="2">
        <v>3.1550326769973491</v>
      </c>
      <c r="D50" s="2">
        <v>2.3410659141294405</v>
      </c>
      <c r="E50" s="69">
        <f t="shared" si="0"/>
        <v>-0.81396676286790859</v>
      </c>
      <c r="H50" s="2"/>
      <c r="M50" s="3"/>
      <c r="N50" s="3"/>
    </row>
    <row r="51" spans="1:14" x14ac:dyDescent="0.2">
      <c r="A51" s="14">
        <v>13</v>
      </c>
      <c r="B51" t="s">
        <v>9</v>
      </c>
      <c r="C51" s="2">
        <v>1.6322614321344413</v>
      </c>
      <c r="D51" s="2">
        <v>1.6048904105562001</v>
      </c>
      <c r="E51" s="3">
        <f t="shared" si="0"/>
        <v>-2.7371021578241228E-2</v>
      </c>
      <c r="H51" s="2"/>
      <c r="M51" s="3"/>
      <c r="N51" s="3"/>
    </row>
    <row r="52" spans="1:14" x14ac:dyDescent="0.2">
      <c r="A52" s="14">
        <v>14</v>
      </c>
      <c r="B52" t="s">
        <v>26</v>
      </c>
      <c r="C52" s="2">
        <v>1.2276498252594725</v>
      </c>
      <c r="D52" s="2">
        <v>1.5540462980620713</v>
      </c>
      <c r="E52" s="3">
        <f t="shared" si="0"/>
        <v>0.32639647280259876</v>
      </c>
      <c r="H52" s="2"/>
      <c r="M52" s="3"/>
      <c r="N52" s="3"/>
    </row>
    <row r="53" spans="1:14" x14ac:dyDescent="0.2">
      <c r="A53" s="14">
        <v>15</v>
      </c>
      <c r="B53" t="s">
        <v>21</v>
      </c>
      <c r="C53" s="2">
        <v>1.3779469796575983</v>
      </c>
      <c r="D53" s="2">
        <v>1.5110510740035288</v>
      </c>
      <c r="E53" s="3">
        <f t="shared" si="0"/>
        <v>0.13310409434593051</v>
      </c>
      <c r="H53" s="2"/>
      <c r="L53" s="37"/>
      <c r="M53" s="3"/>
      <c r="N53" s="3"/>
    </row>
    <row r="54" spans="1:14" x14ac:dyDescent="0.2">
      <c r="A54" s="14">
        <v>16</v>
      </c>
      <c r="B54" t="s">
        <v>16</v>
      </c>
      <c r="C54" s="2">
        <v>0.6127693804229758</v>
      </c>
      <c r="D54" s="2">
        <v>0.64446840428890395</v>
      </c>
      <c r="E54" s="3">
        <f t="shared" si="0"/>
        <v>3.1699023865928155E-2</v>
      </c>
      <c r="H54" s="2"/>
      <c r="M54" s="3"/>
      <c r="N54" s="3"/>
    </row>
    <row r="55" spans="1:14" x14ac:dyDescent="0.2">
      <c r="A55" s="14">
        <v>17</v>
      </c>
      <c r="B55" t="s">
        <v>5</v>
      </c>
      <c r="C55" s="2">
        <v>0.4376249133143591</v>
      </c>
      <c r="D55" s="2">
        <v>0.55863730582056237</v>
      </c>
      <c r="E55" s="3">
        <f t="shared" si="0"/>
        <v>0.12101239250620327</v>
      </c>
      <c r="H55" s="2"/>
      <c r="L55" s="37"/>
      <c r="M55" s="3"/>
      <c r="N55" s="3"/>
    </row>
    <row r="56" spans="1:14" x14ac:dyDescent="0.2">
      <c r="A56" s="14">
        <v>18</v>
      </c>
      <c r="B56" t="s">
        <v>17</v>
      </c>
      <c r="C56" s="2">
        <v>0.34168388083832729</v>
      </c>
      <c r="D56" s="2">
        <v>0.51509502350211178</v>
      </c>
      <c r="E56" s="3">
        <f t="shared" si="0"/>
        <v>0.17341114266378449</v>
      </c>
      <c r="H56" s="2"/>
      <c r="L56" s="37"/>
      <c r="M56" s="3"/>
      <c r="N56" s="3"/>
    </row>
    <row r="57" spans="1:14" x14ac:dyDescent="0.2">
      <c r="A57" s="14">
        <v>19</v>
      </c>
      <c r="B57" t="s">
        <v>3</v>
      </c>
      <c r="C57" s="2">
        <v>0.23566112045663146</v>
      </c>
      <c r="D57" s="2">
        <v>0.29401428580995198</v>
      </c>
      <c r="E57" s="3">
        <f t="shared" si="0"/>
        <v>5.8353165353320524E-2</v>
      </c>
      <c r="H57" s="2"/>
      <c r="L57" s="37"/>
      <c r="M57" s="3"/>
      <c r="N57" s="3"/>
    </row>
    <row r="58" spans="1:14" x14ac:dyDescent="0.2">
      <c r="A58" s="14">
        <v>20</v>
      </c>
      <c r="B58" t="s">
        <v>1</v>
      </c>
      <c r="C58" s="2">
        <v>0.37508197380396074</v>
      </c>
      <c r="D58" s="2">
        <v>0.20676789468210638</v>
      </c>
      <c r="E58" s="3">
        <f t="shared" si="0"/>
        <v>-0.16831407912185437</v>
      </c>
      <c r="H58" s="2"/>
      <c r="M58" s="3"/>
      <c r="N58" s="3"/>
    </row>
    <row r="59" spans="1:14" x14ac:dyDescent="0.2">
      <c r="A59" s="14">
        <v>21</v>
      </c>
      <c r="B59" t="s">
        <v>19</v>
      </c>
      <c r="C59" s="2">
        <v>0.25260159512640556</v>
      </c>
      <c r="D59" s="2">
        <v>0.17906973270179277</v>
      </c>
      <c r="E59" s="3">
        <f t="shared" si="0"/>
        <v>-7.3531862424612793E-2</v>
      </c>
      <c r="H59" s="2"/>
      <c r="M59" s="3"/>
      <c r="N59" s="3"/>
    </row>
    <row r="60" spans="1:14" x14ac:dyDescent="0.2">
      <c r="A60" s="14">
        <v>22</v>
      </c>
      <c r="B60" t="s">
        <v>6</v>
      </c>
      <c r="C60" s="2">
        <v>9.3050602710125732E-2</v>
      </c>
      <c r="D60" s="2">
        <v>8.8186464992162303E-2</v>
      </c>
      <c r="E60" s="3">
        <f t="shared" si="0"/>
        <v>-4.8641377179634293E-3</v>
      </c>
      <c r="H60" s="2"/>
      <c r="M60" s="3"/>
      <c r="N60" s="3"/>
    </row>
    <row r="61" spans="1:14" x14ac:dyDescent="0.2">
      <c r="A61" s="14">
        <v>23</v>
      </c>
      <c r="B61" t="s">
        <v>0</v>
      </c>
      <c r="C61" s="2">
        <v>4.0083278914635367E-2</v>
      </c>
      <c r="D61" s="2">
        <v>5.306354344064812E-2</v>
      </c>
      <c r="E61" s="3">
        <f t="shared" si="0"/>
        <v>1.2980264526012752E-2</v>
      </c>
      <c r="H61" s="2"/>
      <c r="M61" s="3"/>
      <c r="N61" s="3"/>
    </row>
    <row r="62" spans="1:14" x14ac:dyDescent="0.2">
      <c r="A62" s="14">
        <v>24</v>
      </c>
      <c r="B62" t="s">
        <v>22</v>
      </c>
      <c r="C62" s="2">
        <v>5.1983068715335631E-2</v>
      </c>
      <c r="D62" s="2">
        <v>3.8534475418746869E-2</v>
      </c>
      <c r="E62" s="3">
        <f t="shared" si="0"/>
        <v>-1.3448593296588762E-2</v>
      </c>
      <c r="H62" s="2"/>
      <c r="M62" s="3"/>
      <c r="N62" s="3"/>
    </row>
    <row r="63" spans="1:14" x14ac:dyDescent="0.2">
      <c r="A63" s="14">
        <v>25</v>
      </c>
      <c r="B63" t="s">
        <v>14</v>
      </c>
      <c r="C63" s="2">
        <v>5.1092886333369281E-2</v>
      </c>
      <c r="D63" s="2">
        <v>3.4696065584497629E-2</v>
      </c>
      <c r="E63" s="3">
        <f t="shared" si="0"/>
        <v>-1.6396820748871652E-2</v>
      </c>
      <c r="H63" s="2"/>
      <c r="L63" s="37"/>
      <c r="M63" s="3"/>
      <c r="N63" s="3"/>
    </row>
    <row r="64" spans="1:14" x14ac:dyDescent="0.2">
      <c r="A64" s="14">
        <v>26</v>
      </c>
      <c r="B64" t="s">
        <v>2</v>
      </c>
      <c r="C64" s="2">
        <v>3.9870348326122143E-2</v>
      </c>
      <c r="D64" s="2">
        <v>3.0797950236100661E-2</v>
      </c>
      <c r="E64" s="3">
        <f t="shared" si="0"/>
        <v>-9.0723980900214822E-3</v>
      </c>
      <c r="L64" s="37"/>
      <c r="M64" s="3"/>
      <c r="N64" s="3"/>
    </row>
    <row r="65" spans="1:14" x14ac:dyDescent="0.2">
      <c r="A65" s="14">
        <v>27</v>
      </c>
      <c r="B65" t="s">
        <v>25</v>
      </c>
      <c r="C65" s="2">
        <v>0.16689429326833244</v>
      </c>
      <c r="D65" s="2">
        <v>1.2762891837502973E-2</v>
      </c>
      <c r="E65" s="3">
        <f t="shared" si="0"/>
        <v>-0.15413140143082946</v>
      </c>
      <c r="M65" s="3"/>
      <c r="N65" s="3"/>
    </row>
  </sheetData>
  <mergeCells count="3">
    <mergeCell ref="B24:I24"/>
    <mergeCell ref="B25:I25"/>
    <mergeCell ref="B26:I26"/>
  </mergeCells>
  <hyperlinks>
    <hyperlink ref="A1" location="Índice!B3" display="Índice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4"/>
  <sheetViews>
    <sheetView showGridLines="0" zoomScaleNormal="100" workbookViewId="0">
      <selection activeCell="S71" sqref="S71"/>
    </sheetView>
  </sheetViews>
  <sheetFormatPr defaultRowHeight="12.75" x14ac:dyDescent="0.2"/>
  <cols>
    <col min="1" max="1" width="10" customWidth="1"/>
    <col min="2" max="2" width="15.85546875" customWidth="1"/>
    <col min="3" max="3" width="15.28515625" customWidth="1"/>
    <col min="4" max="5" width="16.85546875" customWidth="1"/>
    <col min="6" max="6" width="14.85546875" bestFit="1" customWidth="1"/>
    <col min="7" max="7" width="10" customWidth="1"/>
    <col min="8" max="8" width="17.28515625" bestFit="1" customWidth="1"/>
    <col min="9" max="9" width="15.85546875" bestFit="1" customWidth="1"/>
    <col min="10" max="10" width="10" customWidth="1"/>
    <col min="11" max="11" width="13.42578125" bestFit="1" customWidth="1"/>
    <col min="12" max="12" width="17" bestFit="1" customWidth="1"/>
    <col min="13" max="256" width="10" customWidth="1"/>
  </cols>
  <sheetData>
    <row r="1" spans="1:9" s="26" customFormat="1" ht="28.5" customHeight="1" x14ac:dyDescent="0.25">
      <c r="A1" s="28" t="s">
        <v>69</v>
      </c>
      <c r="B1" s="27"/>
    </row>
    <row r="2" spans="1:9" x14ac:dyDescent="0.2">
      <c r="B2" s="13" t="s">
        <v>49</v>
      </c>
      <c r="C2" s="13"/>
      <c r="D2" s="13"/>
      <c r="E2" s="13"/>
      <c r="F2" s="13"/>
      <c r="G2" s="13"/>
      <c r="H2" s="13"/>
      <c r="I2" s="13"/>
    </row>
    <row r="3" spans="1:9" ht="12.75" customHeight="1" x14ac:dyDescent="0.2">
      <c r="B3" s="13" t="s">
        <v>89</v>
      </c>
      <c r="C3" s="14"/>
      <c r="D3" s="14"/>
      <c r="E3" s="14"/>
      <c r="F3" s="14"/>
      <c r="G3" s="14"/>
      <c r="H3" s="14"/>
      <c r="I3" s="14"/>
    </row>
    <row r="24" spans="2:9" x14ac:dyDescent="0.2">
      <c r="B24" s="111" t="s">
        <v>39</v>
      </c>
      <c r="C24" s="111"/>
      <c r="D24" s="111"/>
      <c r="E24" s="111"/>
      <c r="F24" s="111"/>
      <c r="G24" s="111"/>
      <c r="H24" s="111"/>
      <c r="I24" s="111"/>
    </row>
    <row r="25" spans="2:9" x14ac:dyDescent="0.2">
      <c r="B25" s="111" t="s">
        <v>40</v>
      </c>
      <c r="C25" s="111"/>
      <c r="D25" s="111"/>
      <c r="E25" s="111"/>
      <c r="F25" s="111"/>
      <c r="G25" s="111"/>
      <c r="H25" s="111"/>
      <c r="I25" s="111"/>
    </row>
    <row r="32" spans="2:9" x14ac:dyDescent="0.2">
      <c r="B32" s="111"/>
      <c r="C32" s="111"/>
      <c r="D32" s="111"/>
      <c r="E32" s="111"/>
      <c r="F32" s="111"/>
      <c r="G32" s="111"/>
      <c r="H32" s="111"/>
      <c r="I32" s="111"/>
    </row>
    <row r="33" spans="1:13" x14ac:dyDescent="0.2">
      <c r="B33" s="111"/>
      <c r="C33" s="111"/>
      <c r="D33" s="111"/>
      <c r="E33" s="111"/>
      <c r="F33" s="111"/>
      <c r="G33" s="111"/>
      <c r="H33" s="111"/>
      <c r="I33" s="111"/>
    </row>
    <row r="37" spans="1:13" ht="15.75" thickBot="1" x14ac:dyDescent="0.3">
      <c r="A37" s="30" t="s">
        <v>70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9" spans="1:13" ht="15" x14ac:dyDescent="0.25">
      <c r="A39" s="31" t="s">
        <v>72</v>
      </c>
      <c r="B39" s="31"/>
      <c r="C39" s="31"/>
      <c r="D39" s="31"/>
      <c r="E39" s="31"/>
      <c r="H39" s="31" t="s">
        <v>71</v>
      </c>
    </row>
    <row r="41" spans="1:13" ht="15" x14ac:dyDescent="0.25">
      <c r="A41" s="55" t="s">
        <v>93</v>
      </c>
      <c r="B41" s="55" t="s">
        <v>104</v>
      </c>
      <c r="C41" s="55" t="s">
        <v>81</v>
      </c>
      <c r="D41" s="55" t="s">
        <v>82</v>
      </c>
      <c r="E41" s="55" t="s">
        <v>83</v>
      </c>
      <c r="F41" s="51"/>
      <c r="G41" s="51"/>
      <c r="H41" s="51"/>
      <c r="I41" s="52" t="s">
        <v>105</v>
      </c>
      <c r="J41" s="52" t="s">
        <v>36</v>
      </c>
      <c r="K41" s="52" t="s">
        <v>38</v>
      </c>
      <c r="L41" s="52" t="s">
        <v>37</v>
      </c>
    </row>
    <row r="42" spans="1:13" x14ac:dyDescent="0.2">
      <c r="A42" s="56">
        <v>45383</v>
      </c>
      <c r="B42" s="39"/>
      <c r="C42" s="39">
        <v>591632980</v>
      </c>
      <c r="D42" s="39">
        <v>126812333</v>
      </c>
      <c r="E42" s="39">
        <v>255936148</v>
      </c>
      <c r="F42" s="53">
        <f>SUM(B42:E42)</f>
        <v>974381461</v>
      </c>
      <c r="G42" s="105">
        <f>F42/1000000000</f>
        <v>0.974381461</v>
      </c>
      <c r="H42" s="56">
        <v>45383</v>
      </c>
      <c r="I42" s="54">
        <f>B42*100/$F42</f>
        <v>0</v>
      </c>
      <c r="J42" s="54">
        <f>C42*100/$F42</f>
        <v>60.71882560171165</v>
      </c>
      <c r="K42" s="54">
        <f>D42*100/$F42</f>
        <v>13.014649608568446</v>
      </c>
      <c r="L42" s="54">
        <f>E42*100/$F42</f>
        <v>26.266524789719906</v>
      </c>
      <c r="M42" s="53">
        <f>SUM(I42:L42)</f>
        <v>100</v>
      </c>
    </row>
    <row r="43" spans="1:13" x14ac:dyDescent="0.2">
      <c r="A43" s="56">
        <v>45413</v>
      </c>
      <c r="B43" s="39">
        <v>81</v>
      </c>
      <c r="C43" s="39">
        <v>528910349</v>
      </c>
      <c r="D43" s="39">
        <v>122265426</v>
      </c>
      <c r="E43" s="39">
        <v>222811905</v>
      </c>
      <c r="F43" s="53">
        <f t="shared" ref="F43:F53" si="0">SUM(B43:E43)</f>
        <v>873987761</v>
      </c>
      <c r="G43" s="105">
        <f t="shared" ref="G43:G54" si="1">F43/1000000000</f>
        <v>0.87398776099999997</v>
      </c>
      <c r="H43" s="56">
        <v>45413</v>
      </c>
      <c r="I43" s="54">
        <f t="shared" ref="I43:I52" si="2">B43*100/$F43</f>
        <v>9.2678643356883351E-6</v>
      </c>
      <c r="J43" s="54">
        <f t="shared" ref="J43:L53" si="3">C43*100/$F43</f>
        <v>60.516905682389755</v>
      </c>
      <c r="K43" s="54">
        <f t="shared" si="3"/>
        <v>13.98937507547088</v>
      </c>
      <c r="L43" s="54">
        <f t="shared" si="3"/>
        <v>25.493709974275028</v>
      </c>
      <c r="M43" s="53">
        <f t="shared" ref="M43:M53" si="4">SUM(I43:L43)</f>
        <v>100</v>
      </c>
    </row>
    <row r="44" spans="1:13" x14ac:dyDescent="0.2">
      <c r="A44" s="56">
        <v>45444</v>
      </c>
      <c r="B44" s="39">
        <v>13736</v>
      </c>
      <c r="C44" s="39">
        <v>472745258</v>
      </c>
      <c r="D44" s="39">
        <v>94723089</v>
      </c>
      <c r="E44" s="39">
        <v>247730797</v>
      </c>
      <c r="F44" s="53">
        <f t="shared" si="0"/>
        <v>815212880</v>
      </c>
      <c r="G44" s="105">
        <f t="shared" si="1"/>
        <v>0.81521288000000003</v>
      </c>
      <c r="H44" s="56">
        <v>45444</v>
      </c>
      <c r="I44" s="54">
        <f t="shared" si="2"/>
        <v>1.6849586576698837E-3</v>
      </c>
      <c r="J44" s="54">
        <f t="shared" si="3"/>
        <v>57.990405892507489</v>
      </c>
      <c r="K44" s="54">
        <f t="shared" si="3"/>
        <v>11.619429884375723</v>
      </c>
      <c r="L44" s="54">
        <f t="shared" si="3"/>
        <v>30.388479264459118</v>
      </c>
      <c r="M44" s="53">
        <f t="shared" si="4"/>
        <v>100</v>
      </c>
    </row>
    <row r="45" spans="1:13" x14ac:dyDescent="0.2">
      <c r="A45" s="56">
        <v>45474</v>
      </c>
      <c r="B45" s="39">
        <v>39850</v>
      </c>
      <c r="C45" s="39">
        <v>500232786</v>
      </c>
      <c r="D45" s="39">
        <v>108073614</v>
      </c>
      <c r="E45" s="39">
        <v>327096624</v>
      </c>
      <c r="F45" s="53">
        <f t="shared" si="0"/>
        <v>935442874</v>
      </c>
      <c r="G45" s="105">
        <f t="shared" si="1"/>
        <v>0.93544287400000004</v>
      </c>
      <c r="H45" s="56">
        <v>45474</v>
      </c>
      <c r="I45" s="54">
        <f t="shared" si="2"/>
        <v>4.2600142785416094E-3</v>
      </c>
      <c r="J45" s="54">
        <f t="shared" si="3"/>
        <v>53.475503411659965</v>
      </c>
      <c r="K45" s="54">
        <f t="shared" si="3"/>
        <v>11.553202980516799</v>
      </c>
      <c r="L45" s="54">
        <f t="shared" si="3"/>
        <v>34.967033593544699</v>
      </c>
      <c r="M45" s="53">
        <f t="shared" si="4"/>
        <v>100</v>
      </c>
    </row>
    <row r="46" spans="1:13" x14ac:dyDescent="0.2">
      <c r="A46" s="56">
        <v>45505</v>
      </c>
      <c r="B46" s="39"/>
      <c r="C46" s="39">
        <v>594960111</v>
      </c>
      <c r="D46" s="39">
        <v>111166781</v>
      </c>
      <c r="E46" s="39">
        <v>198001882</v>
      </c>
      <c r="F46" s="53">
        <f t="shared" si="0"/>
        <v>904128774</v>
      </c>
      <c r="G46" s="105">
        <f t="shared" si="1"/>
        <v>0.90412877400000002</v>
      </c>
      <c r="H46" s="56">
        <v>45505</v>
      </c>
      <c r="I46" s="54">
        <f t="shared" si="2"/>
        <v>0</v>
      </c>
      <c r="J46" s="54">
        <f t="shared" si="3"/>
        <v>65.804797735593354</v>
      </c>
      <c r="K46" s="54">
        <f t="shared" si="3"/>
        <v>12.295458810384018</v>
      </c>
      <c r="L46" s="54">
        <f t="shared" si="3"/>
        <v>21.899743454022623</v>
      </c>
      <c r="M46" s="53">
        <f t="shared" si="4"/>
        <v>100</v>
      </c>
    </row>
    <row r="47" spans="1:13" x14ac:dyDescent="0.2">
      <c r="A47" s="56">
        <v>45536</v>
      </c>
      <c r="B47" s="39">
        <v>155950</v>
      </c>
      <c r="C47" s="39">
        <v>555266835</v>
      </c>
      <c r="D47" s="39">
        <v>128503999</v>
      </c>
      <c r="E47" s="39">
        <v>270575006</v>
      </c>
      <c r="F47" s="53">
        <f t="shared" si="0"/>
        <v>954501790</v>
      </c>
      <c r="G47" s="105">
        <f t="shared" si="1"/>
        <v>0.95450179000000002</v>
      </c>
      <c r="H47" s="56">
        <v>45536</v>
      </c>
      <c r="I47" s="54">
        <f t="shared" si="2"/>
        <v>1.6338366426740802E-2</v>
      </c>
      <c r="J47" s="54">
        <f t="shared" si="3"/>
        <v>58.173472361953351</v>
      </c>
      <c r="K47" s="54">
        <f t="shared" si="3"/>
        <v>13.462939550904352</v>
      </c>
      <c r="L47" s="54">
        <f t="shared" si="3"/>
        <v>28.347249720715556</v>
      </c>
      <c r="M47" s="53">
        <f t="shared" si="4"/>
        <v>100</v>
      </c>
    </row>
    <row r="48" spans="1:13" x14ac:dyDescent="0.2">
      <c r="A48" s="56">
        <v>45566</v>
      </c>
      <c r="B48" s="39">
        <v>86471</v>
      </c>
      <c r="C48" s="39">
        <v>613848632</v>
      </c>
      <c r="D48" s="39">
        <v>126213533</v>
      </c>
      <c r="E48" s="39">
        <v>171563702</v>
      </c>
      <c r="F48" s="53">
        <f t="shared" si="0"/>
        <v>911712338</v>
      </c>
      <c r="G48" s="105">
        <f t="shared" si="1"/>
        <v>0.91171233799999996</v>
      </c>
      <c r="H48" s="56">
        <v>45566</v>
      </c>
      <c r="I48" s="54">
        <f t="shared" si="2"/>
        <v>9.4844608760795337E-3</v>
      </c>
      <c r="J48" s="54">
        <f t="shared" si="3"/>
        <v>67.329200934867686</v>
      </c>
      <c r="K48" s="54">
        <f t="shared" si="3"/>
        <v>13.84356970279369</v>
      </c>
      <c r="L48" s="54">
        <f t="shared" si="3"/>
        <v>18.81774490146255</v>
      </c>
      <c r="M48" s="53">
        <f t="shared" si="4"/>
        <v>100</v>
      </c>
    </row>
    <row r="49" spans="1:13" x14ac:dyDescent="0.2">
      <c r="A49" s="56">
        <v>45597</v>
      </c>
      <c r="B49" s="39"/>
      <c r="C49" s="39">
        <v>574941831</v>
      </c>
      <c r="D49" s="39">
        <v>114052906</v>
      </c>
      <c r="E49" s="39">
        <v>150024721</v>
      </c>
      <c r="F49" s="53">
        <f t="shared" si="0"/>
        <v>839019458</v>
      </c>
      <c r="G49" s="105">
        <f t="shared" si="1"/>
        <v>0.839019458</v>
      </c>
      <c r="H49" s="56">
        <v>45597</v>
      </c>
      <c r="I49" s="54">
        <f>B49*100/$F49</f>
        <v>0</v>
      </c>
      <c r="J49" s="54">
        <f t="shared" si="3"/>
        <v>68.525446641071824</v>
      </c>
      <c r="K49" s="54">
        <f t="shared" si="3"/>
        <v>13.593594869882029</v>
      </c>
      <c r="L49" s="54">
        <f t="shared" si="3"/>
        <v>17.880958489046151</v>
      </c>
      <c r="M49" s="53">
        <f t="shared" si="4"/>
        <v>100</v>
      </c>
    </row>
    <row r="50" spans="1:13" x14ac:dyDescent="0.2">
      <c r="A50" s="56">
        <v>45627</v>
      </c>
      <c r="B50" s="39">
        <v>172780</v>
      </c>
      <c r="C50" s="39">
        <v>539191043</v>
      </c>
      <c r="D50" s="39">
        <v>172669005</v>
      </c>
      <c r="E50" s="39">
        <v>243667915</v>
      </c>
      <c r="F50" s="53">
        <f t="shared" si="0"/>
        <v>955700743</v>
      </c>
      <c r="G50" s="105">
        <f t="shared" si="1"/>
        <v>0.95570074299999996</v>
      </c>
      <c r="H50" s="56">
        <v>45627</v>
      </c>
      <c r="I50" s="54">
        <f t="shared" si="2"/>
        <v>1.8078880995491702E-2</v>
      </c>
      <c r="J50" s="54">
        <f t="shared" si="3"/>
        <v>56.418397385299514</v>
      </c>
      <c r="K50" s="54">
        <f t="shared" si="3"/>
        <v>18.067267004311621</v>
      </c>
      <c r="L50" s="54">
        <f t="shared" si="3"/>
        <v>25.496256729393377</v>
      </c>
      <c r="M50" s="53">
        <f t="shared" si="4"/>
        <v>100</v>
      </c>
    </row>
    <row r="51" spans="1:13" x14ac:dyDescent="0.2">
      <c r="A51" s="56">
        <v>45658</v>
      </c>
      <c r="B51" s="39">
        <v>117038</v>
      </c>
      <c r="C51" s="39">
        <v>535315963</v>
      </c>
      <c r="D51" s="39">
        <v>143241241</v>
      </c>
      <c r="E51" s="39">
        <v>227492895</v>
      </c>
      <c r="F51" s="53">
        <f t="shared" si="0"/>
        <v>906167137</v>
      </c>
      <c r="G51" s="105">
        <f t="shared" si="1"/>
        <v>0.90616713699999996</v>
      </c>
      <c r="H51" s="56">
        <v>45658</v>
      </c>
      <c r="I51" s="54">
        <f t="shared" si="2"/>
        <v>1.2915718880235667E-2</v>
      </c>
      <c r="J51" s="54">
        <f t="shared" si="3"/>
        <v>59.07474914310427</v>
      </c>
      <c r="K51" s="54">
        <f t="shared" si="3"/>
        <v>15.807375389293112</v>
      </c>
      <c r="L51" s="54">
        <f t="shared" si="3"/>
        <v>25.104959748722383</v>
      </c>
      <c r="M51" s="53">
        <f t="shared" si="4"/>
        <v>100</v>
      </c>
    </row>
    <row r="52" spans="1:13" x14ac:dyDescent="0.2">
      <c r="A52" s="56">
        <v>45689</v>
      </c>
      <c r="B52" s="39">
        <v>51952</v>
      </c>
      <c r="C52" s="39">
        <v>351247517</v>
      </c>
      <c r="D52" s="39">
        <v>117182254</v>
      </c>
      <c r="E52" s="39">
        <v>145555635</v>
      </c>
      <c r="F52" s="53">
        <f t="shared" si="0"/>
        <v>614037358</v>
      </c>
      <c r="G52" s="105">
        <f t="shared" si="1"/>
        <v>0.61403735800000003</v>
      </c>
      <c r="H52" s="56">
        <v>45689</v>
      </c>
      <c r="I52" s="54">
        <f t="shared" si="2"/>
        <v>8.460723003762256E-3</v>
      </c>
      <c r="J52" s="54">
        <f t="shared" si="3"/>
        <v>57.202955556980946</v>
      </c>
      <c r="K52" s="54">
        <f t="shared" si="3"/>
        <v>19.083896520836767</v>
      </c>
      <c r="L52" s="54">
        <f t="shared" si="3"/>
        <v>23.704687199178522</v>
      </c>
      <c r="M52" s="53">
        <f t="shared" si="4"/>
        <v>100</v>
      </c>
    </row>
    <row r="53" spans="1:13" x14ac:dyDescent="0.2">
      <c r="A53" s="56">
        <v>45717</v>
      </c>
      <c r="B53" s="39">
        <v>247157</v>
      </c>
      <c r="C53" s="39">
        <v>508441672</v>
      </c>
      <c r="D53" s="39">
        <v>138639718</v>
      </c>
      <c r="E53" s="39">
        <v>233553312</v>
      </c>
      <c r="F53" s="53">
        <f t="shared" si="0"/>
        <v>880881859</v>
      </c>
      <c r="G53" s="105">
        <f t="shared" si="1"/>
        <v>0.88088185900000004</v>
      </c>
      <c r="H53" s="56">
        <v>45717</v>
      </c>
      <c r="I53" s="54">
        <f>B53*100/$F53</f>
        <v>2.8057905549397855E-2</v>
      </c>
      <c r="J53" s="54">
        <f t="shared" si="3"/>
        <v>57.719621173399602</v>
      </c>
      <c r="K53" s="54">
        <f t="shared" si="3"/>
        <v>15.73874141958008</v>
      </c>
      <c r="L53" s="54">
        <f t="shared" si="3"/>
        <v>26.513579501470922</v>
      </c>
      <c r="M53" s="53">
        <f t="shared" si="4"/>
        <v>100</v>
      </c>
    </row>
    <row r="54" spans="1:13" x14ac:dyDescent="0.2">
      <c r="A54" s="56">
        <v>45748</v>
      </c>
      <c r="B54" s="39">
        <v>105883</v>
      </c>
      <c r="C54" s="39">
        <v>390341430</v>
      </c>
      <c r="D54" s="39">
        <v>115857197</v>
      </c>
      <c r="E54" s="39">
        <v>129802772</v>
      </c>
      <c r="F54" s="53">
        <f>SUM(B54:E54)</f>
        <v>636107282</v>
      </c>
      <c r="G54" s="105">
        <f t="shared" si="1"/>
        <v>0.636107282</v>
      </c>
      <c r="H54" s="56">
        <v>45748</v>
      </c>
      <c r="I54" s="54">
        <f>B54*100/$F54</f>
        <v>1.6645462643831203E-2</v>
      </c>
      <c r="J54" s="54">
        <f>C54*100/$F54</f>
        <v>61.364087638286144</v>
      </c>
      <c r="K54" s="54">
        <f>D54*100/$F54</f>
        <v>18.213468117473933</v>
      </c>
      <c r="L54" s="54">
        <f>E54*100/$F54</f>
        <v>20.40579878159609</v>
      </c>
      <c r="M54" s="53">
        <f>SUM(I54:L54)</f>
        <v>100</v>
      </c>
    </row>
    <row r="55" spans="1:13" x14ac:dyDescent="0.2">
      <c r="A55" s="56"/>
      <c r="H55" s="56"/>
      <c r="I55" s="3"/>
      <c r="J55" s="3"/>
      <c r="K55" s="3"/>
      <c r="L55" s="3"/>
    </row>
    <row r="56" spans="1:13" x14ac:dyDescent="0.2">
      <c r="B56" s="33">
        <f>B54-B53</f>
        <v>-141274</v>
      </c>
      <c r="C56" s="33">
        <f>C54-C53</f>
        <v>-118100242</v>
      </c>
      <c r="D56" s="33">
        <f>D54-D53</f>
        <v>-22782521</v>
      </c>
      <c r="E56" s="33">
        <f>E54-E53</f>
        <v>-103750540</v>
      </c>
      <c r="F56" s="33">
        <f>F54-F53</f>
        <v>-244774577</v>
      </c>
    </row>
    <row r="57" spans="1:13" x14ac:dyDescent="0.2">
      <c r="H57" s="33" t="s">
        <v>87</v>
      </c>
      <c r="I57" s="33">
        <f>I54-I53</f>
        <v>-1.1412442905566651E-2</v>
      </c>
      <c r="J57" s="33">
        <f>J54-J53</f>
        <v>3.6444664648865412</v>
      </c>
      <c r="K57" s="33">
        <f>K54-K53</f>
        <v>2.4747266978938534</v>
      </c>
      <c r="L57" s="33">
        <f>L54-L53</f>
        <v>-6.1077807198748317</v>
      </c>
    </row>
    <row r="58" spans="1:13" x14ac:dyDescent="0.2">
      <c r="F58" s="39">
        <f>SUM(B56:E56)</f>
        <v>-244774577</v>
      </c>
    </row>
    <row r="59" spans="1:13" x14ac:dyDescent="0.2">
      <c r="F59" s="2">
        <f>F56-F58</f>
        <v>0</v>
      </c>
      <c r="I59" s="52" t="s">
        <v>105</v>
      </c>
      <c r="J59" s="52" t="s">
        <v>36</v>
      </c>
      <c r="K59" s="52" t="s">
        <v>38</v>
      </c>
      <c r="L59" s="52" t="s">
        <v>37</v>
      </c>
    </row>
    <row r="60" spans="1:13" x14ac:dyDescent="0.2">
      <c r="H60" s="37" t="s">
        <v>84</v>
      </c>
      <c r="I60" s="58">
        <f>I53</f>
        <v>2.8057905549397855E-2</v>
      </c>
      <c r="J60" s="58">
        <f>J53</f>
        <v>57.719621173399602</v>
      </c>
      <c r="K60" s="58">
        <f>K53</f>
        <v>15.73874141958008</v>
      </c>
      <c r="L60" s="58">
        <f>L53</f>
        <v>26.513579501470922</v>
      </c>
    </row>
    <row r="61" spans="1:13" x14ac:dyDescent="0.2">
      <c r="H61" s="37" t="s">
        <v>86</v>
      </c>
      <c r="I61" s="33">
        <f>((B54/B53)-1)*100</f>
        <v>-57.159619189422109</v>
      </c>
      <c r="J61" s="33">
        <f>((C54/C53)-1)*100</f>
        <v>-23.227884043304769</v>
      </c>
      <c r="K61" s="33">
        <f>((D54/D53)-1)*100</f>
        <v>-16.432896235406368</v>
      </c>
      <c r="L61" s="33">
        <f>((E54/E53)-1)*100</f>
        <v>-44.422637003751845</v>
      </c>
      <c r="M61" s="59">
        <f>((F54/F53)-1)*100</f>
        <v>-27.78744669323472</v>
      </c>
    </row>
    <row r="62" spans="1:13" x14ac:dyDescent="0.2">
      <c r="B62" s="39"/>
      <c r="C62" s="39"/>
      <c r="D62" s="39"/>
      <c r="E62" s="39"/>
    </row>
    <row r="63" spans="1:13" x14ac:dyDescent="0.2">
      <c r="B63" s="39"/>
      <c r="C63" s="39"/>
      <c r="D63" s="39"/>
      <c r="E63" s="39"/>
      <c r="I63" s="52" t="s">
        <v>105</v>
      </c>
      <c r="J63" s="52" t="s">
        <v>36</v>
      </c>
      <c r="K63" s="52" t="s">
        <v>38</v>
      </c>
      <c r="L63" s="52" t="s">
        <v>37</v>
      </c>
    </row>
    <row r="64" spans="1:13" x14ac:dyDescent="0.2">
      <c r="B64" s="39"/>
      <c r="C64" s="39"/>
      <c r="D64" s="39"/>
      <c r="E64" s="39"/>
      <c r="H64" s="37" t="s">
        <v>85</v>
      </c>
      <c r="I64" s="33">
        <f>I60*I61/100</f>
        <v>-1.603779196456355E-2</v>
      </c>
      <c r="J64" s="33">
        <f>J60*J61/100</f>
        <v>-13.407046676392048</v>
      </c>
      <c r="K64" s="33">
        <f>K60*K61/100</f>
        <v>-2.5863310462385174</v>
      </c>
      <c r="L64" s="33">
        <f>L60*L61/100</f>
        <v>-11.778031178639585</v>
      </c>
      <c r="M64" s="59">
        <f>SUM(I64:L64)</f>
        <v>-27.787446693234713</v>
      </c>
    </row>
    <row r="65" spans="2:13" x14ac:dyDescent="0.2">
      <c r="B65" s="39"/>
      <c r="C65" s="39"/>
      <c r="D65" s="39"/>
      <c r="E65" s="39"/>
      <c r="M65" s="2">
        <f>M61-M64</f>
        <v>0</v>
      </c>
    </row>
    <row r="66" spans="2:13" x14ac:dyDescent="0.2">
      <c r="B66" s="39"/>
      <c r="C66" s="39"/>
      <c r="D66" s="39"/>
      <c r="E66" s="39"/>
    </row>
    <row r="67" spans="2:13" x14ac:dyDescent="0.2">
      <c r="B67" s="39"/>
      <c r="C67" s="39"/>
      <c r="D67" s="39"/>
      <c r="E67" s="39"/>
    </row>
    <row r="68" spans="2:13" x14ac:dyDescent="0.2">
      <c r="B68" s="39"/>
      <c r="C68" s="39"/>
      <c r="D68" s="39"/>
      <c r="E68" s="39"/>
    </row>
    <row r="69" spans="2:13" x14ac:dyDescent="0.2">
      <c r="B69" s="39"/>
      <c r="C69" s="39"/>
      <c r="D69" s="39"/>
      <c r="E69" s="39"/>
    </row>
    <row r="70" spans="2:13" x14ac:dyDescent="0.2">
      <c r="B70" s="39"/>
      <c r="C70" s="39"/>
      <c r="D70" s="39"/>
      <c r="E70" s="39"/>
    </row>
    <row r="71" spans="2:13" x14ac:dyDescent="0.2">
      <c r="B71" s="39"/>
      <c r="C71" s="39"/>
      <c r="D71" s="39"/>
      <c r="E71" s="39"/>
    </row>
    <row r="72" spans="2:13" x14ac:dyDescent="0.2">
      <c r="B72" s="39"/>
      <c r="C72" s="39"/>
      <c r="D72" s="39"/>
      <c r="E72" s="39"/>
    </row>
    <row r="73" spans="2:13" x14ac:dyDescent="0.2">
      <c r="B73" s="39"/>
      <c r="C73" s="39"/>
      <c r="D73" s="39"/>
      <c r="E73" s="39"/>
    </row>
    <row r="74" spans="2:13" x14ac:dyDescent="0.2">
      <c r="B74" s="39"/>
      <c r="C74" s="39"/>
      <c r="D74" s="39"/>
      <c r="E74" s="39"/>
    </row>
  </sheetData>
  <mergeCells count="4">
    <mergeCell ref="B24:I24"/>
    <mergeCell ref="B25:I25"/>
    <mergeCell ref="B32:I32"/>
    <mergeCell ref="B33:I33"/>
  </mergeCells>
  <conditionalFormatting sqref="B56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C55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C56:F56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H57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I57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I61:L61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I64:L64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J57:L57">
    <cfRule type="iconSet" priority="4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4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3"/>
  <sheetViews>
    <sheetView showGridLines="0" zoomScaleNormal="100" workbookViewId="0">
      <selection activeCell="P19" sqref="P19"/>
    </sheetView>
  </sheetViews>
  <sheetFormatPr defaultRowHeight="12.75" x14ac:dyDescent="0.2"/>
  <cols>
    <col min="1" max="256" width="10" customWidth="1"/>
  </cols>
  <sheetData>
    <row r="1" spans="1:9" s="26" customFormat="1" ht="28.5" customHeight="1" x14ac:dyDescent="0.25">
      <c r="A1" s="28" t="s">
        <v>69</v>
      </c>
      <c r="B1" s="27"/>
    </row>
    <row r="2" spans="1:9" ht="15" x14ac:dyDescent="0.2">
      <c r="B2" s="15" t="s">
        <v>65</v>
      </c>
      <c r="C2" s="15"/>
      <c r="D2" s="15"/>
      <c r="E2" s="15"/>
      <c r="F2" s="15"/>
      <c r="G2" s="15"/>
      <c r="H2" s="15"/>
      <c r="I2" s="15"/>
    </row>
    <row r="3" spans="1:9" ht="15" x14ac:dyDescent="0.2">
      <c r="B3" s="15" t="s">
        <v>97</v>
      </c>
      <c r="C3" s="15"/>
      <c r="D3" s="15"/>
      <c r="E3" s="15"/>
      <c r="F3" s="15"/>
      <c r="G3" s="15"/>
      <c r="H3" s="15"/>
      <c r="I3" s="15"/>
    </row>
    <row r="40" spans="2:9" x14ac:dyDescent="0.2">
      <c r="B40" s="62" t="s">
        <v>39</v>
      </c>
      <c r="C40" s="62"/>
      <c r="D40" s="62"/>
      <c r="E40" s="62"/>
      <c r="F40" s="62"/>
      <c r="G40" s="62"/>
      <c r="H40" s="62"/>
      <c r="I40" s="62"/>
    </row>
    <row r="41" spans="2:9" x14ac:dyDescent="0.2">
      <c r="B41" s="62" t="s">
        <v>40</v>
      </c>
      <c r="C41" s="62"/>
      <c r="D41" s="62"/>
      <c r="E41" s="62"/>
      <c r="F41" s="62"/>
      <c r="G41" s="62"/>
      <c r="H41" s="62"/>
      <c r="I41" s="62"/>
    </row>
    <row r="42" spans="2:9" x14ac:dyDescent="0.2">
      <c r="B42" s="35" t="s">
        <v>73</v>
      </c>
      <c r="C42" s="35"/>
      <c r="D42" s="35"/>
      <c r="E42" s="35"/>
      <c r="F42" s="35"/>
      <c r="G42" s="35"/>
      <c r="H42" s="35"/>
    </row>
    <row r="44" spans="2:9" x14ac:dyDescent="0.2">
      <c r="B44" s="35"/>
      <c r="C44" s="35"/>
      <c r="D44" s="35"/>
      <c r="E44" s="35"/>
      <c r="F44" s="35"/>
      <c r="G44" s="35"/>
      <c r="H44" s="35"/>
    </row>
    <row r="45" spans="2:9" x14ac:dyDescent="0.2">
      <c r="B45" s="35"/>
      <c r="C45" s="35"/>
      <c r="D45" s="35"/>
      <c r="E45" s="35"/>
      <c r="F45" s="35"/>
      <c r="G45" s="35"/>
      <c r="H45" s="35"/>
    </row>
    <row r="46" spans="2:9" x14ac:dyDescent="0.2">
      <c r="B46" s="35"/>
      <c r="C46" s="35"/>
      <c r="D46" s="35"/>
      <c r="E46" s="35"/>
      <c r="F46" s="35"/>
      <c r="G46" s="35"/>
      <c r="H46" s="35"/>
    </row>
    <row r="47" spans="2:9" x14ac:dyDescent="0.2">
      <c r="B47" s="35"/>
      <c r="C47" s="35"/>
      <c r="D47" s="35"/>
      <c r="E47" s="35"/>
      <c r="F47" s="35"/>
      <c r="G47" s="35"/>
      <c r="H47" s="35"/>
    </row>
    <row r="48" spans="2:9" x14ac:dyDescent="0.2">
      <c r="B48" s="35"/>
      <c r="C48" s="35"/>
      <c r="D48" s="35"/>
      <c r="E48" s="35"/>
      <c r="F48" s="35"/>
      <c r="G48" s="35"/>
      <c r="H48" s="35"/>
    </row>
    <row r="49" spans="1:17" x14ac:dyDescent="0.2">
      <c r="B49" s="35"/>
      <c r="C49" s="35"/>
      <c r="D49" s="35"/>
      <c r="E49" s="35"/>
      <c r="F49" s="35"/>
      <c r="G49" s="35"/>
      <c r="H49" s="35"/>
    </row>
    <row r="51" spans="1:17" ht="15.75" thickBot="1" x14ac:dyDescent="0.3">
      <c r="A51" s="30" t="s">
        <v>70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3" spans="1:17" ht="15" x14ac:dyDescent="0.25">
      <c r="B53" s="31" t="s">
        <v>71</v>
      </c>
      <c r="C53" s="31"/>
      <c r="D53" s="31"/>
      <c r="E53" s="31"/>
      <c r="F53" s="31"/>
    </row>
    <row r="54" spans="1:17" ht="13.5" thickBot="1" x14ac:dyDescent="0.25"/>
    <row r="55" spans="1:17" x14ac:dyDescent="0.2">
      <c r="A55" s="40">
        <v>1</v>
      </c>
      <c r="B55" s="50" t="s">
        <v>48</v>
      </c>
      <c r="C55" s="41"/>
      <c r="D55" s="41">
        <v>3</v>
      </c>
      <c r="E55" s="50" t="s">
        <v>113</v>
      </c>
      <c r="F55" s="42"/>
    </row>
    <row r="56" spans="1:17" x14ac:dyDescent="0.2">
      <c r="A56" s="43"/>
      <c r="B56" s="1"/>
      <c r="C56" s="1" t="str">
        <f>B55</f>
        <v>Estados Unidos</v>
      </c>
      <c r="D56" s="97"/>
      <c r="E56" s="1"/>
      <c r="F56" s="1" t="str">
        <f>E55</f>
        <v>Coreia do Sul</v>
      </c>
    </row>
    <row r="57" spans="1:17" x14ac:dyDescent="0.2">
      <c r="A57" s="43"/>
      <c r="B57" s="98" t="s">
        <v>45</v>
      </c>
      <c r="C57" s="99">
        <v>13.655178295762028</v>
      </c>
      <c r="D57" s="97"/>
      <c r="E57" s="98" t="s">
        <v>45</v>
      </c>
      <c r="F57" s="68">
        <v>2.0592518418535342</v>
      </c>
      <c r="G57" s="6"/>
      <c r="N57" s="6"/>
      <c r="O57" s="6"/>
      <c r="P57" s="6"/>
      <c r="Q57" s="6"/>
    </row>
    <row r="58" spans="1:17" x14ac:dyDescent="0.2">
      <c r="A58" s="43"/>
      <c r="B58" s="98" t="s">
        <v>44</v>
      </c>
      <c r="C58" s="99">
        <v>13.981803472725161</v>
      </c>
      <c r="D58" s="97"/>
      <c r="E58" s="98" t="s">
        <v>95</v>
      </c>
      <c r="F58" s="44">
        <v>97.94074815814642</v>
      </c>
      <c r="N58" s="6"/>
      <c r="O58" s="6"/>
      <c r="P58" s="6"/>
      <c r="Q58" s="6"/>
    </row>
    <row r="59" spans="1:17" x14ac:dyDescent="0.2">
      <c r="A59" s="43"/>
      <c r="B59" s="98" t="s">
        <v>95</v>
      </c>
      <c r="C59" s="99">
        <v>23.376373737762876</v>
      </c>
      <c r="D59" s="97"/>
      <c r="E59" s="98"/>
      <c r="F59" s="44"/>
      <c r="N59" s="6"/>
      <c r="O59" s="6"/>
      <c r="P59" s="6"/>
      <c r="Q59" s="6"/>
    </row>
    <row r="60" spans="1:17" x14ac:dyDescent="0.2">
      <c r="A60" s="43"/>
      <c r="B60" s="98" t="s">
        <v>96</v>
      </c>
      <c r="C60" s="99">
        <v>24.243184398771962</v>
      </c>
      <c r="D60" s="97"/>
      <c r="E60" s="98"/>
      <c r="F60" s="44"/>
      <c r="N60" s="6"/>
      <c r="O60" s="6"/>
      <c r="P60" s="6"/>
      <c r="Q60" s="6"/>
    </row>
    <row r="61" spans="1:17" x14ac:dyDescent="0.2">
      <c r="A61" s="43"/>
      <c r="B61" s="98" t="s">
        <v>75</v>
      </c>
      <c r="C61" s="99">
        <v>24.743460094977998</v>
      </c>
      <c r="D61" s="97"/>
      <c r="E61" s="98"/>
      <c r="F61" s="44"/>
      <c r="N61" s="6"/>
      <c r="O61" s="6"/>
      <c r="P61" s="6"/>
      <c r="Q61" s="6"/>
    </row>
    <row r="62" spans="1:17" x14ac:dyDescent="0.2">
      <c r="A62" s="43"/>
      <c r="B62" s="98"/>
      <c r="C62" s="65"/>
      <c r="D62" s="97"/>
      <c r="E62" s="97"/>
      <c r="F62" s="44"/>
      <c r="N62" s="6"/>
      <c r="O62" s="6"/>
      <c r="P62" s="6"/>
      <c r="Q62" s="6"/>
    </row>
    <row r="63" spans="1:17" x14ac:dyDescent="0.2">
      <c r="A63" s="43"/>
      <c r="B63" s="97"/>
      <c r="C63" s="65">
        <f>SUM(C57:C62)</f>
        <v>100.00000000000003</v>
      </c>
      <c r="D63" s="97"/>
      <c r="E63" s="97"/>
      <c r="F63" s="66">
        <f>SUM(F57:F62)</f>
        <v>99.999999999999957</v>
      </c>
      <c r="N63" s="6"/>
      <c r="O63" s="6"/>
      <c r="P63" s="6"/>
    </row>
    <row r="64" spans="1:17" x14ac:dyDescent="0.2">
      <c r="A64" s="43">
        <v>2</v>
      </c>
      <c r="B64" s="61" t="s">
        <v>107</v>
      </c>
      <c r="C64" s="97"/>
      <c r="D64" s="97">
        <v>4</v>
      </c>
      <c r="E64" s="61" t="s">
        <v>117</v>
      </c>
      <c r="F64" s="45"/>
      <c r="N64" s="6"/>
      <c r="O64" s="6"/>
      <c r="P64" s="6"/>
    </row>
    <row r="65" spans="1:16" x14ac:dyDescent="0.2">
      <c r="A65" s="43"/>
      <c r="B65" s="1"/>
      <c r="C65" s="1" t="str">
        <f>B64</f>
        <v>Malásia</v>
      </c>
      <c r="E65" s="1"/>
      <c r="F65" s="1" t="str">
        <f>E64</f>
        <v>Egito</v>
      </c>
      <c r="N65" s="6"/>
      <c r="O65" s="6"/>
      <c r="P65" s="6"/>
    </row>
    <row r="66" spans="1:16" x14ac:dyDescent="0.2">
      <c r="A66" s="43"/>
      <c r="B66" s="98" t="s">
        <v>45</v>
      </c>
      <c r="C66" s="99">
        <v>1.0041559203253043</v>
      </c>
      <c r="D66" s="97"/>
      <c r="E66" s="98" t="s">
        <v>45</v>
      </c>
      <c r="F66" s="44">
        <v>2.4827309573992151E-2</v>
      </c>
      <c r="N66" s="6"/>
      <c r="O66" s="6"/>
      <c r="P66" s="6"/>
    </row>
    <row r="67" spans="1:16" x14ac:dyDescent="0.2">
      <c r="A67" s="43"/>
      <c r="B67" s="98" t="s">
        <v>101</v>
      </c>
      <c r="C67" s="80">
        <v>98.995844079674683</v>
      </c>
      <c r="D67" s="97"/>
      <c r="E67" s="98" t="s">
        <v>94</v>
      </c>
      <c r="F67" s="44">
        <v>3.0195718246034082</v>
      </c>
      <c r="N67" s="6"/>
      <c r="O67" s="6"/>
      <c r="P67" s="6"/>
    </row>
    <row r="68" spans="1:16" x14ac:dyDescent="0.2">
      <c r="A68" s="43"/>
      <c r="B68" s="98"/>
      <c r="C68" s="98"/>
      <c r="D68" s="97"/>
      <c r="E68" s="98" t="s">
        <v>106</v>
      </c>
      <c r="F68" s="44">
        <v>6.807589437625917</v>
      </c>
      <c r="N68" s="6"/>
      <c r="O68" s="6"/>
      <c r="P68" s="6"/>
    </row>
    <row r="69" spans="1:16" x14ac:dyDescent="0.2">
      <c r="A69" s="43"/>
      <c r="B69" s="98"/>
      <c r="C69" s="98"/>
      <c r="D69" s="97"/>
      <c r="E69" s="98" t="s">
        <v>95</v>
      </c>
      <c r="F69" s="44">
        <v>90.148011428196682</v>
      </c>
      <c r="N69" s="6"/>
      <c r="O69" s="6"/>
      <c r="P69" s="6"/>
    </row>
    <row r="70" spans="1:16" x14ac:dyDescent="0.2">
      <c r="A70" s="43"/>
      <c r="B70" s="98"/>
      <c r="C70" s="98"/>
      <c r="D70" s="97"/>
      <c r="E70" s="98"/>
      <c r="F70" s="44"/>
      <c r="N70" s="6"/>
      <c r="O70" s="6"/>
      <c r="P70" s="6"/>
    </row>
    <row r="71" spans="1:16" x14ac:dyDescent="0.2">
      <c r="A71" s="43"/>
      <c r="B71" s="98"/>
      <c r="C71" s="98"/>
      <c r="D71" s="97"/>
      <c r="E71" s="98"/>
      <c r="F71" s="44"/>
      <c r="N71" s="6"/>
      <c r="O71" s="6"/>
      <c r="P71" s="6"/>
    </row>
    <row r="72" spans="1:16" ht="13.5" thickBot="1" x14ac:dyDescent="0.25">
      <c r="A72" s="46"/>
      <c r="B72" s="47"/>
      <c r="C72" s="67">
        <f>SUM(C66:C71)</f>
        <v>99.999999999999986</v>
      </c>
      <c r="D72" s="47"/>
      <c r="E72" s="47"/>
      <c r="F72" s="60">
        <f>SUM(F66:F71)</f>
        <v>100</v>
      </c>
    </row>
    <row r="73" spans="1:16" x14ac:dyDescent="0.2">
      <c r="C73" s="3"/>
    </row>
  </sheetData>
  <hyperlinks>
    <hyperlink ref="A1" location="Índice!B3" display="Índice" xr:uid="{00000000-0004-0000-05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89999084444715716"/>
  </sheetPr>
  <dimension ref="A1"/>
  <sheetViews>
    <sheetView showGridLines="0" workbookViewId="0">
      <selection activeCell="F32" sqref="F32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"/>
  <sheetViews>
    <sheetView showGridLines="0" zoomScaleNormal="100" workbookViewId="0">
      <selection activeCell="I19" sqref="I19"/>
    </sheetView>
  </sheetViews>
  <sheetFormatPr defaultRowHeight="15" customHeight="1" x14ac:dyDescent="0.2"/>
  <cols>
    <col min="1" max="1" width="9.42578125" customWidth="1"/>
    <col min="2" max="2" width="17.42578125" customWidth="1"/>
    <col min="3" max="5" width="9.28515625" customWidth="1"/>
    <col min="6" max="6" width="11" customWidth="1"/>
    <col min="7" max="7" width="8.7109375" bestFit="1" customWidth="1"/>
    <col min="8" max="8" width="9" bestFit="1" customWidth="1"/>
    <col min="9" max="10" width="10.42578125" bestFit="1" customWidth="1"/>
    <col min="11" max="11" width="10.5703125" bestFit="1" customWidth="1"/>
    <col min="12" max="12" width="10" bestFit="1" customWidth="1"/>
    <col min="13" max="13" width="18.7109375" bestFit="1" customWidth="1"/>
    <col min="14" max="22" width="14.5703125" bestFit="1" customWidth="1"/>
    <col min="25" max="25" width="10.28515625" bestFit="1" customWidth="1"/>
  </cols>
  <sheetData>
    <row r="1" spans="1:13" s="26" customFormat="1" ht="28.5" customHeight="1" x14ac:dyDescent="0.25">
      <c r="A1" s="28" t="s">
        <v>69</v>
      </c>
      <c r="B1" s="27"/>
    </row>
    <row r="2" spans="1:13" ht="15" customHeight="1" x14ac:dyDescent="0.2">
      <c r="B2" s="17" t="s">
        <v>29</v>
      </c>
      <c r="C2" s="16"/>
      <c r="D2" s="16"/>
      <c r="E2" s="16"/>
      <c r="F2" s="16"/>
      <c r="G2" s="16"/>
      <c r="H2" s="16"/>
      <c r="I2" s="16"/>
      <c r="J2" s="16"/>
    </row>
    <row r="3" spans="1:13" ht="15" customHeight="1" x14ac:dyDescent="0.2">
      <c r="B3" s="17" t="s">
        <v>90</v>
      </c>
      <c r="C3" s="16"/>
      <c r="D3" s="16"/>
      <c r="E3" s="16"/>
      <c r="F3" s="16"/>
      <c r="G3" s="16"/>
      <c r="H3" s="16"/>
      <c r="I3" s="16"/>
      <c r="J3" s="16"/>
    </row>
    <row r="4" spans="1:13" ht="18.75" customHeight="1" x14ac:dyDescent="0.2">
      <c r="B4" s="115" t="s">
        <v>32</v>
      </c>
      <c r="C4" s="116">
        <v>2025</v>
      </c>
      <c r="D4" s="117"/>
      <c r="E4" s="106">
        <v>2024</v>
      </c>
      <c r="F4" s="114" t="s">
        <v>79</v>
      </c>
      <c r="G4" s="116" t="s">
        <v>31</v>
      </c>
      <c r="H4" s="117"/>
      <c r="I4" s="113" t="s">
        <v>111</v>
      </c>
      <c r="J4" s="113" t="s">
        <v>102</v>
      </c>
      <c r="K4" s="107" t="s">
        <v>31</v>
      </c>
    </row>
    <row r="5" spans="1:13" ht="18.75" customHeight="1" x14ac:dyDescent="0.2">
      <c r="B5" s="115"/>
      <c r="C5" s="81" t="s">
        <v>53</v>
      </c>
      <c r="D5" s="81" t="s">
        <v>52</v>
      </c>
      <c r="E5" s="81" t="s">
        <v>53</v>
      </c>
      <c r="F5" s="114"/>
      <c r="G5" s="82" t="s">
        <v>33</v>
      </c>
      <c r="H5" s="82" t="s">
        <v>34</v>
      </c>
      <c r="I5" s="113"/>
      <c r="J5" s="113"/>
      <c r="K5" s="83" t="s">
        <v>35</v>
      </c>
    </row>
    <row r="6" spans="1:13" ht="18.75" customHeight="1" x14ac:dyDescent="0.2">
      <c r="B6" s="84" t="s">
        <v>36</v>
      </c>
      <c r="C6" s="85">
        <v>390.34143</v>
      </c>
      <c r="D6" s="85">
        <v>508.44167199999998</v>
      </c>
      <c r="E6" s="85">
        <v>591.63297999999998</v>
      </c>
      <c r="F6" s="86">
        <v>-13.407046676392044</v>
      </c>
      <c r="G6" s="86">
        <f t="shared" ref="G6:G7" si="0">(C6/D6-1)*100</f>
        <v>-23.227884043304769</v>
      </c>
      <c r="H6" s="86">
        <f t="shared" ref="H6" si="1">(C6/E6-1)*100</f>
        <v>-34.023044151460248</v>
      </c>
      <c r="I6" s="85">
        <v>1785.3465819999999</v>
      </c>
      <c r="J6" s="85">
        <v>2072.5941159999998</v>
      </c>
      <c r="K6" s="86">
        <f>(I6/J6-1)*100</f>
        <v>-13.859324012478281</v>
      </c>
    </row>
    <row r="7" spans="1:13" ht="18.75" customHeight="1" x14ac:dyDescent="0.2">
      <c r="B7" s="87" t="s">
        <v>38</v>
      </c>
      <c r="C7" s="88">
        <v>115.857197</v>
      </c>
      <c r="D7" s="88">
        <v>138.63971799999999</v>
      </c>
      <c r="E7" s="88">
        <v>126.812333</v>
      </c>
      <c r="F7" s="89">
        <v>-2.5863310462385156</v>
      </c>
      <c r="G7" s="89">
        <f t="shared" si="0"/>
        <v>-16.432896235406357</v>
      </c>
      <c r="H7" s="89">
        <f>(C7/E7-1)*100</f>
        <v>-8.6388569162275335</v>
      </c>
      <c r="I7" s="88">
        <v>514.92041000000006</v>
      </c>
      <c r="J7" s="88">
        <v>452.88219000000004</v>
      </c>
      <c r="K7" s="89">
        <f>(I7/J7-1)*100</f>
        <v>13.698533828411307</v>
      </c>
    </row>
    <row r="8" spans="1:13" ht="18.75" customHeight="1" x14ac:dyDescent="0.2">
      <c r="B8" s="84" t="s">
        <v>37</v>
      </c>
      <c r="C8" s="85">
        <v>129.802772</v>
      </c>
      <c r="D8" s="85">
        <v>233.55331200000001</v>
      </c>
      <c r="E8" s="85">
        <v>255.936148</v>
      </c>
      <c r="F8" s="86">
        <v>-11.778031178639587</v>
      </c>
      <c r="G8" s="86">
        <f>(C8/D8-1)*100</f>
        <v>-44.422637003751845</v>
      </c>
      <c r="H8" s="86">
        <f t="shared" ref="H8" si="2">(C8/E8-1)*100</f>
        <v>-49.283142293756796</v>
      </c>
      <c r="I8" s="85">
        <v>736.40461400000004</v>
      </c>
      <c r="J8" s="85">
        <v>1015.5792510000001</v>
      </c>
      <c r="K8" s="86">
        <f t="shared" ref="K8" si="3">(I8/J8-1)*100</f>
        <v>-27.489202514240819</v>
      </c>
    </row>
    <row r="9" spans="1:13" ht="18.75" customHeight="1" x14ac:dyDescent="0.2">
      <c r="B9" s="87" t="s">
        <v>105</v>
      </c>
      <c r="C9" s="88">
        <v>0.105883</v>
      </c>
      <c r="D9" s="88">
        <v>0.24715699999999999</v>
      </c>
      <c r="E9" s="88">
        <v>0</v>
      </c>
      <c r="F9" s="89">
        <v>-1.603779196456355E-2</v>
      </c>
      <c r="G9" s="89">
        <f t="shared" ref="G9" si="4">(C9/D9-1)*100</f>
        <v>-57.159619189422109</v>
      </c>
      <c r="H9" s="89" t="s">
        <v>114</v>
      </c>
      <c r="I9" s="88">
        <v>0.52202999999999999</v>
      </c>
      <c r="J9" s="88">
        <v>0.10051599999999999</v>
      </c>
      <c r="K9" s="89">
        <f>(I9/J9-1)*100</f>
        <v>419.35015320943927</v>
      </c>
      <c r="M9" s="2"/>
    </row>
    <row r="10" spans="1:13" ht="18.75" customHeight="1" x14ac:dyDescent="0.2">
      <c r="B10" s="102" t="s">
        <v>28</v>
      </c>
      <c r="C10" s="103">
        <f>SUM(C6:C9)</f>
        <v>636.10728199999994</v>
      </c>
      <c r="D10" s="103">
        <f>SUM(D6:D9)</f>
        <v>880.88185899999996</v>
      </c>
      <c r="E10" s="103">
        <f>SUM(E6:E9)</f>
        <v>974.38146099999994</v>
      </c>
      <c r="F10" s="104">
        <f>SUM(F6:F9)</f>
        <v>-27.78744669323471</v>
      </c>
      <c r="G10" s="104">
        <f>(C10/D10-1)*100</f>
        <v>-27.78744669323472</v>
      </c>
      <c r="H10" s="104">
        <f>(C10/E10-1)*100</f>
        <v>-34.716811899605716</v>
      </c>
      <c r="I10" s="103">
        <f>SUM(I6:I9)</f>
        <v>3037.193636</v>
      </c>
      <c r="J10" s="103">
        <f>SUM(J6:J9)</f>
        <v>3541.1560729999997</v>
      </c>
      <c r="K10" s="104">
        <f>(I10/J10-1)*100</f>
        <v>-14.231579365917424</v>
      </c>
    </row>
    <row r="11" spans="1:13" ht="18.75" customHeight="1" x14ac:dyDescent="0.2">
      <c r="B11" s="115" t="s">
        <v>27</v>
      </c>
      <c r="C11" s="116">
        <v>2025</v>
      </c>
      <c r="D11" s="117"/>
      <c r="E11" s="106">
        <v>2024</v>
      </c>
      <c r="F11" s="114" t="s">
        <v>79</v>
      </c>
      <c r="G11" s="116" t="s">
        <v>31</v>
      </c>
      <c r="H11" s="117"/>
      <c r="I11" s="113" t="s">
        <v>111</v>
      </c>
      <c r="J11" s="113" t="s">
        <v>102</v>
      </c>
      <c r="K11" s="107" t="s">
        <v>31</v>
      </c>
    </row>
    <row r="12" spans="1:13" ht="18.75" customHeight="1" x14ac:dyDescent="0.2">
      <c r="B12" s="115"/>
      <c r="C12" s="81" t="s">
        <v>53</v>
      </c>
      <c r="D12" s="81" t="s">
        <v>52</v>
      </c>
      <c r="E12" s="81" t="s">
        <v>53</v>
      </c>
      <c r="F12" s="114"/>
      <c r="G12" s="81" t="s">
        <v>33</v>
      </c>
      <c r="H12" s="81" t="s">
        <v>34</v>
      </c>
      <c r="I12" s="113"/>
      <c r="J12" s="113"/>
      <c r="K12" s="83" t="s">
        <v>35</v>
      </c>
    </row>
    <row r="13" spans="1:13" ht="18.75" customHeight="1" x14ac:dyDescent="0.2">
      <c r="B13" s="84" t="s">
        <v>36</v>
      </c>
      <c r="C13" s="85">
        <v>18842.985831000002</v>
      </c>
      <c r="D13" s="85">
        <v>16925.339361999999</v>
      </c>
      <c r="E13" s="85">
        <v>18853.595850000002</v>
      </c>
      <c r="F13" s="86">
        <v>6.6618223424717415</v>
      </c>
      <c r="G13" s="86">
        <f t="shared" ref="G13:G14" si="5">(C13/D13-1)*100</f>
        <v>11.330032609599638</v>
      </c>
      <c r="H13" s="86">
        <f>(C13/E13-1)*100</f>
        <v>-5.6275837693842146E-2</v>
      </c>
      <c r="I13" s="85">
        <v>62236.000251999998</v>
      </c>
      <c r="J13" s="85">
        <v>64399.822385000007</v>
      </c>
      <c r="K13" s="86">
        <f t="shared" ref="K13:K16" si="6">(I13/J13-1)*100</f>
        <v>-3.359981523029798</v>
      </c>
    </row>
    <row r="14" spans="1:13" ht="18.75" customHeight="1" x14ac:dyDescent="0.2">
      <c r="B14" s="87" t="s">
        <v>38</v>
      </c>
      <c r="C14" s="88">
        <v>8362.3648169999997</v>
      </c>
      <c r="D14" s="88">
        <v>8264.0464620000002</v>
      </c>
      <c r="E14" s="88">
        <v>8264.8272710000001</v>
      </c>
      <c r="F14" s="89">
        <v>0.3415537872085555</v>
      </c>
      <c r="G14" s="89">
        <f t="shared" si="5"/>
        <v>1.1897120309292797</v>
      </c>
      <c r="H14" s="89">
        <f>(C14/E14-1)*100</f>
        <v>1.1801522621318838</v>
      </c>
      <c r="I14" s="88">
        <v>31702.536141000004</v>
      </c>
      <c r="J14" s="88">
        <v>29784.285470000003</v>
      </c>
      <c r="K14" s="89">
        <f t="shared" si="6"/>
        <v>6.4404790671649392</v>
      </c>
    </row>
    <row r="15" spans="1:13" ht="18.75" customHeight="1" x14ac:dyDescent="0.2">
      <c r="B15" s="84" t="s">
        <v>37</v>
      </c>
      <c r="C15" s="85">
        <v>3196.24001</v>
      </c>
      <c r="D15" s="85">
        <v>3584.433998</v>
      </c>
      <c r="E15" s="85">
        <v>3201.0759899999998</v>
      </c>
      <c r="F15" s="86">
        <v>-1.3485694179178773</v>
      </c>
      <c r="G15" s="86">
        <f>(C15/D15-1)*100</f>
        <v>-10.829994030203927</v>
      </c>
      <c r="H15" s="86">
        <f>(C15/E15-1)*100</f>
        <v>-0.15107357698184165</v>
      </c>
      <c r="I15" s="85">
        <v>13330.710294</v>
      </c>
      <c r="J15" s="85">
        <v>13830.614882</v>
      </c>
      <c r="K15" s="86">
        <f t="shared" si="6"/>
        <v>-3.614478403636312</v>
      </c>
    </row>
    <row r="16" spans="1:13" ht="18.75" customHeight="1" x14ac:dyDescent="0.2">
      <c r="B16" s="87" t="s">
        <v>105</v>
      </c>
      <c r="C16" s="88">
        <v>7.666741</v>
      </c>
      <c r="D16" s="88">
        <v>11.79424</v>
      </c>
      <c r="E16" s="88">
        <v>8.0258520000000004</v>
      </c>
      <c r="F16" s="89">
        <v>-1.4338756126966659E-2</v>
      </c>
      <c r="G16" s="89">
        <f>(C16/D16-1)*100</f>
        <v>-34.995887823208619</v>
      </c>
      <c r="H16" s="89">
        <f>(C16/E16-1)*100</f>
        <v>-4.4744283846749227</v>
      </c>
      <c r="I16" s="88">
        <v>35.361994000000003</v>
      </c>
      <c r="J16" s="88">
        <v>21.131021</v>
      </c>
      <c r="K16" s="89">
        <f t="shared" si="6"/>
        <v>67.346357755264179</v>
      </c>
    </row>
    <row r="17" spans="2:13" ht="18.75" customHeight="1" x14ac:dyDescent="0.2">
      <c r="B17" s="102" t="s">
        <v>28</v>
      </c>
      <c r="C17" s="103">
        <f>SUM(C13:C16)</f>
        <v>30409.257399000002</v>
      </c>
      <c r="D17" s="103">
        <f>SUM(D13:D16)</f>
        <v>28785.614061999997</v>
      </c>
      <c r="E17" s="103">
        <f>SUM(E13:E16)</f>
        <v>30327.524963</v>
      </c>
      <c r="F17" s="104">
        <f>SUM(F13:F16)</f>
        <v>5.6404679556354527</v>
      </c>
      <c r="G17" s="104">
        <f>(C17/D17-1)*100</f>
        <v>5.6404679556354642</v>
      </c>
      <c r="H17" s="104">
        <f>(C17/E17-1)*100</f>
        <v>0.26949919619130291</v>
      </c>
      <c r="I17" s="103">
        <f>SUM(I13:I16)</f>
        <v>107304.60868100001</v>
      </c>
      <c r="J17" s="103">
        <f>SUM(J13:J16)</f>
        <v>108035.853758</v>
      </c>
      <c r="K17" s="104">
        <f>(I17/J17-1)*100</f>
        <v>-0.6768540734985784</v>
      </c>
      <c r="M17" s="6"/>
    </row>
    <row r="18" spans="2:13" ht="15" customHeight="1" x14ac:dyDescent="0.2">
      <c r="B18" s="78" t="s">
        <v>39</v>
      </c>
      <c r="C18" s="78"/>
      <c r="D18" s="78"/>
      <c r="E18" s="78"/>
      <c r="F18" s="78"/>
      <c r="G18" s="78"/>
      <c r="H18" s="78"/>
      <c r="I18" s="100"/>
      <c r="J18" s="78"/>
      <c r="K18" s="2"/>
    </row>
    <row r="19" spans="2:13" ht="15" customHeight="1" x14ac:dyDescent="0.2">
      <c r="B19" s="78" t="s">
        <v>40</v>
      </c>
      <c r="C19" s="78"/>
      <c r="D19" s="78"/>
      <c r="E19" s="78"/>
      <c r="F19" s="78"/>
      <c r="G19" s="78"/>
    </row>
    <row r="20" spans="2:13" ht="12.75" x14ac:dyDescent="0.2">
      <c r="B20" s="35" t="s">
        <v>116</v>
      </c>
      <c r="K20" s="5"/>
      <c r="L20" s="2"/>
      <c r="M20" s="6"/>
    </row>
    <row r="21" spans="2:13" ht="15" customHeight="1" x14ac:dyDescent="0.2">
      <c r="I21" s="7"/>
      <c r="J21" s="7"/>
    </row>
  </sheetData>
  <mergeCells count="12">
    <mergeCell ref="I11:I12"/>
    <mergeCell ref="J11:J12"/>
    <mergeCell ref="J4:J5"/>
    <mergeCell ref="F4:F5"/>
    <mergeCell ref="B4:B5"/>
    <mergeCell ref="G4:H4"/>
    <mergeCell ref="I4:I5"/>
    <mergeCell ref="B11:B12"/>
    <mergeCell ref="F11:F12"/>
    <mergeCell ref="G11:H11"/>
    <mergeCell ref="C4:D4"/>
    <mergeCell ref="C11:D11"/>
  </mergeCells>
  <conditionalFormatting sqref="F6:F7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F8"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F9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F10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F13:F14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F15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F16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F17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G9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G16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G6:H6 G7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G8:H8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G10:H10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G13:H13 G14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G15:H15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G17:H17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H7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H9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H14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H16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K6:K7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K8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K9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K10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K13:K14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K16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K17">
    <cfRule type="iconSet" priority="23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700-000000000000}"/>
  </hyperlinks>
  <pageMargins left="0.511811024" right="0.511811024" top="0.78740157499999996" bottom="0.78740157499999996" header="0.31496062000000002" footer="0.31496062000000002"/>
  <pageSetup paperSize="13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4"/>
  <sheetViews>
    <sheetView showGridLines="0" zoomScaleNormal="100" workbookViewId="0">
      <selection activeCell="L28" sqref="L28"/>
    </sheetView>
  </sheetViews>
  <sheetFormatPr defaultRowHeight="15.75" customHeight="1" x14ac:dyDescent="0.2"/>
  <cols>
    <col min="1" max="1" width="9.140625" customWidth="1"/>
    <col min="2" max="2" width="38.140625" customWidth="1"/>
    <col min="3" max="4" width="9.7109375" customWidth="1"/>
    <col min="5" max="5" width="6.28515625" hidden="1" customWidth="1"/>
    <col min="6" max="6" width="8.7109375" hidden="1" customWidth="1"/>
    <col min="7" max="7" width="8.5703125" hidden="1" customWidth="1"/>
    <col min="8" max="8" width="9.140625" hidden="1" customWidth="1"/>
    <col min="9" max="10" width="9.7109375" customWidth="1"/>
    <col min="11" max="12" width="10.42578125" bestFit="1" customWidth="1"/>
    <col min="15" max="16" width="0" hidden="1" customWidth="1"/>
  </cols>
  <sheetData>
    <row r="1" spans="1:28" s="26" customFormat="1" ht="28.5" customHeight="1" x14ac:dyDescent="0.25">
      <c r="A1" s="71" t="s">
        <v>69</v>
      </c>
      <c r="B1" s="27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s="8" customFormat="1" ht="15.75" customHeight="1" x14ac:dyDescent="0.2">
      <c r="B2" s="17" t="s">
        <v>41</v>
      </c>
      <c r="C2" s="16"/>
      <c r="D2" s="16"/>
      <c r="E2" s="16"/>
      <c r="F2" s="16"/>
      <c r="G2" s="16"/>
      <c r="H2" s="16"/>
    </row>
    <row r="3" spans="1:28" s="8" customFormat="1" ht="15.75" customHeight="1" x14ac:dyDescent="0.2">
      <c r="B3" s="17" t="s">
        <v>91</v>
      </c>
      <c r="C3" s="16"/>
      <c r="D3" s="16"/>
      <c r="E3" s="16"/>
      <c r="F3" s="16"/>
      <c r="G3" s="16"/>
      <c r="H3" s="16"/>
    </row>
    <row r="4" spans="1:28" s="8" customFormat="1" ht="18.75" customHeight="1" x14ac:dyDescent="0.2">
      <c r="B4" s="119" t="s">
        <v>42</v>
      </c>
      <c r="C4" s="120">
        <v>45748</v>
      </c>
      <c r="D4" s="121"/>
      <c r="E4" s="108">
        <v>2025</v>
      </c>
      <c r="F4" s="108">
        <v>2024</v>
      </c>
      <c r="G4" s="79">
        <v>2025</v>
      </c>
      <c r="H4" s="79">
        <v>2024</v>
      </c>
      <c r="I4" s="124" t="s">
        <v>79</v>
      </c>
      <c r="J4" s="122" t="s">
        <v>43</v>
      </c>
      <c r="K4" s="123"/>
      <c r="L4" s="123"/>
    </row>
    <row r="5" spans="1:28" s="8" customFormat="1" ht="18.75" customHeight="1" x14ac:dyDescent="0.2">
      <c r="B5" s="119"/>
      <c r="C5" s="74" t="s">
        <v>78</v>
      </c>
      <c r="D5" s="74" t="s">
        <v>30</v>
      </c>
      <c r="E5" s="74" t="s">
        <v>52</v>
      </c>
      <c r="F5" s="90" t="s">
        <v>53</v>
      </c>
      <c r="G5" s="125" t="s">
        <v>76</v>
      </c>
      <c r="H5" s="126"/>
      <c r="I5" s="124"/>
      <c r="J5" s="74" t="s">
        <v>33</v>
      </c>
      <c r="K5" s="74" t="s">
        <v>34</v>
      </c>
      <c r="L5" s="109" t="s">
        <v>35</v>
      </c>
    </row>
    <row r="6" spans="1:28" s="8" customFormat="1" ht="18.75" customHeight="1" x14ac:dyDescent="0.2">
      <c r="A6" s="63"/>
      <c r="B6" s="91" t="s">
        <v>95</v>
      </c>
      <c r="C6" s="92">
        <f>D6*100/D17</f>
        <v>32.943317099143023</v>
      </c>
      <c r="D6" s="92">
        <v>209.55483899999999</v>
      </c>
      <c r="E6" s="92">
        <v>257.77578099999999</v>
      </c>
      <c r="F6" s="92">
        <v>314.636956</v>
      </c>
      <c r="G6" s="92">
        <v>830.67234499999995</v>
      </c>
      <c r="H6" s="92">
        <v>1109.4462169999999</v>
      </c>
      <c r="I6" s="93">
        <v>-5.4741667690536477</v>
      </c>
      <c r="J6" s="93">
        <f>((D6/E6)-1)*100</f>
        <v>-18.706544816946945</v>
      </c>
      <c r="K6" s="93">
        <f t="shared" ref="K6:K13" si="0">((D6/F6)-1)*100</f>
        <v>-33.397893984201907</v>
      </c>
      <c r="L6" s="93">
        <f t="shared" ref="L6:L15" si="1">((G6/H6)-1)*100</f>
        <v>-25.127299343434505</v>
      </c>
      <c r="R6" s="57"/>
    </row>
    <row r="7" spans="1:28" s="8" customFormat="1" ht="18.75" customHeight="1" x14ac:dyDescent="0.2">
      <c r="A7" s="64"/>
      <c r="B7" s="94" t="s">
        <v>75</v>
      </c>
      <c r="C7" s="95">
        <f>D7*100/D17</f>
        <v>11.81037021990891</v>
      </c>
      <c r="D7" s="95">
        <v>75.126625000000004</v>
      </c>
      <c r="E7" s="95">
        <v>85.120264000000006</v>
      </c>
      <c r="F7" s="95">
        <v>84.876429000000002</v>
      </c>
      <c r="G7" s="95">
        <v>332.805362</v>
      </c>
      <c r="H7" s="95">
        <v>278.48869300000001</v>
      </c>
      <c r="I7" s="96">
        <v>-1.1345038949201471</v>
      </c>
      <c r="J7" s="96">
        <f t="shared" ref="J7:J10" si="2">((D7/E7)-1)*100</f>
        <v>-11.740610907879701</v>
      </c>
      <c r="K7" s="96">
        <f t="shared" si="0"/>
        <v>-11.487057260620615</v>
      </c>
      <c r="L7" s="96">
        <f t="shared" si="1"/>
        <v>19.504084138884579</v>
      </c>
      <c r="R7" s="57"/>
    </row>
    <row r="8" spans="1:28" s="8" customFormat="1" ht="18.75" customHeight="1" x14ac:dyDescent="0.2">
      <c r="A8" s="63"/>
      <c r="B8" s="91" t="s">
        <v>94</v>
      </c>
      <c r="C8" s="92">
        <f>D8*100/D17</f>
        <v>9.2963878379244811</v>
      </c>
      <c r="D8" s="92">
        <v>59.134999999999998</v>
      </c>
      <c r="E8" s="92">
        <v>89.072388000000004</v>
      </c>
      <c r="F8" s="92">
        <v>166.258825</v>
      </c>
      <c r="G8" s="92">
        <v>426.218659</v>
      </c>
      <c r="H8" s="92">
        <v>476.23106300000001</v>
      </c>
      <c r="I8" s="93">
        <v>-3.3985701594519959</v>
      </c>
      <c r="J8" s="93">
        <f>((D8/E8)-1)*100</f>
        <v>-33.610177825253771</v>
      </c>
      <c r="K8" s="93">
        <f t="shared" si="0"/>
        <v>-64.431963235635763</v>
      </c>
      <c r="L8" s="93">
        <f t="shared" si="1"/>
        <v>-10.501709755123635</v>
      </c>
      <c r="R8" s="57"/>
    </row>
    <row r="9" spans="1:28" s="8" customFormat="1" ht="18.75" customHeight="1" x14ac:dyDescent="0.2">
      <c r="A9" s="64"/>
      <c r="B9" s="94" t="s">
        <v>101</v>
      </c>
      <c r="C9" s="95">
        <f>D9*100/D17</f>
        <v>8.9262897323662429</v>
      </c>
      <c r="D9" s="95">
        <v>56.780779000000003</v>
      </c>
      <c r="E9" s="95">
        <v>90.669828999999993</v>
      </c>
      <c r="F9" s="95">
        <v>76.645083999999997</v>
      </c>
      <c r="G9" s="95">
        <v>303.16208699999999</v>
      </c>
      <c r="H9" s="95">
        <v>351.44206700000001</v>
      </c>
      <c r="I9" s="96">
        <v>-3.8471731088288856</v>
      </c>
      <c r="J9" s="96">
        <f t="shared" si="2"/>
        <v>-37.376325039721856</v>
      </c>
      <c r="K9" s="96">
        <f t="shared" si="0"/>
        <v>-25.917259089963284</v>
      </c>
      <c r="L9" s="96">
        <f t="shared" si="1"/>
        <v>-13.737678136294374</v>
      </c>
      <c r="N9" s="49"/>
      <c r="R9" s="57"/>
    </row>
    <row r="10" spans="1:28" s="8" customFormat="1" ht="18.75" customHeight="1" x14ac:dyDescent="0.2">
      <c r="A10" s="63"/>
      <c r="B10" s="91" t="s">
        <v>96</v>
      </c>
      <c r="C10" s="92">
        <f>D10*100/D17</f>
        <v>8.4447036718564057</v>
      </c>
      <c r="D10" s="92">
        <v>53.717374999999997</v>
      </c>
      <c r="E10" s="92">
        <v>87.347823000000005</v>
      </c>
      <c r="F10" s="92">
        <v>139.02963099999999</v>
      </c>
      <c r="G10" s="92">
        <v>336.954654</v>
      </c>
      <c r="H10" s="92">
        <v>556.65980000000002</v>
      </c>
      <c r="I10" s="93">
        <v>-3.8178159371085441</v>
      </c>
      <c r="J10" s="93">
        <f t="shared" si="2"/>
        <v>-38.501758652874507</v>
      </c>
      <c r="K10" s="93">
        <f t="shared" si="0"/>
        <v>-61.362642903080136</v>
      </c>
      <c r="L10" s="93">
        <f t="shared" si="1"/>
        <v>-39.468477156065518</v>
      </c>
      <c r="R10" s="57"/>
    </row>
    <row r="11" spans="1:28" s="8" customFormat="1" ht="18.75" customHeight="1" x14ac:dyDescent="0.2">
      <c r="A11" s="63"/>
      <c r="B11" s="94" t="s">
        <v>44</v>
      </c>
      <c r="C11" s="95">
        <f>D11*100/D17</f>
        <v>8.1759496348604888</v>
      </c>
      <c r="D11" s="95">
        <v>52.007810999999997</v>
      </c>
      <c r="E11" s="95">
        <v>129.42074299999999</v>
      </c>
      <c r="F11" s="95">
        <v>78.902636000000001</v>
      </c>
      <c r="G11" s="95">
        <v>311.884342</v>
      </c>
      <c r="H11" s="95">
        <v>316.34098699999998</v>
      </c>
      <c r="I11" s="96">
        <v>-8.7881174086024618</v>
      </c>
      <c r="J11" s="96">
        <f>((D11/E11)-1)*100</f>
        <v>-59.814933994004349</v>
      </c>
      <c r="K11" s="96">
        <f>((D11/F11)-1)*100</f>
        <v>-34.086091876575587</v>
      </c>
      <c r="L11" s="96">
        <f t="shared" si="1"/>
        <v>-1.4088104871468943</v>
      </c>
      <c r="R11" s="57"/>
    </row>
    <row r="12" spans="1:28" s="8" customFormat="1" ht="18.75" customHeight="1" x14ac:dyDescent="0.2">
      <c r="A12" s="64"/>
      <c r="B12" s="91" t="s">
        <v>106</v>
      </c>
      <c r="C12" s="92">
        <f>D12*100/D17</f>
        <v>6.5026886455294477</v>
      </c>
      <c r="D12" s="92">
        <v>41.364075999999997</v>
      </c>
      <c r="E12" s="92">
        <v>43.787106000000001</v>
      </c>
      <c r="F12" s="92">
        <v>18.840598</v>
      </c>
      <c r="G12" s="92">
        <v>135.292856</v>
      </c>
      <c r="H12" s="92">
        <v>54.297530000000002</v>
      </c>
      <c r="I12" s="93">
        <v>-0.27506866843082572</v>
      </c>
      <c r="J12" s="93">
        <f t="shared" ref="J12" si="3">((D12/E12)-1)*100</f>
        <v>-5.5336609822992262</v>
      </c>
      <c r="K12" s="93">
        <f t="shared" ref="K12:K15" si="4">((D12/F12)-1)*100</f>
        <v>119.54757486996961</v>
      </c>
      <c r="L12" s="93">
        <f t="shared" si="1"/>
        <v>149.16944840768997</v>
      </c>
      <c r="R12" s="57"/>
    </row>
    <row r="13" spans="1:28" s="8" customFormat="1" ht="18.75" customHeight="1" x14ac:dyDescent="0.2">
      <c r="A13" s="64"/>
      <c r="B13" s="94" t="s">
        <v>103</v>
      </c>
      <c r="C13" s="95">
        <f>D13*100/D17</f>
        <v>2.414992318858566</v>
      </c>
      <c r="D13" s="95">
        <v>15.361942000000001</v>
      </c>
      <c r="E13" s="95">
        <v>12.006705</v>
      </c>
      <c r="F13" s="95">
        <v>6.3907420000000004</v>
      </c>
      <c r="G13" s="95">
        <v>68.704672000000002</v>
      </c>
      <c r="H13" s="95">
        <v>37.456397000000003</v>
      </c>
      <c r="I13" s="96">
        <v>0.38089523194505931</v>
      </c>
      <c r="J13" s="96">
        <f>((D13/E13)-1)*100</f>
        <v>27.944694235429289</v>
      </c>
      <c r="K13" s="96">
        <f t="shared" si="0"/>
        <v>140.37806564558542</v>
      </c>
      <c r="L13" s="96">
        <f t="shared" si="1"/>
        <v>83.425736330165435</v>
      </c>
      <c r="R13" s="57"/>
    </row>
    <row r="14" spans="1:28" s="8" customFormat="1" ht="18.75" customHeight="1" x14ac:dyDescent="0.2">
      <c r="A14" s="64"/>
      <c r="B14" s="91" t="s">
        <v>115</v>
      </c>
      <c r="C14" s="92">
        <f>D14*100/D17</f>
        <v>2.3848118751767404</v>
      </c>
      <c r="D14" s="92">
        <v>15.169962</v>
      </c>
      <c r="E14" s="92">
        <v>6.2534770000000002</v>
      </c>
      <c r="F14" s="92">
        <v>0</v>
      </c>
      <c r="G14" s="92">
        <v>30.229768</v>
      </c>
      <c r="H14" s="92">
        <v>29.186143000000001</v>
      </c>
      <c r="I14" s="93">
        <v>1.0122225709270736</v>
      </c>
      <c r="J14" s="93">
        <f t="shared" ref="J14" si="5">((D14/E14)-1)*100</f>
        <v>142.58443742577128</v>
      </c>
      <c r="K14" s="93" t="s">
        <v>114</v>
      </c>
      <c r="L14" s="93">
        <f t="shared" si="1"/>
        <v>3.575755110909995</v>
      </c>
      <c r="R14" s="57"/>
    </row>
    <row r="15" spans="1:28" s="8" customFormat="1" ht="18.75" customHeight="1" x14ac:dyDescent="0.2">
      <c r="A15" s="64"/>
      <c r="B15" s="94" t="s">
        <v>112</v>
      </c>
      <c r="C15" s="95">
        <f>D15*100/D17</f>
        <v>1.9804675023355567</v>
      </c>
      <c r="D15" s="95">
        <v>12.597898000000001</v>
      </c>
      <c r="E15" s="95">
        <v>10.186121999999999</v>
      </c>
      <c r="F15" s="95">
        <v>15.281606999999999</v>
      </c>
      <c r="G15" s="95">
        <v>35.731824000000003</v>
      </c>
      <c r="H15" s="95">
        <v>53.296171000000001</v>
      </c>
      <c r="I15" s="96">
        <v>0.27379108507671079</v>
      </c>
      <c r="J15" s="96">
        <f>((D15/E15)-1)*100</f>
        <v>23.677077498188236</v>
      </c>
      <c r="K15" s="96">
        <f t="shared" si="4"/>
        <v>-17.561693609840891</v>
      </c>
      <c r="L15" s="96">
        <f t="shared" si="1"/>
        <v>-32.956114239426313</v>
      </c>
      <c r="R15" s="57"/>
    </row>
    <row r="16" spans="1:28" s="8" customFormat="1" ht="18.75" customHeight="1" x14ac:dyDescent="0.2">
      <c r="A16" s="63"/>
      <c r="B16" s="91" t="s">
        <v>45</v>
      </c>
      <c r="C16" s="92">
        <f>D16*100/D17</f>
        <v>7.1200214620401239</v>
      </c>
      <c r="D16" s="92">
        <v>45.29097500000011</v>
      </c>
      <c r="E16" s="92">
        <v>69.241621000000009</v>
      </c>
      <c r="F16" s="92">
        <v>73.518953000000096</v>
      </c>
      <c r="G16" s="92">
        <v>225.53706699999995</v>
      </c>
      <c r="H16" s="92">
        <v>278.31100499999997</v>
      </c>
      <c r="I16" s="93">
        <v>-2.7189396347870418</v>
      </c>
      <c r="J16" s="93">
        <f>((D16/E16)-1)*100</f>
        <v>-34.58995565687276</v>
      </c>
      <c r="K16" s="93">
        <f>((D16/F16)-1)*100</f>
        <v>-38.395511426828875</v>
      </c>
      <c r="L16" s="93">
        <f>((G16/H16)-1)*100</f>
        <v>-18.962217466032293</v>
      </c>
      <c r="R16" s="57"/>
    </row>
    <row r="17" spans="2:18" s="8" customFormat="1" ht="18.75" customHeight="1" x14ac:dyDescent="0.2">
      <c r="B17" s="75" t="s">
        <v>28</v>
      </c>
      <c r="C17" s="76">
        <f t="shared" ref="C17:I17" si="6">SUM(C6:C16)</f>
        <v>99.999999999999986</v>
      </c>
      <c r="D17" s="76">
        <f t="shared" si="6"/>
        <v>636.10728200000017</v>
      </c>
      <c r="E17" s="76">
        <f t="shared" si="6"/>
        <v>880.88185899999996</v>
      </c>
      <c r="F17" s="76">
        <f t="shared" si="6"/>
        <v>974.38146100000017</v>
      </c>
      <c r="G17" s="76">
        <f t="shared" si="6"/>
        <v>3037.1936359999995</v>
      </c>
      <c r="H17" s="76">
        <f t="shared" si="6"/>
        <v>3541.1560729999997</v>
      </c>
      <c r="I17" s="77">
        <f t="shared" si="6"/>
        <v>-27.78744669323471</v>
      </c>
      <c r="J17" s="77">
        <f>((D17/E17)-1)*100</f>
        <v>-27.787446693234696</v>
      </c>
      <c r="K17" s="77">
        <f>((D17/F17)-1)*100</f>
        <v>-34.716811899605702</v>
      </c>
      <c r="L17" s="77">
        <f>((G17/H17)-1)*100</f>
        <v>-14.231579365917435</v>
      </c>
      <c r="R17" s="57"/>
    </row>
    <row r="18" spans="2:18" s="8" customFormat="1" ht="15.75" customHeight="1" x14ac:dyDescent="0.2">
      <c r="B18" s="118" t="s">
        <v>39</v>
      </c>
      <c r="C18" s="118"/>
      <c r="D18" s="118"/>
      <c r="E18" s="118"/>
      <c r="F18" s="118"/>
      <c r="G18" s="118"/>
      <c r="H18" s="118"/>
      <c r="I18" s="49"/>
      <c r="J18" s="49"/>
    </row>
    <row r="19" spans="2:18" s="8" customFormat="1" ht="15.75" customHeight="1" x14ac:dyDescent="0.2">
      <c r="B19" s="118" t="s">
        <v>40</v>
      </c>
      <c r="C19" s="118"/>
      <c r="D19" s="118"/>
      <c r="E19" s="118"/>
      <c r="F19" s="118"/>
      <c r="G19" s="118"/>
      <c r="H19" s="118"/>
      <c r="I19" s="49"/>
    </row>
    <row r="20" spans="2:18" s="8" customFormat="1" ht="15.75" customHeight="1" x14ac:dyDescent="0.2">
      <c r="B20" s="118" t="s">
        <v>80</v>
      </c>
      <c r="C20" s="118"/>
      <c r="D20" s="118"/>
      <c r="E20" s="118"/>
      <c r="F20" s="118"/>
      <c r="G20" s="118"/>
      <c r="H20" s="118"/>
    </row>
    <row r="21" spans="2:18" s="8" customFormat="1" ht="12" x14ac:dyDescent="0.2">
      <c r="B21" s="35" t="s">
        <v>116</v>
      </c>
      <c r="C21" s="35"/>
      <c r="D21" s="35"/>
      <c r="E21" s="35"/>
      <c r="F21" s="35"/>
      <c r="G21" s="35"/>
      <c r="H21" s="35"/>
    </row>
    <row r="22" spans="2:18" s="8" customFormat="1" ht="15.75" customHeight="1" x14ac:dyDescent="0.2">
      <c r="I22" s="49"/>
    </row>
    <row r="23" spans="2:18" s="8" customFormat="1" ht="15.75" customHeight="1" x14ac:dyDescent="0.2">
      <c r="C23" s="49"/>
      <c r="I23" s="49"/>
      <c r="J23" s="49"/>
    </row>
    <row r="24" spans="2:18" s="8" customFormat="1" ht="15.75" customHeight="1" x14ac:dyDescent="0.2">
      <c r="C24" s="49"/>
      <c r="I24" s="49"/>
    </row>
  </sheetData>
  <mergeCells count="8">
    <mergeCell ref="B20:H20"/>
    <mergeCell ref="B4:B5"/>
    <mergeCell ref="C4:D4"/>
    <mergeCell ref="J4:L4"/>
    <mergeCell ref="I4:I5"/>
    <mergeCell ref="G5:H5"/>
    <mergeCell ref="B18:H18"/>
    <mergeCell ref="B19:H19"/>
  </mergeCells>
  <conditionalFormatting sqref="I6:I11">
    <cfRule type="iconSet" priority="23">
      <iconSet iconSet="3Arrows">
        <cfvo type="percent" val="0"/>
        <cfvo type="num" val="0" gte="0"/>
        <cfvo type="num" val="0" gte="0"/>
      </iconSet>
    </cfRule>
  </conditionalFormatting>
  <conditionalFormatting sqref="I12:I13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I14:I15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I16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I17:J17 J16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J6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J7 J9:J11">
    <cfRule type="iconSet" priority="29">
      <iconSet iconSet="3Arrows">
        <cfvo type="percent" val="0"/>
        <cfvo type="num" val="0" gte="0"/>
        <cfvo type="num" val="0" gte="0"/>
      </iconSet>
    </cfRule>
  </conditionalFormatting>
  <conditionalFormatting sqref="J8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J12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J13"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J14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J15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K6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K7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K8 K10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K9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K11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K12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K13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K14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K16:K17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L9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L10:L11 L6:L8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L12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L13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L14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L15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L16:L17">
    <cfRule type="iconSet" priority="26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800-000000000000}"/>
  </hyperlinks>
  <pageMargins left="0.511811024" right="0.511811024" top="0.78740157499999996" bottom="0.78740157499999996" header="0.31496062000000002" footer="0.31496062000000002"/>
  <pageSetup paperSize="1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Índice</vt:lpstr>
      <vt:lpstr>Gráficos&gt;&gt;</vt:lpstr>
      <vt:lpstr>Graf 1</vt:lpstr>
      <vt:lpstr>Graf 2</vt:lpstr>
      <vt:lpstr>Graf 3</vt:lpstr>
      <vt:lpstr>Graf 4</vt:lpstr>
      <vt:lpstr>Tabelas&gt;&gt;</vt:lpstr>
      <vt:lpstr>Tab 1</vt:lpstr>
      <vt:lpstr>Tab 2</vt:lpstr>
      <vt:lpstr>Tab 3</vt:lpstr>
      <vt:lpstr>Tab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Rubia Simões Beiral</dc:creator>
  <cp:lastModifiedBy>Paula Rubia Simões Beiral</cp:lastModifiedBy>
  <dcterms:created xsi:type="dcterms:W3CDTF">2015-01-12T10:25:34Z</dcterms:created>
  <dcterms:modified xsi:type="dcterms:W3CDTF">2025-05-09T14:29:28Z</dcterms:modified>
</cp:coreProperties>
</file>