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trlProps/ctrlProp5.xml" ContentType="application/vnd.ms-excel.controlproperties+xml"/>
  <Override PartName="/xl/drawings/drawing4.xml" ContentType="application/vnd.openxmlformats-officedocument.drawing+xml"/>
  <Override PartName="/xl/ctrlProps/ctrlProp6.xml" ContentType="application/vnd.ms-excel.controlproperties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trlProps/ctrlProp7.xml" ContentType="application/vnd.ms-excel.controlproperties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7.xml" ContentType="application/vnd.openxmlformats-officedocument.drawing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8.xml" ContentType="application/vnd.openxmlformats-officedocument.drawing+xml"/>
  <Override PartName="/xl/ctrlProps/ctrlProp16.xml" ContentType="application/vnd.ms-excel.controlproperties+xml"/>
  <Override PartName="/xl/ctrlProps/ctrlProp17.xml" ContentType="application/vnd.ms-excel.controlproperties+xml"/>
  <Override PartName="/xl/charts/chart7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EstaPastaDeTrabalho"/>
  <mc:AlternateContent xmlns:mc="http://schemas.openxmlformats.org/markup-compatibility/2006">
    <mc:Choice Requires="x15">
      <x15ac:absPath xmlns:x15ac="http://schemas.microsoft.com/office/spreadsheetml/2010/11/ac" url="C:\Users\cagem\Desktop\Publicação\"/>
    </mc:Choice>
  </mc:AlternateContent>
  <xr:revisionPtr revIDLastSave="0" documentId="13_ncr:1_{CE2EE76A-96A8-448B-9243-64BA19444B32}" xr6:coauthVersionLast="47" xr6:coauthVersionMax="47" xr10:uidLastSave="{00000000-0000-0000-0000-000000000000}"/>
  <workbookProtection workbookAlgorithmName="SHA-512" workbookHashValue="WWzP43Y/+LKfYDPteAu5m+lFRGO7/W+8NIh39vLv0VyB+ejxVBcUfIQkZZYba6v+lX8Ip+ujw2dSao6xyf9tIw==" workbookSaltValue="LDiqJWw6zoVMSQz+sy7FxA==" workbookSpinCount="100000" lockStructure="1"/>
  <bookViews>
    <workbookView xWindow="-120" yWindow="-120" windowWidth="20730" windowHeight="11160" tabRatio="608" xr2:uid="{00000000-000D-0000-FFFF-FFFF00000000}"/>
  </bookViews>
  <sheets>
    <sheet name="Sumário" sheetId="23" r:id="rId1"/>
    <sheet name="Tabelas&gt;&gt;" sheetId="15" r:id="rId2"/>
    <sheet name="Tabela 1.1" sheetId="4" r:id="rId3"/>
    <sheet name="Tabela 1.2" sheetId="17" r:id="rId4"/>
    <sheet name="Tabela 2" sheetId="5" r:id="rId5"/>
    <sheet name="Tabela 3" sheetId="8" r:id="rId6"/>
    <sheet name="Tabela 4" sheetId="13" r:id="rId7"/>
    <sheet name="Gráficos&gt;&gt;" sheetId="14" r:id="rId8"/>
    <sheet name="G1" sheetId="18" r:id="rId9"/>
    <sheet name="G2" sheetId="19" r:id="rId10"/>
    <sheet name="G3" sheetId="20" r:id="rId11"/>
    <sheet name="Auxliares&gt;&gt;" sheetId="21" state="hidden" r:id="rId12"/>
    <sheet name="Nomes" sheetId="3" state="hidden" r:id="rId13"/>
    <sheet name="Regiões" sheetId="9" state="hidden" r:id="rId14"/>
    <sheet name="BASE" sheetId="1" state="hidden" r:id="rId15"/>
    <sheet name="Aux1_PIBtotal" sheetId="12" state="hidden" r:id="rId16"/>
    <sheet name="BASE_Micro" sheetId="16" state="hidden" r:id="rId17"/>
    <sheet name="BASE_percapita" sheetId="22" state="hidden" r:id="rId18"/>
  </sheets>
  <definedNames>
    <definedName name="Base">BASE!$A$2:$V$2000</definedName>
  </definedNames>
  <calcPr calcId="181029"/>
  <pivotCaches>
    <pivotCache cacheId="0" r:id="rId19"/>
    <pivotCache cacheId="1" r:id="rId20"/>
  </pivotCaches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5" i="18" l="1"/>
  <c r="D85" i="18"/>
  <c r="E85" i="18"/>
  <c r="M84" i="18"/>
  <c r="N84" i="18"/>
  <c r="O84" i="18"/>
  <c r="P84" i="18"/>
  <c r="Q84" i="18"/>
  <c r="R84" i="18"/>
  <c r="S84" i="18"/>
  <c r="M85" i="18"/>
  <c r="N85" i="18"/>
  <c r="O85" i="18"/>
  <c r="P85" i="18"/>
  <c r="Q85" i="18"/>
  <c r="R85" i="18"/>
  <c r="S85" i="18"/>
  <c r="M85" i="19"/>
  <c r="N85" i="19"/>
  <c r="O85" i="19"/>
  <c r="P85" i="19"/>
  <c r="Q85" i="19"/>
  <c r="R85" i="19"/>
  <c r="S85" i="19"/>
  <c r="I84" i="19"/>
  <c r="H84" i="19"/>
  <c r="G84" i="19"/>
  <c r="M84" i="19"/>
  <c r="N84" i="19"/>
  <c r="O84" i="19"/>
  <c r="P84" i="19"/>
  <c r="Q84" i="19"/>
  <c r="R84" i="19"/>
  <c r="S84" i="19"/>
  <c r="X26" i="20"/>
  <c r="W26" i="20"/>
  <c r="V26" i="20"/>
  <c r="U26" i="20"/>
  <c r="T26" i="20"/>
  <c r="S26" i="20"/>
  <c r="R26" i="20"/>
  <c r="U98" i="13"/>
  <c r="U11" i="8"/>
  <c r="U10" i="8" s="1"/>
  <c r="U12" i="8"/>
  <c r="U13" i="8"/>
  <c r="U14" i="8"/>
  <c r="U15" i="8"/>
  <c r="U16" i="8"/>
  <c r="U17" i="8"/>
  <c r="U19" i="8"/>
  <c r="U18" i="8" s="1"/>
  <c r="U20" i="8"/>
  <c r="U21" i="8"/>
  <c r="U22" i="8"/>
  <c r="U23" i="8"/>
  <c r="U25" i="8"/>
  <c r="U24" i="8" s="1"/>
  <c r="U26" i="8"/>
  <c r="U27" i="8"/>
  <c r="U28" i="8"/>
  <c r="U29" i="8"/>
  <c r="U30" i="8"/>
  <c r="U31" i="8"/>
  <c r="U33" i="8"/>
  <c r="U32" i="8" s="1"/>
  <c r="U34" i="8"/>
  <c r="U35" i="8"/>
  <c r="U36" i="8"/>
  <c r="U37" i="8"/>
  <c r="U38" i="8"/>
  <c r="U39" i="8"/>
  <c r="U40" i="8"/>
  <c r="U42" i="8"/>
  <c r="U43" i="8"/>
  <c r="U44" i="8"/>
  <c r="U45" i="8"/>
  <c r="U41" i="8" s="1"/>
  <c r="U46" i="8"/>
  <c r="U47" i="8"/>
  <c r="U48" i="8"/>
  <c r="U50" i="8"/>
  <c r="U51" i="8"/>
  <c r="U52" i="8"/>
  <c r="U53" i="8"/>
  <c r="U49" i="8" s="1"/>
  <c r="U54" i="8"/>
  <c r="U55" i="8"/>
  <c r="U56" i="8"/>
  <c r="U57" i="8"/>
  <c r="U58" i="8"/>
  <c r="U59" i="8"/>
  <c r="U60" i="8"/>
  <c r="U61" i="8"/>
  <c r="U63" i="8"/>
  <c r="U62" i="8" s="1"/>
  <c r="U64" i="8"/>
  <c r="U65" i="8"/>
  <c r="U66" i="8"/>
  <c r="U67" i="8"/>
  <c r="U68" i="8"/>
  <c r="U70" i="8"/>
  <c r="U71" i="8"/>
  <c r="U69" i="8" s="1"/>
  <c r="U72" i="8"/>
  <c r="U73" i="8"/>
  <c r="U74" i="8"/>
  <c r="U75" i="8"/>
  <c r="U76" i="8"/>
  <c r="U77" i="8"/>
  <c r="U78" i="8"/>
  <c r="U79" i="8"/>
  <c r="U81" i="8"/>
  <c r="U80" i="8" s="1"/>
  <c r="U82" i="8"/>
  <c r="U83" i="8"/>
  <c r="U84" i="8"/>
  <c r="U85" i="8"/>
  <c r="U86" i="8"/>
  <c r="U87" i="8"/>
  <c r="U88" i="8"/>
  <c r="U89" i="8"/>
  <c r="U91" i="8"/>
  <c r="U90" i="8" s="1"/>
  <c r="U98" i="8" s="1"/>
  <c r="U92" i="8"/>
  <c r="U93" i="8"/>
  <c r="U94" i="8"/>
  <c r="U95" i="8"/>
  <c r="U96" i="8"/>
  <c r="U97" i="8"/>
  <c r="B8" i="8"/>
  <c r="D23" i="17"/>
  <c r="D23" i="4"/>
  <c r="P1484" i="1"/>
  <c r="M1484" i="1"/>
  <c r="L1484" i="1"/>
  <c r="B1484" i="1"/>
  <c r="A1484" i="1"/>
  <c r="P1483" i="1"/>
  <c r="M1483" i="1"/>
  <c r="L1483" i="1"/>
  <c r="B1483" i="1"/>
  <c r="A1483" i="1"/>
  <c r="P1482" i="1"/>
  <c r="M1482" i="1"/>
  <c r="L1482" i="1"/>
  <c r="B1482" i="1"/>
  <c r="A1482" i="1"/>
  <c r="P1481" i="1"/>
  <c r="M1481" i="1"/>
  <c r="L1481" i="1"/>
  <c r="B1481" i="1"/>
  <c r="A1481" i="1"/>
  <c r="P1480" i="1"/>
  <c r="M1480" i="1"/>
  <c r="L1480" i="1"/>
  <c r="B1480" i="1"/>
  <c r="A1480" i="1"/>
  <c r="P1479" i="1"/>
  <c r="M1479" i="1"/>
  <c r="L1479" i="1"/>
  <c r="B1479" i="1"/>
  <c r="A1479" i="1"/>
  <c r="P1478" i="1"/>
  <c r="M1478" i="1"/>
  <c r="L1478" i="1"/>
  <c r="B1478" i="1"/>
  <c r="A1478" i="1"/>
  <c r="P1477" i="1"/>
  <c r="M1477" i="1"/>
  <c r="L1477" i="1"/>
  <c r="B1477" i="1"/>
  <c r="A1477" i="1"/>
  <c r="P1476" i="1"/>
  <c r="M1476" i="1"/>
  <c r="L1476" i="1"/>
  <c r="B1476" i="1"/>
  <c r="A1476" i="1"/>
  <c r="P1475" i="1"/>
  <c r="M1475" i="1"/>
  <c r="L1475" i="1"/>
  <c r="B1475" i="1"/>
  <c r="A1475" i="1"/>
  <c r="P1474" i="1"/>
  <c r="M1474" i="1"/>
  <c r="L1474" i="1"/>
  <c r="B1474" i="1"/>
  <c r="A1474" i="1"/>
  <c r="P1473" i="1"/>
  <c r="M1473" i="1"/>
  <c r="L1473" i="1"/>
  <c r="B1473" i="1"/>
  <c r="A1473" i="1"/>
  <c r="P1472" i="1"/>
  <c r="M1472" i="1"/>
  <c r="L1472" i="1"/>
  <c r="B1472" i="1"/>
  <c r="A1472" i="1"/>
  <c r="P1471" i="1"/>
  <c r="M1471" i="1"/>
  <c r="L1471" i="1"/>
  <c r="B1471" i="1"/>
  <c r="A1471" i="1"/>
  <c r="P1470" i="1"/>
  <c r="M1470" i="1"/>
  <c r="L1470" i="1"/>
  <c r="B1470" i="1"/>
  <c r="A1470" i="1"/>
  <c r="P1469" i="1"/>
  <c r="M1469" i="1"/>
  <c r="L1469" i="1"/>
  <c r="B1469" i="1"/>
  <c r="A1469" i="1"/>
  <c r="P1468" i="1"/>
  <c r="M1468" i="1"/>
  <c r="L1468" i="1"/>
  <c r="B1468" i="1"/>
  <c r="A1468" i="1"/>
  <c r="P1467" i="1"/>
  <c r="M1467" i="1"/>
  <c r="L1467" i="1"/>
  <c r="B1467" i="1"/>
  <c r="A1467" i="1"/>
  <c r="P1466" i="1"/>
  <c r="M1466" i="1"/>
  <c r="L1466" i="1"/>
  <c r="B1466" i="1"/>
  <c r="A1466" i="1"/>
  <c r="P1465" i="1"/>
  <c r="M1465" i="1"/>
  <c r="L1465" i="1"/>
  <c r="B1465" i="1"/>
  <c r="A1465" i="1"/>
  <c r="P1464" i="1"/>
  <c r="M1464" i="1"/>
  <c r="L1464" i="1"/>
  <c r="B1464" i="1"/>
  <c r="A1464" i="1"/>
  <c r="P1463" i="1"/>
  <c r="M1463" i="1"/>
  <c r="L1463" i="1"/>
  <c r="B1463" i="1"/>
  <c r="A1463" i="1"/>
  <c r="P1462" i="1"/>
  <c r="M1462" i="1"/>
  <c r="L1462" i="1"/>
  <c r="B1462" i="1"/>
  <c r="A1462" i="1"/>
  <c r="P1461" i="1"/>
  <c r="M1461" i="1"/>
  <c r="L1461" i="1"/>
  <c r="B1461" i="1"/>
  <c r="A1461" i="1"/>
  <c r="P1460" i="1"/>
  <c r="M1460" i="1"/>
  <c r="L1460" i="1"/>
  <c r="B1460" i="1"/>
  <c r="A1460" i="1"/>
  <c r="P1459" i="1"/>
  <c r="M1459" i="1"/>
  <c r="L1459" i="1"/>
  <c r="B1459" i="1"/>
  <c r="A1459" i="1"/>
  <c r="P1458" i="1"/>
  <c r="M1458" i="1"/>
  <c r="L1458" i="1"/>
  <c r="B1458" i="1"/>
  <c r="A1458" i="1"/>
  <c r="P1457" i="1"/>
  <c r="M1457" i="1"/>
  <c r="L1457" i="1"/>
  <c r="B1457" i="1"/>
  <c r="A1457" i="1"/>
  <c r="P1456" i="1"/>
  <c r="M1456" i="1"/>
  <c r="L1456" i="1"/>
  <c r="B1456" i="1"/>
  <c r="A1456" i="1"/>
  <c r="P1455" i="1"/>
  <c r="M1455" i="1"/>
  <c r="L1455" i="1"/>
  <c r="B1455" i="1"/>
  <c r="A1455" i="1"/>
  <c r="P1454" i="1"/>
  <c r="M1454" i="1"/>
  <c r="L1454" i="1"/>
  <c r="B1454" i="1"/>
  <c r="A1454" i="1"/>
  <c r="P1453" i="1"/>
  <c r="M1453" i="1"/>
  <c r="L1453" i="1"/>
  <c r="B1453" i="1"/>
  <c r="A1453" i="1"/>
  <c r="P1452" i="1"/>
  <c r="M1452" i="1"/>
  <c r="L1452" i="1"/>
  <c r="B1452" i="1"/>
  <c r="A1452" i="1"/>
  <c r="P1451" i="1"/>
  <c r="M1451" i="1"/>
  <c r="L1451" i="1"/>
  <c r="B1451" i="1"/>
  <c r="A1451" i="1"/>
  <c r="P1450" i="1"/>
  <c r="M1450" i="1"/>
  <c r="L1450" i="1"/>
  <c r="B1450" i="1"/>
  <c r="A1450" i="1"/>
  <c r="P1449" i="1"/>
  <c r="M1449" i="1"/>
  <c r="L1449" i="1"/>
  <c r="B1449" i="1"/>
  <c r="A1449" i="1"/>
  <c r="P1448" i="1"/>
  <c r="M1448" i="1"/>
  <c r="L1448" i="1"/>
  <c r="B1448" i="1"/>
  <c r="A1448" i="1"/>
  <c r="P1447" i="1"/>
  <c r="M1447" i="1"/>
  <c r="L1447" i="1"/>
  <c r="B1447" i="1"/>
  <c r="A1447" i="1"/>
  <c r="P1446" i="1"/>
  <c r="M1446" i="1"/>
  <c r="L1446" i="1"/>
  <c r="B1446" i="1"/>
  <c r="A1446" i="1"/>
  <c r="P1445" i="1"/>
  <c r="M1445" i="1"/>
  <c r="L1445" i="1"/>
  <c r="B1445" i="1"/>
  <c r="A1445" i="1"/>
  <c r="P1444" i="1"/>
  <c r="M1444" i="1"/>
  <c r="L1444" i="1"/>
  <c r="B1444" i="1"/>
  <c r="A1444" i="1"/>
  <c r="P1443" i="1"/>
  <c r="M1443" i="1"/>
  <c r="L1443" i="1"/>
  <c r="B1443" i="1"/>
  <c r="A1443" i="1"/>
  <c r="P1442" i="1"/>
  <c r="M1442" i="1"/>
  <c r="L1442" i="1"/>
  <c r="B1442" i="1"/>
  <c r="A1442" i="1"/>
  <c r="P1441" i="1"/>
  <c r="M1441" i="1"/>
  <c r="L1441" i="1"/>
  <c r="B1441" i="1"/>
  <c r="A1441" i="1"/>
  <c r="P1440" i="1"/>
  <c r="M1440" i="1"/>
  <c r="L1440" i="1"/>
  <c r="B1440" i="1"/>
  <c r="A1440" i="1"/>
  <c r="P1439" i="1"/>
  <c r="M1439" i="1"/>
  <c r="L1439" i="1"/>
  <c r="B1439" i="1"/>
  <c r="A1439" i="1"/>
  <c r="P1438" i="1"/>
  <c r="M1438" i="1"/>
  <c r="L1438" i="1"/>
  <c r="B1438" i="1"/>
  <c r="A1438" i="1"/>
  <c r="P1437" i="1"/>
  <c r="M1437" i="1"/>
  <c r="L1437" i="1"/>
  <c r="B1437" i="1"/>
  <c r="A1437" i="1"/>
  <c r="P1436" i="1"/>
  <c r="M1436" i="1"/>
  <c r="L1436" i="1"/>
  <c r="B1436" i="1"/>
  <c r="A1436" i="1"/>
  <c r="P1435" i="1"/>
  <c r="M1435" i="1"/>
  <c r="L1435" i="1"/>
  <c r="B1435" i="1"/>
  <c r="A1435" i="1"/>
  <c r="P1434" i="1"/>
  <c r="M1434" i="1"/>
  <c r="L1434" i="1"/>
  <c r="B1434" i="1"/>
  <c r="A1434" i="1"/>
  <c r="P1433" i="1"/>
  <c r="M1433" i="1"/>
  <c r="L1433" i="1"/>
  <c r="B1433" i="1"/>
  <c r="A1433" i="1"/>
  <c r="P1432" i="1"/>
  <c r="M1432" i="1"/>
  <c r="L1432" i="1"/>
  <c r="B1432" i="1"/>
  <c r="A1432" i="1"/>
  <c r="P1431" i="1"/>
  <c r="M1431" i="1"/>
  <c r="L1431" i="1"/>
  <c r="B1431" i="1"/>
  <c r="A1431" i="1"/>
  <c r="P1430" i="1"/>
  <c r="M1430" i="1"/>
  <c r="L1430" i="1"/>
  <c r="B1430" i="1"/>
  <c r="A1430" i="1"/>
  <c r="P1429" i="1"/>
  <c r="M1429" i="1"/>
  <c r="L1429" i="1"/>
  <c r="B1429" i="1"/>
  <c r="A1429" i="1"/>
  <c r="P1428" i="1"/>
  <c r="M1428" i="1"/>
  <c r="L1428" i="1"/>
  <c r="B1428" i="1"/>
  <c r="A1428" i="1"/>
  <c r="P1427" i="1"/>
  <c r="M1427" i="1"/>
  <c r="L1427" i="1"/>
  <c r="B1427" i="1"/>
  <c r="A1427" i="1"/>
  <c r="P1426" i="1"/>
  <c r="M1426" i="1"/>
  <c r="L1426" i="1"/>
  <c r="B1426" i="1"/>
  <c r="A1426" i="1"/>
  <c r="P1425" i="1"/>
  <c r="M1425" i="1"/>
  <c r="L1425" i="1"/>
  <c r="B1425" i="1"/>
  <c r="A1425" i="1"/>
  <c r="P1424" i="1"/>
  <c r="M1424" i="1"/>
  <c r="L1424" i="1"/>
  <c r="B1424" i="1"/>
  <c r="A1424" i="1"/>
  <c r="P1423" i="1"/>
  <c r="M1423" i="1"/>
  <c r="L1423" i="1"/>
  <c r="B1423" i="1"/>
  <c r="A1423" i="1"/>
  <c r="P1422" i="1"/>
  <c r="M1422" i="1"/>
  <c r="L1422" i="1"/>
  <c r="B1422" i="1"/>
  <c r="A1422" i="1"/>
  <c r="P1421" i="1"/>
  <c r="M1421" i="1"/>
  <c r="L1421" i="1"/>
  <c r="B1421" i="1"/>
  <c r="A1421" i="1"/>
  <c r="P1420" i="1"/>
  <c r="M1420" i="1"/>
  <c r="L1420" i="1"/>
  <c r="B1420" i="1"/>
  <c r="A1420" i="1"/>
  <c r="P1419" i="1"/>
  <c r="M1419" i="1"/>
  <c r="L1419" i="1"/>
  <c r="B1419" i="1"/>
  <c r="A1419" i="1"/>
  <c r="P1418" i="1"/>
  <c r="M1418" i="1"/>
  <c r="L1418" i="1"/>
  <c r="B1418" i="1"/>
  <c r="A1418" i="1"/>
  <c r="P1417" i="1"/>
  <c r="M1417" i="1"/>
  <c r="L1417" i="1"/>
  <c r="B1417" i="1"/>
  <c r="A1417" i="1"/>
  <c r="P1416" i="1"/>
  <c r="M1416" i="1"/>
  <c r="L1416" i="1"/>
  <c r="B1416" i="1"/>
  <c r="A1416" i="1"/>
  <c r="P1415" i="1"/>
  <c r="M1415" i="1"/>
  <c r="L1415" i="1"/>
  <c r="B1415" i="1"/>
  <c r="A1415" i="1"/>
  <c r="P1414" i="1"/>
  <c r="M1414" i="1"/>
  <c r="L1414" i="1"/>
  <c r="B1414" i="1"/>
  <c r="A1414" i="1"/>
  <c r="P1413" i="1"/>
  <c r="M1413" i="1"/>
  <c r="L1413" i="1"/>
  <c r="B1413" i="1"/>
  <c r="A1413" i="1"/>
  <c r="P1412" i="1"/>
  <c r="M1412" i="1"/>
  <c r="L1412" i="1"/>
  <c r="B1412" i="1"/>
  <c r="A1412" i="1"/>
  <c r="P1411" i="1"/>
  <c r="M1411" i="1"/>
  <c r="L1411" i="1"/>
  <c r="B1411" i="1"/>
  <c r="A1411" i="1"/>
  <c r="P1410" i="1"/>
  <c r="M1410" i="1"/>
  <c r="L1410" i="1"/>
  <c r="B1410" i="1"/>
  <c r="A1410" i="1"/>
  <c r="P1409" i="1"/>
  <c r="M1409" i="1"/>
  <c r="L1409" i="1"/>
  <c r="B1409" i="1"/>
  <c r="A1409" i="1"/>
  <c r="P1408" i="1"/>
  <c r="M1408" i="1"/>
  <c r="L1408" i="1"/>
  <c r="B1408" i="1"/>
  <c r="A1408" i="1"/>
  <c r="P1407" i="1"/>
  <c r="M1407" i="1"/>
  <c r="L1407" i="1"/>
  <c r="B1407" i="1"/>
  <c r="A1407" i="1"/>
  <c r="B20" i="3"/>
  <c r="R8" i="20"/>
  <c r="S8" i="20"/>
  <c r="T8" i="20"/>
  <c r="U8" i="20"/>
  <c r="V8" i="20"/>
  <c r="W8" i="20"/>
  <c r="X8" i="20"/>
  <c r="R9" i="20"/>
  <c r="S9" i="20"/>
  <c r="T9" i="20"/>
  <c r="U9" i="20"/>
  <c r="V9" i="20"/>
  <c r="W9" i="20"/>
  <c r="X9" i="20"/>
  <c r="R10" i="20"/>
  <c r="S10" i="20"/>
  <c r="T10" i="20"/>
  <c r="U10" i="20"/>
  <c r="V10" i="20"/>
  <c r="W10" i="20"/>
  <c r="X10" i="20"/>
  <c r="R11" i="20"/>
  <c r="S11" i="20"/>
  <c r="T11" i="20"/>
  <c r="U11" i="20"/>
  <c r="V11" i="20"/>
  <c r="W11" i="20"/>
  <c r="X11" i="20"/>
  <c r="R12" i="20"/>
  <c r="S12" i="20"/>
  <c r="T12" i="20"/>
  <c r="U12" i="20"/>
  <c r="V12" i="20"/>
  <c r="W12" i="20"/>
  <c r="X12" i="20"/>
  <c r="R13" i="20"/>
  <c r="S13" i="20"/>
  <c r="T13" i="20"/>
  <c r="U13" i="20"/>
  <c r="V13" i="20"/>
  <c r="W13" i="20"/>
  <c r="X13" i="20"/>
  <c r="R14" i="20"/>
  <c r="S14" i="20"/>
  <c r="T14" i="20"/>
  <c r="U14" i="20"/>
  <c r="V14" i="20"/>
  <c r="W14" i="20"/>
  <c r="X14" i="20"/>
  <c r="R15" i="20"/>
  <c r="S15" i="20"/>
  <c r="T15" i="20"/>
  <c r="U15" i="20"/>
  <c r="V15" i="20"/>
  <c r="W15" i="20"/>
  <c r="X15" i="20"/>
  <c r="R16" i="20"/>
  <c r="S16" i="20"/>
  <c r="T16" i="20"/>
  <c r="U16" i="20"/>
  <c r="V16" i="20"/>
  <c r="W16" i="20"/>
  <c r="X16" i="20"/>
  <c r="R17" i="20"/>
  <c r="S17" i="20"/>
  <c r="T17" i="20"/>
  <c r="U17" i="20"/>
  <c r="V17" i="20"/>
  <c r="W17" i="20"/>
  <c r="X17" i="20"/>
  <c r="R18" i="20"/>
  <c r="S18" i="20"/>
  <c r="T18" i="20"/>
  <c r="U18" i="20"/>
  <c r="V18" i="20"/>
  <c r="W18" i="20"/>
  <c r="X18" i="20"/>
  <c r="R19" i="20"/>
  <c r="S19" i="20"/>
  <c r="T19" i="20"/>
  <c r="U19" i="20"/>
  <c r="V19" i="20"/>
  <c r="W19" i="20"/>
  <c r="X19" i="20"/>
  <c r="R20" i="20"/>
  <c r="S20" i="20"/>
  <c r="T20" i="20"/>
  <c r="U20" i="20"/>
  <c r="V20" i="20"/>
  <c r="W20" i="20"/>
  <c r="X20" i="20"/>
  <c r="R21" i="20"/>
  <c r="S21" i="20"/>
  <c r="T21" i="20"/>
  <c r="U21" i="20"/>
  <c r="V21" i="20"/>
  <c r="W21" i="20"/>
  <c r="X21" i="20"/>
  <c r="R22" i="20"/>
  <c r="S22" i="20"/>
  <c r="T22" i="20"/>
  <c r="U22" i="20"/>
  <c r="V22" i="20"/>
  <c r="W22" i="20"/>
  <c r="X22" i="20"/>
  <c r="R23" i="20"/>
  <c r="S23" i="20"/>
  <c r="T23" i="20"/>
  <c r="U23" i="20"/>
  <c r="V23" i="20"/>
  <c r="W23" i="20"/>
  <c r="X23" i="20"/>
  <c r="R24" i="20"/>
  <c r="S24" i="20"/>
  <c r="T24" i="20"/>
  <c r="U24" i="20"/>
  <c r="V24" i="20"/>
  <c r="W24" i="20"/>
  <c r="X24" i="20"/>
  <c r="X25" i="20"/>
  <c r="S83" i="18" s="1"/>
  <c r="W25" i="20"/>
  <c r="R83" i="19" s="1"/>
  <c r="V25" i="20"/>
  <c r="Q83" i="19" s="1"/>
  <c r="U25" i="20"/>
  <c r="P83" i="18" s="1"/>
  <c r="T25" i="20"/>
  <c r="O83" i="18" s="1"/>
  <c r="S25" i="20"/>
  <c r="N83" i="19" s="1"/>
  <c r="R25" i="20"/>
  <c r="M83" i="19" s="1"/>
  <c r="T98" i="13"/>
  <c r="U8" i="8"/>
  <c r="T11" i="8"/>
  <c r="T12" i="8"/>
  <c r="T13" i="8"/>
  <c r="T14" i="8"/>
  <c r="T15" i="8"/>
  <c r="T16" i="8"/>
  <c r="T17" i="8"/>
  <c r="T19" i="8"/>
  <c r="T20" i="8"/>
  <c r="T21" i="8"/>
  <c r="T22" i="8"/>
  <c r="T23" i="8"/>
  <c r="T25" i="8"/>
  <c r="T26" i="8"/>
  <c r="T27" i="8"/>
  <c r="T28" i="8"/>
  <c r="T29" i="8"/>
  <c r="T30" i="8"/>
  <c r="T31" i="8"/>
  <c r="T33" i="8"/>
  <c r="T34" i="8"/>
  <c r="T35" i="8"/>
  <c r="T36" i="8"/>
  <c r="T37" i="8"/>
  <c r="T38" i="8"/>
  <c r="T39" i="8"/>
  <c r="T40" i="8"/>
  <c r="T42" i="8"/>
  <c r="T43" i="8"/>
  <c r="T44" i="8"/>
  <c r="T45" i="8"/>
  <c r="T46" i="8"/>
  <c r="T47" i="8"/>
  <c r="T48" i="8"/>
  <c r="T50" i="8"/>
  <c r="T51" i="8"/>
  <c r="T52" i="8"/>
  <c r="T53" i="8"/>
  <c r="T54" i="8"/>
  <c r="T55" i="8"/>
  <c r="T56" i="8"/>
  <c r="T57" i="8"/>
  <c r="T58" i="8"/>
  <c r="T59" i="8"/>
  <c r="T60" i="8"/>
  <c r="T61" i="8"/>
  <c r="T63" i="8"/>
  <c r="T64" i="8"/>
  <c r="T65" i="8"/>
  <c r="T66" i="8"/>
  <c r="T67" i="8"/>
  <c r="T68" i="8"/>
  <c r="T70" i="8"/>
  <c r="T71" i="8"/>
  <c r="T72" i="8"/>
  <c r="T73" i="8"/>
  <c r="T74" i="8"/>
  <c r="T75" i="8"/>
  <c r="T76" i="8"/>
  <c r="T77" i="8"/>
  <c r="T78" i="8"/>
  <c r="T79" i="8"/>
  <c r="T81" i="8"/>
  <c r="T82" i="8"/>
  <c r="T83" i="8"/>
  <c r="T84" i="8"/>
  <c r="T85" i="8"/>
  <c r="T86" i="8"/>
  <c r="T87" i="8"/>
  <c r="T88" i="8"/>
  <c r="T89" i="8"/>
  <c r="T91" i="8"/>
  <c r="T92" i="8"/>
  <c r="T93" i="8"/>
  <c r="T94" i="8"/>
  <c r="T95" i="8"/>
  <c r="T96" i="8"/>
  <c r="T97" i="8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329" i="1"/>
  <c r="B19" i="3"/>
  <c r="P1406" i="1"/>
  <c r="M1406" i="1"/>
  <c r="L1406" i="1"/>
  <c r="B1406" i="1"/>
  <c r="A1406" i="1"/>
  <c r="P1405" i="1"/>
  <c r="M1405" i="1"/>
  <c r="L1405" i="1"/>
  <c r="B1405" i="1"/>
  <c r="A1405" i="1"/>
  <c r="P1404" i="1"/>
  <c r="M1404" i="1"/>
  <c r="L1404" i="1"/>
  <c r="B1404" i="1"/>
  <c r="A1404" i="1"/>
  <c r="P1403" i="1"/>
  <c r="M1403" i="1"/>
  <c r="L1403" i="1"/>
  <c r="B1403" i="1"/>
  <c r="A1403" i="1"/>
  <c r="P1402" i="1"/>
  <c r="M1402" i="1"/>
  <c r="L1402" i="1"/>
  <c r="B1402" i="1"/>
  <c r="A1402" i="1"/>
  <c r="P1401" i="1"/>
  <c r="M1401" i="1"/>
  <c r="L1401" i="1"/>
  <c r="B1401" i="1"/>
  <c r="A1401" i="1"/>
  <c r="P1400" i="1"/>
  <c r="M1400" i="1"/>
  <c r="L1400" i="1"/>
  <c r="B1400" i="1"/>
  <c r="A1400" i="1"/>
  <c r="P1399" i="1"/>
  <c r="M1399" i="1"/>
  <c r="L1399" i="1"/>
  <c r="B1399" i="1"/>
  <c r="A1399" i="1"/>
  <c r="P1398" i="1"/>
  <c r="M1398" i="1"/>
  <c r="L1398" i="1"/>
  <c r="B1398" i="1"/>
  <c r="A1398" i="1"/>
  <c r="P1397" i="1"/>
  <c r="M1397" i="1"/>
  <c r="L1397" i="1"/>
  <c r="B1397" i="1"/>
  <c r="A1397" i="1"/>
  <c r="P1396" i="1"/>
  <c r="M1396" i="1"/>
  <c r="L1396" i="1"/>
  <c r="B1396" i="1"/>
  <c r="A1396" i="1"/>
  <c r="P1395" i="1"/>
  <c r="M1395" i="1"/>
  <c r="L1395" i="1"/>
  <c r="B1395" i="1"/>
  <c r="A1395" i="1"/>
  <c r="P1394" i="1"/>
  <c r="M1394" i="1"/>
  <c r="L1394" i="1"/>
  <c r="B1394" i="1"/>
  <c r="A1394" i="1"/>
  <c r="P1393" i="1"/>
  <c r="M1393" i="1"/>
  <c r="L1393" i="1"/>
  <c r="B1393" i="1"/>
  <c r="A1393" i="1"/>
  <c r="P1392" i="1"/>
  <c r="M1392" i="1"/>
  <c r="L1392" i="1"/>
  <c r="B1392" i="1"/>
  <c r="A1392" i="1"/>
  <c r="P1391" i="1"/>
  <c r="M1391" i="1"/>
  <c r="L1391" i="1"/>
  <c r="B1391" i="1"/>
  <c r="A1391" i="1"/>
  <c r="P1390" i="1"/>
  <c r="M1390" i="1"/>
  <c r="L1390" i="1"/>
  <c r="B1390" i="1"/>
  <c r="A1390" i="1"/>
  <c r="P1389" i="1"/>
  <c r="M1389" i="1"/>
  <c r="L1389" i="1"/>
  <c r="B1389" i="1"/>
  <c r="A1389" i="1"/>
  <c r="P1388" i="1"/>
  <c r="M1388" i="1"/>
  <c r="L1388" i="1"/>
  <c r="B1388" i="1"/>
  <c r="A1388" i="1"/>
  <c r="P1387" i="1"/>
  <c r="M1387" i="1"/>
  <c r="L1387" i="1"/>
  <c r="B1387" i="1"/>
  <c r="A1387" i="1"/>
  <c r="P1386" i="1"/>
  <c r="M1386" i="1"/>
  <c r="L1386" i="1"/>
  <c r="B1386" i="1"/>
  <c r="A1386" i="1"/>
  <c r="P1385" i="1"/>
  <c r="M1385" i="1"/>
  <c r="L1385" i="1"/>
  <c r="B1385" i="1"/>
  <c r="A1385" i="1"/>
  <c r="P1384" i="1"/>
  <c r="M1384" i="1"/>
  <c r="L1384" i="1"/>
  <c r="B1384" i="1"/>
  <c r="A1384" i="1"/>
  <c r="P1383" i="1"/>
  <c r="M1383" i="1"/>
  <c r="L1383" i="1"/>
  <c r="B1383" i="1"/>
  <c r="A1383" i="1"/>
  <c r="P1382" i="1"/>
  <c r="M1382" i="1"/>
  <c r="L1382" i="1"/>
  <c r="B1382" i="1"/>
  <c r="A1382" i="1"/>
  <c r="P1381" i="1"/>
  <c r="M1381" i="1"/>
  <c r="L1381" i="1"/>
  <c r="B1381" i="1"/>
  <c r="A1381" i="1"/>
  <c r="P1380" i="1"/>
  <c r="M1380" i="1"/>
  <c r="L1380" i="1"/>
  <c r="B1380" i="1"/>
  <c r="A1380" i="1"/>
  <c r="P1379" i="1"/>
  <c r="M1379" i="1"/>
  <c r="L1379" i="1"/>
  <c r="B1379" i="1"/>
  <c r="A1379" i="1"/>
  <c r="P1378" i="1"/>
  <c r="M1378" i="1"/>
  <c r="L1378" i="1"/>
  <c r="B1378" i="1"/>
  <c r="A1378" i="1"/>
  <c r="P1377" i="1"/>
  <c r="M1377" i="1"/>
  <c r="L1377" i="1"/>
  <c r="B1377" i="1"/>
  <c r="A1377" i="1"/>
  <c r="P1376" i="1"/>
  <c r="M1376" i="1"/>
  <c r="L1376" i="1"/>
  <c r="B1376" i="1"/>
  <c r="A1376" i="1"/>
  <c r="P1375" i="1"/>
  <c r="M1375" i="1"/>
  <c r="L1375" i="1"/>
  <c r="B1375" i="1"/>
  <c r="A1375" i="1"/>
  <c r="P1374" i="1"/>
  <c r="M1374" i="1"/>
  <c r="L1374" i="1"/>
  <c r="B1374" i="1"/>
  <c r="A1374" i="1"/>
  <c r="P1373" i="1"/>
  <c r="M1373" i="1"/>
  <c r="L1373" i="1"/>
  <c r="B1373" i="1"/>
  <c r="A1373" i="1"/>
  <c r="P1372" i="1"/>
  <c r="M1372" i="1"/>
  <c r="L1372" i="1"/>
  <c r="B1372" i="1"/>
  <c r="A1372" i="1"/>
  <c r="P1371" i="1"/>
  <c r="M1371" i="1"/>
  <c r="L1371" i="1"/>
  <c r="B1371" i="1"/>
  <c r="A1371" i="1"/>
  <c r="P1370" i="1"/>
  <c r="M1370" i="1"/>
  <c r="L1370" i="1"/>
  <c r="B1370" i="1"/>
  <c r="A1370" i="1"/>
  <c r="P1369" i="1"/>
  <c r="M1369" i="1"/>
  <c r="L1369" i="1"/>
  <c r="B1369" i="1"/>
  <c r="A1369" i="1"/>
  <c r="P1368" i="1"/>
  <c r="M1368" i="1"/>
  <c r="L1368" i="1"/>
  <c r="B1368" i="1"/>
  <c r="A1368" i="1"/>
  <c r="P1367" i="1"/>
  <c r="M1367" i="1"/>
  <c r="L1367" i="1"/>
  <c r="B1367" i="1"/>
  <c r="A1367" i="1"/>
  <c r="P1366" i="1"/>
  <c r="M1366" i="1"/>
  <c r="L1366" i="1"/>
  <c r="B1366" i="1"/>
  <c r="A1366" i="1"/>
  <c r="P1365" i="1"/>
  <c r="M1365" i="1"/>
  <c r="L1365" i="1"/>
  <c r="B1365" i="1"/>
  <c r="A1365" i="1"/>
  <c r="P1364" i="1"/>
  <c r="M1364" i="1"/>
  <c r="L1364" i="1"/>
  <c r="B1364" i="1"/>
  <c r="A1364" i="1"/>
  <c r="P1363" i="1"/>
  <c r="M1363" i="1"/>
  <c r="L1363" i="1"/>
  <c r="B1363" i="1"/>
  <c r="A1363" i="1"/>
  <c r="P1362" i="1"/>
  <c r="M1362" i="1"/>
  <c r="L1362" i="1"/>
  <c r="B1362" i="1"/>
  <c r="A1362" i="1"/>
  <c r="P1361" i="1"/>
  <c r="M1361" i="1"/>
  <c r="L1361" i="1"/>
  <c r="B1361" i="1"/>
  <c r="A1361" i="1"/>
  <c r="P1360" i="1"/>
  <c r="M1360" i="1"/>
  <c r="L1360" i="1"/>
  <c r="B1360" i="1"/>
  <c r="A1360" i="1"/>
  <c r="P1359" i="1"/>
  <c r="M1359" i="1"/>
  <c r="L1359" i="1"/>
  <c r="B1359" i="1"/>
  <c r="A1359" i="1"/>
  <c r="P1358" i="1"/>
  <c r="M1358" i="1"/>
  <c r="L1358" i="1"/>
  <c r="B1358" i="1"/>
  <c r="A1358" i="1"/>
  <c r="P1357" i="1"/>
  <c r="M1357" i="1"/>
  <c r="L1357" i="1"/>
  <c r="B1357" i="1"/>
  <c r="A1357" i="1"/>
  <c r="P1356" i="1"/>
  <c r="M1356" i="1"/>
  <c r="L1356" i="1"/>
  <c r="B1356" i="1"/>
  <c r="A1356" i="1"/>
  <c r="P1355" i="1"/>
  <c r="M1355" i="1"/>
  <c r="L1355" i="1"/>
  <c r="B1355" i="1"/>
  <c r="A1355" i="1"/>
  <c r="P1354" i="1"/>
  <c r="M1354" i="1"/>
  <c r="L1354" i="1"/>
  <c r="B1354" i="1"/>
  <c r="A1354" i="1"/>
  <c r="P1353" i="1"/>
  <c r="M1353" i="1"/>
  <c r="L1353" i="1"/>
  <c r="B1353" i="1"/>
  <c r="A1353" i="1"/>
  <c r="P1352" i="1"/>
  <c r="M1352" i="1"/>
  <c r="L1352" i="1"/>
  <c r="B1352" i="1"/>
  <c r="A1352" i="1"/>
  <c r="P1351" i="1"/>
  <c r="M1351" i="1"/>
  <c r="L1351" i="1"/>
  <c r="B1351" i="1"/>
  <c r="A1351" i="1"/>
  <c r="P1350" i="1"/>
  <c r="M1350" i="1"/>
  <c r="L1350" i="1"/>
  <c r="B1350" i="1"/>
  <c r="A1350" i="1"/>
  <c r="P1349" i="1"/>
  <c r="M1349" i="1"/>
  <c r="L1349" i="1"/>
  <c r="B1349" i="1"/>
  <c r="A1349" i="1"/>
  <c r="P1348" i="1"/>
  <c r="M1348" i="1"/>
  <c r="L1348" i="1"/>
  <c r="B1348" i="1"/>
  <c r="A1348" i="1"/>
  <c r="P1347" i="1"/>
  <c r="M1347" i="1"/>
  <c r="L1347" i="1"/>
  <c r="B1347" i="1"/>
  <c r="A1347" i="1"/>
  <c r="P1346" i="1"/>
  <c r="M1346" i="1"/>
  <c r="L1346" i="1"/>
  <c r="B1346" i="1"/>
  <c r="A1346" i="1"/>
  <c r="P1345" i="1"/>
  <c r="M1345" i="1"/>
  <c r="L1345" i="1"/>
  <c r="B1345" i="1"/>
  <c r="A1345" i="1"/>
  <c r="P1344" i="1"/>
  <c r="M1344" i="1"/>
  <c r="L1344" i="1"/>
  <c r="B1344" i="1"/>
  <c r="A1344" i="1"/>
  <c r="P1343" i="1"/>
  <c r="M1343" i="1"/>
  <c r="L1343" i="1"/>
  <c r="B1343" i="1"/>
  <c r="A1343" i="1"/>
  <c r="P1342" i="1"/>
  <c r="M1342" i="1"/>
  <c r="L1342" i="1"/>
  <c r="B1342" i="1"/>
  <c r="A1342" i="1"/>
  <c r="P1341" i="1"/>
  <c r="M1341" i="1"/>
  <c r="L1341" i="1"/>
  <c r="B1341" i="1"/>
  <c r="A1341" i="1"/>
  <c r="P1340" i="1"/>
  <c r="M1340" i="1"/>
  <c r="L1340" i="1"/>
  <c r="B1340" i="1"/>
  <c r="A1340" i="1"/>
  <c r="P1339" i="1"/>
  <c r="M1339" i="1"/>
  <c r="L1339" i="1"/>
  <c r="B1339" i="1"/>
  <c r="A1339" i="1"/>
  <c r="P1338" i="1"/>
  <c r="M1338" i="1"/>
  <c r="L1338" i="1"/>
  <c r="B1338" i="1"/>
  <c r="A1338" i="1"/>
  <c r="P1337" i="1"/>
  <c r="M1337" i="1"/>
  <c r="L1337" i="1"/>
  <c r="B1337" i="1"/>
  <c r="A1337" i="1"/>
  <c r="P1336" i="1"/>
  <c r="M1336" i="1"/>
  <c r="L1336" i="1"/>
  <c r="B1336" i="1"/>
  <c r="A1336" i="1"/>
  <c r="P1335" i="1"/>
  <c r="M1335" i="1"/>
  <c r="L1335" i="1"/>
  <c r="B1335" i="1"/>
  <c r="A1335" i="1"/>
  <c r="P1334" i="1"/>
  <c r="M1334" i="1"/>
  <c r="L1334" i="1"/>
  <c r="B1334" i="1"/>
  <c r="A1334" i="1"/>
  <c r="P1333" i="1"/>
  <c r="M1333" i="1"/>
  <c r="L1333" i="1"/>
  <c r="B1333" i="1"/>
  <c r="A1333" i="1"/>
  <c r="P1332" i="1"/>
  <c r="M1332" i="1"/>
  <c r="L1332" i="1"/>
  <c r="B1332" i="1"/>
  <c r="A1332" i="1"/>
  <c r="P1331" i="1"/>
  <c r="M1331" i="1"/>
  <c r="L1331" i="1"/>
  <c r="B1331" i="1"/>
  <c r="A1331" i="1"/>
  <c r="P1330" i="1"/>
  <c r="M1330" i="1"/>
  <c r="L1330" i="1"/>
  <c r="B1330" i="1"/>
  <c r="A1330" i="1"/>
  <c r="P1329" i="1"/>
  <c r="M1329" i="1"/>
  <c r="L1329" i="1"/>
  <c r="B1329" i="1"/>
  <c r="A1329" i="1"/>
  <c r="C85" i="19"/>
  <c r="D85" i="19"/>
  <c r="E85" i="19"/>
  <c r="C84" i="19"/>
  <c r="D84" i="19"/>
  <c r="E84" i="19"/>
  <c r="C83" i="19"/>
  <c r="D83" i="19"/>
  <c r="E83" i="19"/>
  <c r="I85" i="19" l="1"/>
  <c r="H85" i="19"/>
  <c r="G85" i="19"/>
  <c r="Q83" i="18"/>
  <c r="M83" i="18"/>
  <c r="P83" i="19"/>
  <c r="R83" i="18"/>
  <c r="N83" i="18"/>
  <c r="S83" i="19"/>
  <c r="I83" i="19" s="1"/>
  <c r="O83" i="19"/>
  <c r="T62" i="8"/>
  <c r="T49" i="8"/>
  <c r="T32" i="8"/>
  <c r="T69" i="8"/>
  <c r="T10" i="8"/>
  <c r="T90" i="8"/>
  <c r="T80" i="8"/>
  <c r="T41" i="8"/>
  <c r="T24" i="8"/>
  <c r="T18" i="8"/>
  <c r="S82" i="18"/>
  <c r="R82" i="19"/>
  <c r="Q82" i="18"/>
  <c r="P82" i="19"/>
  <c r="O82" i="18"/>
  <c r="N82" i="19"/>
  <c r="M82" i="18"/>
  <c r="S98" i="13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251" i="1"/>
  <c r="B18" i="3"/>
  <c r="P1328" i="1"/>
  <c r="M1328" i="1"/>
  <c r="L1328" i="1"/>
  <c r="B1328" i="1"/>
  <c r="A1328" i="1"/>
  <c r="P1327" i="1"/>
  <c r="M1327" i="1"/>
  <c r="L1327" i="1"/>
  <c r="B1327" i="1"/>
  <c r="A1327" i="1"/>
  <c r="P1326" i="1"/>
  <c r="M1326" i="1"/>
  <c r="L1326" i="1"/>
  <c r="B1326" i="1"/>
  <c r="A1326" i="1"/>
  <c r="P1325" i="1"/>
  <c r="M1325" i="1"/>
  <c r="L1325" i="1"/>
  <c r="B1325" i="1"/>
  <c r="A1325" i="1"/>
  <c r="P1324" i="1"/>
  <c r="M1324" i="1"/>
  <c r="L1324" i="1"/>
  <c r="B1324" i="1"/>
  <c r="A1324" i="1"/>
  <c r="P1323" i="1"/>
  <c r="M1323" i="1"/>
  <c r="L1323" i="1"/>
  <c r="B1323" i="1"/>
  <c r="A1323" i="1"/>
  <c r="P1322" i="1"/>
  <c r="M1322" i="1"/>
  <c r="L1322" i="1"/>
  <c r="B1322" i="1"/>
  <c r="A1322" i="1"/>
  <c r="P1321" i="1"/>
  <c r="M1321" i="1"/>
  <c r="L1321" i="1"/>
  <c r="B1321" i="1"/>
  <c r="A1321" i="1"/>
  <c r="P1320" i="1"/>
  <c r="M1320" i="1"/>
  <c r="L1320" i="1"/>
  <c r="B1320" i="1"/>
  <c r="A1320" i="1"/>
  <c r="P1319" i="1"/>
  <c r="M1319" i="1"/>
  <c r="L1319" i="1"/>
  <c r="B1319" i="1"/>
  <c r="A1319" i="1"/>
  <c r="P1318" i="1"/>
  <c r="M1318" i="1"/>
  <c r="L1318" i="1"/>
  <c r="B1318" i="1"/>
  <c r="A1318" i="1"/>
  <c r="P1317" i="1"/>
  <c r="M1317" i="1"/>
  <c r="L1317" i="1"/>
  <c r="B1317" i="1"/>
  <c r="A1317" i="1"/>
  <c r="P1316" i="1"/>
  <c r="M1316" i="1"/>
  <c r="L1316" i="1"/>
  <c r="B1316" i="1"/>
  <c r="A1316" i="1"/>
  <c r="P1315" i="1"/>
  <c r="M1315" i="1"/>
  <c r="L1315" i="1"/>
  <c r="B1315" i="1"/>
  <c r="A1315" i="1"/>
  <c r="P1314" i="1"/>
  <c r="M1314" i="1"/>
  <c r="L1314" i="1"/>
  <c r="B1314" i="1"/>
  <c r="A1314" i="1"/>
  <c r="P1313" i="1"/>
  <c r="M1313" i="1"/>
  <c r="L1313" i="1"/>
  <c r="B1313" i="1"/>
  <c r="A1313" i="1"/>
  <c r="P1312" i="1"/>
  <c r="M1312" i="1"/>
  <c r="L1312" i="1"/>
  <c r="B1312" i="1"/>
  <c r="A1312" i="1"/>
  <c r="P1311" i="1"/>
  <c r="M1311" i="1"/>
  <c r="L1311" i="1"/>
  <c r="B1311" i="1"/>
  <c r="A1311" i="1"/>
  <c r="P1310" i="1"/>
  <c r="M1310" i="1"/>
  <c r="L1310" i="1"/>
  <c r="B1310" i="1"/>
  <c r="A1310" i="1"/>
  <c r="P1309" i="1"/>
  <c r="M1309" i="1"/>
  <c r="L1309" i="1"/>
  <c r="B1309" i="1"/>
  <c r="A1309" i="1"/>
  <c r="P1308" i="1"/>
  <c r="M1308" i="1"/>
  <c r="L1308" i="1"/>
  <c r="B1308" i="1"/>
  <c r="A1308" i="1"/>
  <c r="P1307" i="1"/>
  <c r="M1307" i="1"/>
  <c r="L1307" i="1"/>
  <c r="B1307" i="1"/>
  <c r="A1307" i="1"/>
  <c r="P1306" i="1"/>
  <c r="M1306" i="1"/>
  <c r="L1306" i="1"/>
  <c r="B1306" i="1"/>
  <c r="A1306" i="1"/>
  <c r="P1305" i="1"/>
  <c r="M1305" i="1"/>
  <c r="L1305" i="1"/>
  <c r="B1305" i="1"/>
  <c r="A1305" i="1"/>
  <c r="P1304" i="1"/>
  <c r="M1304" i="1"/>
  <c r="L1304" i="1"/>
  <c r="B1304" i="1"/>
  <c r="A1304" i="1"/>
  <c r="P1303" i="1"/>
  <c r="M1303" i="1"/>
  <c r="L1303" i="1"/>
  <c r="B1303" i="1"/>
  <c r="A1303" i="1"/>
  <c r="P1302" i="1"/>
  <c r="M1302" i="1"/>
  <c r="L1302" i="1"/>
  <c r="B1302" i="1"/>
  <c r="A1302" i="1"/>
  <c r="P1301" i="1"/>
  <c r="M1301" i="1"/>
  <c r="L1301" i="1"/>
  <c r="B1301" i="1"/>
  <c r="A1301" i="1"/>
  <c r="P1300" i="1"/>
  <c r="M1300" i="1"/>
  <c r="L1300" i="1"/>
  <c r="B1300" i="1"/>
  <c r="A1300" i="1"/>
  <c r="P1299" i="1"/>
  <c r="M1299" i="1"/>
  <c r="L1299" i="1"/>
  <c r="B1299" i="1"/>
  <c r="A1299" i="1"/>
  <c r="P1298" i="1"/>
  <c r="M1298" i="1"/>
  <c r="L1298" i="1"/>
  <c r="B1298" i="1"/>
  <c r="A1298" i="1"/>
  <c r="P1297" i="1"/>
  <c r="M1297" i="1"/>
  <c r="L1297" i="1"/>
  <c r="B1297" i="1"/>
  <c r="A1297" i="1"/>
  <c r="P1296" i="1"/>
  <c r="M1296" i="1"/>
  <c r="L1296" i="1"/>
  <c r="B1296" i="1"/>
  <c r="A1296" i="1"/>
  <c r="P1295" i="1"/>
  <c r="M1295" i="1"/>
  <c r="L1295" i="1"/>
  <c r="B1295" i="1"/>
  <c r="A1295" i="1"/>
  <c r="P1294" i="1"/>
  <c r="M1294" i="1"/>
  <c r="L1294" i="1"/>
  <c r="B1294" i="1"/>
  <c r="A1294" i="1"/>
  <c r="P1293" i="1"/>
  <c r="M1293" i="1"/>
  <c r="L1293" i="1"/>
  <c r="B1293" i="1"/>
  <c r="A1293" i="1"/>
  <c r="P1292" i="1"/>
  <c r="M1292" i="1"/>
  <c r="L1292" i="1"/>
  <c r="B1292" i="1"/>
  <c r="A1292" i="1"/>
  <c r="P1291" i="1"/>
  <c r="M1291" i="1"/>
  <c r="L1291" i="1"/>
  <c r="B1291" i="1"/>
  <c r="A1291" i="1"/>
  <c r="P1290" i="1"/>
  <c r="M1290" i="1"/>
  <c r="L1290" i="1"/>
  <c r="B1290" i="1"/>
  <c r="A1290" i="1"/>
  <c r="P1289" i="1"/>
  <c r="M1289" i="1"/>
  <c r="L1289" i="1"/>
  <c r="B1289" i="1"/>
  <c r="A1289" i="1"/>
  <c r="P1288" i="1"/>
  <c r="M1288" i="1"/>
  <c r="L1288" i="1"/>
  <c r="B1288" i="1"/>
  <c r="A1288" i="1"/>
  <c r="P1287" i="1"/>
  <c r="M1287" i="1"/>
  <c r="L1287" i="1"/>
  <c r="B1287" i="1"/>
  <c r="A1287" i="1"/>
  <c r="P1286" i="1"/>
  <c r="M1286" i="1"/>
  <c r="L1286" i="1"/>
  <c r="B1286" i="1"/>
  <c r="A1286" i="1"/>
  <c r="P1285" i="1"/>
  <c r="M1285" i="1"/>
  <c r="L1285" i="1"/>
  <c r="B1285" i="1"/>
  <c r="A1285" i="1"/>
  <c r="P1284" i="1"/>
  <c r="M1284" i="1"/>
  <c r="L1284" i="1"/>
  <c r="B1284" i="1"/>
  <c r="A1284" i="1"/>
  <c r="P1283" i="1"/>
  <c r="M1283" i="1"/>
  <c r="L1283" i="1"/>
  <c r="B1283" i="1"/>
  <c r="A1283" i="1"/>
  <c r="P1282" i="1"/>
  <c r="M1282" i="1"/>
  <c r="L1282" i="1"/>
  <c r="B1282" i="1"/>
  <c r="A1282" i="1"/>
  <c r="P1281" i="1"/>
  <c r="M1281" i="1"/>
  <c r="L1281" i="1"/>
  <c r="B1281" i="1"/>
  <c r="A1281" i="1"/>
  <c r="P1280" i="1"/>
  <c r="M1280" i="1"/>
  <c r="L1280" i="1"/>
  <c r="B1280" i="1"/>
  <c r="A1280" i="1"/>
  <c r="P1279" i="1"/>
  <c r="M1279" i="1"/>
  <c r="L1279" i="1"/>
  <c r="B1279" i="1"/>
  <c r="A1279" i="1"/>
  <c r="P1278" i="1"/>
  <c r="M1278" i="1"/>
  <c r="L1278" i="1"/>
  <c r="B1278" i="1"/>
  <c r="A1278" i="1"/>
  <c r="P1277" i="1"/>
  <c r="M1277" i="1"/>
  <c r="L1277" i="1"/>
  <c r="B1277" i="1"/>
  <c r="A1277" i="1"/>
  <c r="P1276" i="1"/>
  <c r="M1276" i="1"/>
  <c r="L1276" i="1"/>
  <c r="B1276" i="1"/>
  <c r="A1276" i="1"/>
  <c r="P1275" i="1"/>
  <c r="M1275" i="1"/>
  <c r="L1275" i="1"/>
  <c r="B1275" i="1"/>
  <c r="A1275" i="1"/>
  <c r="P1274" i="1"/>
  <c r="M1274" i="1"/>
  <c r="L1274" i="1"/>
  <c r="B1274" i="1"/>
  <c r="A1274" i="1"/>
  <c r="P1273" i="1"/>
  <c r="M1273" i="1"/>
  <c r="L1273" i="1"/>
  <c r="B1273" i="1"/>
  <c r="A1273" i="1"/>
  <c r="P1272" i="1"/>
  <c r="M1272" i="1"/>
  <c r="L1272" i="1"/>
  <c r="B1272" i="1"/>
  <c r="A1272" i="1"/>
  <c r="P1271" i="1"/>
  <c r="M1271" i="1"/>
  <c r="L1271" i="1"/>
  <c r="B1271" i="1"/>
  <c r="A1271" i="1"/>
  <c r="P1270" i="1"/>
  <c r="M1270" i="1"/>
  <c r="L1270" i="1"/>
  <c r="B1270" i="1"/>
  <c r="A1270" i="1"/>
  <c r="P1269" i="1"/>
  <c r="M1269" i="1"/>
  <c r="L1269" i="1"/>
  <c r="B1269" i="1"/>
  <c r="A1269" i="1"/>
  <c r="P1268" i="1"/>
  <c r="M1268" i="1"/>
  <c r="L1268" i="1"/>
  <c r="B1268" i="1"/>
  <c r="A1268" i="1"/>
  <c r="P1267" i="1"/>
  <c r="M1267" i="1"/>
  <c r="L1267" i="1"/>
  <c r="B1267" i="1"/>
  <c r="A1267" i="1"/>
  <c r="P1266" i="1"/>
  <c r="M1266" i="1"/>
  <c r="L1266" i="1"/>
  <c r="B1266" i="1"/>
  <c r="A1266" i="1"/>
  <c r="P1265" i="1"/>
  <c r="M1265" i="1"/>
  <c r="L1265" i="1"/>
  <c r="B1265" i="1"/>
  <c r="A1265" i="1"/>
  <c r="P1264" i="1"/>
  <c r="M1264" i="1"/>
  <c r="L1264" i="1"/>
  <c r="B1264" i="1"/>
  <c r="A1264" i="1"/>
  <c r="P1263" i="1"/>
  <c r="M1263" i="1"/>
  <c r="L1263" i="1"/>
  <c r="B1263" i="1"/>
  <c r="A1263" i="1"/>
  <c r="P1262" i="1"/>
  <c r="M1262" i="1"/>
  <c r="L1262" i="1"/>
  <c r="B1262" i="1"/>
  <c r="A1262" i="1"/>
  <c r="P1261" i="1"/>
  <c r="M1261" i="1"/>
  <c r="L1261" i="1"/>
  <c r="B1261" i="1"/>
  <c r="A1261" i="1"/>
  <c r="P1260" i="1"/>
  <c r="M1260" i="1"/>
  <c r="L1260" i="1"/>
  <c r="B1260" i="1"/>
  <c r="A1260" i="1"/>
  <c r="P1259" i="1"/>
  <c r="M1259" i="1"/>
  <c r="L1259" i="1"/>
  <c r="B1259" i="1"/>
  <c r="A1259" i="1"/>
  <c r="P1258" i="1"/>
  <c r="M1258" i="1"/>
  <c r="L1258" i="1"/>
  <c r="B1258" i="1"/>
  <c r="A1258" i="1"/>
  <c r="P1257" i="1"/>
  <c r="M1257" i="1"/>
  <c r="L1257" i="1"/>
  <c r="B1257" i="1"/>
  <c r="A1257" i="1"/>
  <c r="P1256" i="1"/>
  <c r="M1256" i="1"/>
  <c r="L1256" i="1"/>
  <c r="B1256" i="1"/>
  <c r="A1256" i="1"/>
  <c r="P1255" i="1"/>
  <c r="M1255" i="1"/>
  <c r="L1255" i="1"/>
  <c r="B1255" i="1"/>
  <c r="A1255" i="1"/>
  <c r="P1254" i="1"/>
  <c r="M1254" i="1"/>
  <c r="L1254" i="1"/>
  <c r="B1254" i="1"/>
  <c r="A1254" i="1"/>
  <c r="P1253" i="1"/>
  <c r="M1253" i="1"/>
  <c r="L1253" i="1"/>
  <c r="B1253" i="1"/>
  <c r="A1253" i="1"/>
  <c r="P1252" i="1"/>
  <c r="M1252" i="1"/>
  <c r="L1252" i="1"/>
  <c r="B1252" i="1"/>
  <c r="A1252" i="1"/>
  <c r="P1251" i="1"/>
  <c r="M1251" i="1"/>
  <c r="L1251" i="1"/>
  <c r="B1251" i="1"/>
  <c r="A1251" i="1"/>
  <c r="D82" i="19"/>
  <c r="C82" i="19"/>
  <c r="E82" i="19"/>
  <c r="S61" i="13" l="1"/>
  <c r="G83" i="19"/>
  <c r="H83" i="19"/>
  <c r="T98" i="8"/>
  <c r="Q82" i="19"/>
  <c r="M82" i="19"/>
  <c r="P82" i="18"/>
  <c r="S82" i="19"/>
  <c r="G82" i="19" s="1"/>
  <c r="O82" i="19"/>
  <c r="N82" i="18"/>
  <c r="R82" i="18"/>
  <c r="R98" i="13"/>
  <c r="S81" i="18"/>
  <c r="R81" i="19"/>
  <c r="Q81" i="18"/>
  <c r="P81" i="18"/>
  <c r="O81" i="18"/>
  <c r="N81" i="19"/>
  <c r="M81" i="19"/>
  <c r="I5" i="13"/>
  <c r="U28" i="13" l="1"/>
  <c r="U37" i="13"/>
  <c r="U57" i="13"/>
  <c r="U76" i="13"/>
  <c r="U93" i="13"/>
  <c r="U81" i="13"/>
  <c r="T45" i="13"/>
  <c r="T85" i="13"/>
  <c r="U17" i="13"/>
  <c r="U48" i="13"/>
  <c r="U65" i="13"/>
  <c r="U85" i="13"/>
  <c r="U61" i="13"/>
  <c r="U89" i="13"/>
  <c r="T25" i="13"/>
  <c r="T14" i="13"/>
  <c r="U13" i="13"/>
  <c r="U21" i="13"/>
  <c r="U33" i="13"/>
  <c r="U44" i="13"/>
  <c r="U53" i="13"/>
  <c r="U72" i="13"/>
  <c r="U97" i="13"/>
  <c r="T65" i="13"/>
  <c r="T13" i="13"/>
  <c r="T61" i="13"/>
  <c r="U88" i="13"/>
  <c r="U52" i="13"/>
  <c r="U12" i="13"/>
  <c r="T33" i="13"/>
  <c r="T53" i="13"/>
  <c r="U84" i="13"/>
  <c r="U45" i="13"/>
  <c r="U95" i="13"/>
  <c r="U79" i="13"/>
  <c r="U63" i="13"/>
  <c r="U62" i="13" s="1"/>
  <c r="U47" i="13"/>
  <c r="U31" i="13"/>
  <c r="U15" i="13"/>
  <c r="U82" i="13"/>
  <c r="U80" i="13" s="1"/>
  <c r="U66" i="13"/>
  <c r="U46" i="13"/>
  <c r="U30" i="13"/>
  <c r="T72" i="13"/>
  <c r="T36" i="13"/>
  <c r="T40" i="13"/>
  <c r="T55" i="13"/>
  <c r="T94" i="13"/>
  <c r="T38" i="13"/>
  <c r="U16" i="13"/>
  <c r="T37" i="13"/>
  <c r="U77" i="13"/>
  <c r="U40" i="13"/>
  <c r="T93" i="13"/>
  <c r="T17" i="13"/>
  <c r="T29" i="13"/>
  <c r="U73" i="13"/>
  <c r="U36" i="13"/>
  <c r="U91" i="13"/>
  <c r="U75" i="13"/>
  <c r="U59" i="13"/>
  <c r="U43" i="13"/>
  <c r="U27" i="13"/>
  <c r="U11" i="13"/>
  <c r="U10" i="13" s="1"/>
  <c r="U78" i="13"/>
  <c r="U58" i="13"/>
  <c r="U42" i="13"/>
  <c r="U26" i="13"/>
  <c r="T60" i="13"/>
  <c r="T28" i="13"/>
  <c r="T88" i="13"/>
  <c r="T64" i="13"/>
  <c r="T20" i="13"/>
  <c r="T83" i="13"/>
  <c r="T67" i="13"/>
  <c r="T51" i="13"/>
  <c r="T35" i="13"/>
  <c r="T19" i="13"/>
  <c r="T86" i="13"/>
  <c r="T70" i="13"/>
  <c r="T50" i="13"/>
  <c r="T34" i="13"/>
  <c r="U96" i="13"/>
  <c r="U60" i="13"/>
  <c r="T57" i="13"/>
  <c r="U92" i="13"/>
  <c r="U83" i="13"/>
  <c r="U51" i="13"/>
  <c r="U19" i="13"/>
  <c r="U70" i="13"/>
  <c r="U34" i="13"/>
  <c r="T44" i="13"/>
  <c r="T76" i="13"/>
  <c r="T91" i="13"/>
  <c r="T59" i="13"/>
  <c r="T27" i="13"/>
  <c r="T78" i="13"/>
  <c r="T42" i="13"/>
  <c r="T96" i="13"/>
  <c r="T87" i="13"/>
  <c r="T39" i="13"/>
  <c r="T74" i="13"/>
  <c r="T22" i="13"/>
  <c r="T97" i="13"/>
  <c r="T21" i="13"/>
  <c r="U68" i="13"/>
  <c r="U29" i="13"/>
  <c r="T77" i="13"/>
  <c r="T89" i="13"/>
  <c r="U14" i="13"/>
  <c r="U64" i="13"/>
  <c r="U25" i="13"/>
  <c r="U87" i="13"/>
  <c r="U71" i="13"/>
  <c r="U55" i="13"/>
  <c r="U39" i="13"/>
  <c r="U23" i="13"/>
  <c r="U94" i="13"/>
  <c r="U74" i="13"/>
  <c r="U54" i="13"/>
  <c r="U38" i="13"/>
  <c r="U22" i="13"/>
  <c r="T52" i="13"/>
  <c r="T16" i="13"/>
  <c r="T84" i="13"/>
  <c r="T56" i="13"/>
  <c r="T95" i="13"/>
  <c r="T79" i="13"/>
  <c r="T63" i="13"/>
  <c r="T47" i="13"/>
  <c r="T31" i="13"/>
  <c r="T15" i="13"/>
  <c r="T82" i="13"/>
  <c r="T66" i="13"/>
  <c r="T46" i="13"/>
  <c r="T30" i="13"/>
  <c r="T81" i="13"/>
  <c r="U20" i="13"/>
  <c r="T73" i="13"/>
  <c r="U56" i="13"/>
  <c r="U67" i="13"/>
  <c r="U35" i="13"/>
  <c r="U86" i="13"/>
  <c r="U50" i="13"/>
  <c r="U49" i="13" s="1"/>
  <c r="T92" i="13"/>
  <c r="T12" i="13"/>
  <c r="T48" i="13"/>
  <c r="T75" i="13"/>
  <c r="T43" i="13"/>
  <c r="T11" i="13"/>
  <c r="T58" i="13"/>
  <c r="T26" i="13"/>
  <c r="T68" i="13"/>
  <c r="T71" i="13"/>
  <c r="T23" i="13"/>
  <c r="T54" i="13"/>
  <c r="R61" i="13"/>
  <c r="I82" i="19"/>
  <c r="H82" i="19"/>
  <c r="R81" i="18"/>
  <c r="N81" i="18"/>
  <c r="Q81" i="19"/>
  <c r="P81" i="19"/>
  <c r="S81" i="19"/>
  <c r="O81" i="19"/>
  <c r="M81" i="18"/>
  <c r="U24" i="13" l="1"/>
  <c r="U32" i="13"/>
  <c r="U41" i="13"/>
  <c r="U90" i="13"/>
  <c r="T24" i="13"/>
  <c r="T69" i="13"/>
  <c r="T10" i="13"/>
  <c r="T41" i="13"/>
  <c r="T90" i="13"/>
  <c r="U69" i="13"/>
  <c r="T18" i="13"/>
  <c r="T32" i="13"/>
  <c r="T80" i="13"/>
  <c r="T62" i="13"/>
  <c r="U18" i="13"/>
  <c r="T49" i="13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173" i="1"/>
  <c r="B17" i="3"/>
  <c r="P1250" i="1"/>
  <c r="M1250" i="1"/>
  <c r="L1250" i="1"/>
  <c r="B1250" i="1"/>
  <c r="A1250" i="1"/>
  <c r="P1249" i="1"/>
  <c r="M1249" i="1"/>
  <c r="L1249" i="1"/>
  <c r="B1249" i="1"/>
  <c r="A1249" i="1"/>
  <c r="P1248" i="1"/>
  <c r="M1248" i="1"/>
  <c r="L1248" i="1"/>
  <c r="B1248" i="1"/>
  <c r="A1248" i="1"/>
  <c r="P1247" i="1"/>
  <c r="M1247" i="1"/>
  <c r="L1247" i="1"/>
  <c r="B1247" i="1"/>
  <c r="A1247" i="1"/>
  <c r="P1246" i="1"/>
  <c r="M1246" i="1"/>
  <c r="L1246" i="1"/>
  <c r="B1246" i="1"/>
  <c r="A1246" i="1"/>
  <c r="P1245" i="1"/>
  <c r="M1245" i="1"/>
  <c r="L1245" i="1"/>
  <c r="B1245" i="1"/>
  <c r="A1245" i="1"/>
  <c r="P1244" i="1"/>
  <c r="M1244" i="1"/>
  <c r="L1244" i="1"/>
  <c r="B1244" i="1"/>
  <c r="A1244" i="1"/>
  <c r="P1243" i="1"/>
  <c r="M1243" i="1"/>
  <c r="L1243" i="1"/>
  <c r="B1243" i="1"/>
  <c r="A1243" i="1"/>
  <c r="P1242" i="1"/>
  <c r="M1242" i="1"/>
  <c r="L1242" i="1"/>
  <c r="B1242" i="1"/>
  <c r="A1242" i="1"/>
  <c r="P1241" i="1"/>
  <c r="M1241" i="1"/>
  <c r="L1241" i="1"/>
  <c r="B1241" i="1"/>
  <c r="A1241" i="1"/>
  <c r="P1240" i="1"/>
  <c r="M1240" i="1"/>
  <c r="L1240" i="1"/>
  <c r="B1240" i="1"/>
  <c r="A1240" i="1"/>
  <c r="P1239" i="1"/>
  <c r="M1239" i="1"/>
  <c r="L1239" i="1"/>
  <c r="B1239" i="1"/>
  <c r="A1239" i="1"/>
  <c r="P1238" i="1"/>
  <c r="M1238" i="1"/>
  <c r="L1238" i="1"/>
  <c r="B1238" i="1"/>
  <c r="A1238" i="1"/>
  <c r="P1237" i="1"/>
  <c r="M1237" i="1"/>
  <c r="L1237" i="1"/>
  <c r="B1237" i="1"/>
  <c r="A1237" i="1"/>
  <c r="P1236" i="1"/>
  <c r="M1236" i="1"/>
  <c r="L1236" i="1"/>
  <c r="B1236" i="1"/>
  <c r="A1236" i="1"/>
  <c r="P1235" i="1"/>
  <c r="M1235" i="1"/>
  <c r="L1235" i="1"/>
  <c r="B1235" i="1"/>
  <c r="A1235" i="1"/>
  <c r="P1234" i="1"/>
  <c r="M1234" i="1"/>
  <c r="L1234" i="1"/>
  <c r="B1234" i="1"/>
  <c r="A1234" i="1"/>
  <c r="P1233" i="1"/>
  <c r="M1233" i="1"/>
  <c r="L1233" i="1"/>
  <c r="B1233" i="1"/>
  <c r="A1233" i="1"/>
  <c r="P1232" i="1"/>
  <c r="M1232" i="1"/>
  <c r="L1232" i="1"/>
  <c r="B1232" i="1"/>
  <c r="A1232" i="1"/>
  <c r="P1231" i="1"/>
  <c r="M1231" i="1"/>
  <c r="L1231" i="1"/>
  <c r="B1231" i="1"/>
  <c r="A1231" i="1"/>
  <c r="P1230" i="1"/>
  <c r="M1230" i="1"/>
  <c r="L1230" i="1"/>
  <c r="B1230" i="1"/>
  <c r="A1230" i="1"/>
  <c r="P1229" i="1"/>
  <c r="M1229" i="1"/>
  <c r="L1229" i="1"/>
  <c r="B1229" i="1"/>
  <c r="A1229" i="1"/>
  <c r="P1228" i="1"/>
  <c r="M1228" i="1"/>
  <c r="L1228" i="1"/>
  <c r="B1228" i="1"/>
  <c r="A1228" i="1"/>
  <c r="P1227" i="1"/>
  <c r="M1227" i="1"/>
  <c r="L1227" i="1"/>
  <c r="B1227" i="1"/>
  <c r="A1227" i="1"/>
  <c r="P1226" i="1"/>
  <c r="M1226" i="1"/>
  <c r="L1226" i="1"/>
  <c r="B1226" i="1"/>
  <c r="A1226" i="1"/>
  <c r="P1225" i="1"/>
  <c r="M1225" i="1"/>
  <c r="L1225" i="1"/>
  <c r="B1225" i="1"/>
  <c r="A1225" i="1"/>
  <c r="P1224" i="1"/>
  <c r="M1224" i="1"/>
  <c r="L1224" i="1"/>
  <c r="B1224" i="1"/>
  <c r="A1224" i="1"/>
  <c r="P1223" i="1"/>
  <c r="M1223" i="1"/>
  <c r="L1223" i="1"/>
  <c r="B1223" i="1"/>
  <c r="A1223" i="1"/>
  <c r="P1222" i="1"/>
  <c r="M1222" i="1"/>
  <c r="L1222" i="1"/>
  <c r="B1222" i="1"/>
  <c r="A1222" i="1"/>
  <c r="P1221" i="1"/>
  <c r="M1221" i="1"/>
  <c r="L1221" i="1"/>
  <c r="B1221" i="1"/>
  <c r="A1221" i="1"/>
  <c r="P1220" i="1"/>
  <c r="M1220" i="1"/>
  <c r="L1220" i="1"/>
  <c r="B1220" i="1"/>
  <c r="A1220" i="1"/>
  <c r="P1219" i="1"/>
  <c r="M1219" i="1"/>
  <c r="L1219" i="1"/>
  <c r="B1219" i="1"/>
  <c r="A1219" i="1"/>
  <c r="P1218" i="1"/>
  <c r="M1218" i="1"/>
  <c r="L1218" i="1"/>
  <c r="B1218" i="1"/>
  <c r="A1218" i="1"/>
  <c r="P1217" i="1"/>
  <c r="M1217" i="1"/>
  <c r="L1217" i="1"/>
  <c r="B1217" i="1"/>
  <c r="A1217" i="1"/>
  <c r="P1216" i="1"/>
  <c r="M1216" i="1"/>
  <c r="L1216" i="1"/>
  <c r="B1216" i="1"/>
  <c r="A1216" i="1"/>
  <c r="P1215" i="1"/>
  <c r="M1215" i="1"/>
  <c r="L1215" i="1"/>
  <c r="B1215" i="1"/>
  <c r="A1215" i="1"/>
  <c r="P1214" i="1"/>
  <c r="M1214" i="1"/>
  <c r="L1214" i="1"/>
  <c r="B1214" i="1"/>
  <c r="A1214" i="1"/>
  <c r="P1213" i="1"/>
  <c r="M1213" i="1"/>
  <c r="L1213" i="1"/>
  <c r="B1213" i="1"/>
  <c r="A1213" i="1"/>
  <c r="P1212" i="1"/>
  <c r="M1212" i="1"/>
  <c r="L1212" i="1"/>
  <c r="B1212" i="1"/>
  <c r="A1212" i="1"/>
  <c r="P1211" i="1"/>
  <c r="M1211" i="1"/>
  <c r="L1211" i="1"/>
  <c r="B1211" i="1"/>
  <c r="A1211" i="1"/>
  <c r="P1210" i="1"/>
  <c r="M1210" i="1"/>
  <c r="L1210" i="1"/>
  <c r="B1210" i="1"/>
  <c r="A1210" i="1"/>
  <c r="P1209" i="1"/>
  <c r="M1209" i="1"/>
  <c r="L1209" i="1"/>
  <c r="B1209" i="1"/>
  <c r="A1209" i="1"/>
  <c r="P1208" i="1"/>
  <c r="M1208" i="1"/>
  <c r="L1208" i="1"/>
  <c r="B1208" i="1"/>
  <c r="A1208" i="1"/>
  <c r="P1207" i="1"/>
  <c r="M1207" i="1"/>
  <c r="L1207" i="1"/>
  <c r="B1207" i="1"/>
  <c r="A1207" i="1"/>
  <c r="P1206" i="1"/>
  <c r="M1206" i="1"/>
  <c r="L1206" i="1"/>
  <c r="B1206" i="1"/>
  <c r="A1206" i="1"/>
  <c r="P1205" i="1"/>
  <c r="M1205" i="1"/>
  <c r="L1205" i="1"/>
  <c r="B1205" i="1"/>
  <c r="A1205" i="1"/>
  <c r="P1204" i="1"/>
  <c r="M1204" i="1"/>
  <c r="L1204" i="1"/>
  <c r="B1204" i="1"/>
  <c r="A1204" i="1"/>
  <c r="P1203" i="1"/>
  <c r="M1203" i="1"/>
  <c r="L1203" i="1"/>
  <c r="B1203" i="1"/>
  <c r="A1203" i="1"/>
  <c r="P1202" i="1"/>
  <c r="M1202" i="1"/>
  <c r="L1202" i="1"/>
  <c r="B1202" i="1"/>
  <c r="A1202" i="1"/>
  <c r="P1201" i="1"/>
  <c r="M1201" i="1"/>
  <c r="L1201" i="1"/>
  <c r="B1201" i="1"/>
  <c r="A1201" i="1"/>
  <c r="P1200" i="1"/>
  <c r="M1200" i="1"/>
  <c r="L1200" i="1"/>
  <c r="B1200" i="1"/>
  <c r="A1200" i="1"/>
  <c r="P1199" i="1"/>
  <c r="M1199" i="1"/>
  <c r="L1199" i="1"/>
  <c r="B1199" i="1"/>
  <c r="A1199" i="1"/>
  <c r="P1198" i="1"/>
  <c r="M1198" i="1"/>
  <c r="L1198" i="1"/>
  <c r="B1198" i="1"/>
  <c r="A1198" i="1"/>
  <c r="P1197" i="1"/>
  <c r="M1197" i="1"/>
  <c r="L1197" i="1"/>
  <c r="B1197" i="1"/>
  <c r="A1197" i="1"/>
  <c r="P1196" i="1"/>
  <c r="M1196" i="1"/>
  <c r="L1196" i="1"/>
  <c r="B1196" i="1"/>
  <c r="A1196" i="1"/>
  <c r="P1195" i="1"/>
  <c r="M1195" i="1"/>
  <c r="L1195" i="1"/>
  <c r="B1195" i="1"/>
  <c r="A1195" i="1"/>
  <c r="P1194" i="1"/>
  <c r="M1194" i="1"/>
  <c r="L1194" i="1"/>
  <c r="B1194" i="1"/>
  <c r="A1194" i="1"/>
  <c r="P1193" i="1"/>
  <c r="M1193" i="1"/>
  <c r="L1193" i="1"/>
  <c r="B1193" i="1"/>
  <c r="A1193" i="1"/>
  <c r="P1192" i="1"/>
  <c r="M1192" i="1"/>
  <c r="L1192" i="1"/>
  <c r="B1192" i="1"/>
  <c r="A1192" i="1"/>
  <c r="P1191" i="1"/>
  <c r="M1191" i="1"/>
  <c r="L1191" i="1"/>
  <c r="B1191" i="1"/>
  <c r="A1191" i="1"/>
  <c r="P1190" i="1"/>
  <c r="M1190" i="1"/>
  <c r="L1190" i="1"/>
  <c r="B1190" i="1"/>
  <c r="A1190" i="1"/>
  <c r="P1189" i="1"/>
  <c r="M1189" i="1"/>
  <c r="L1189" i="1"/>
  <c r="B1189" i="1"/>
  <c r="A1189" i="1"/>
  <c r="P1188" i="1"/>
  <c r="M1188" i="1"/>
  <c r="L1188" i="1"/>
  <c r="B1188" i="1"/>
  <c r="A1188" i="1"/>
  <c r="P1187" i="1"/>
  <c r="M1187" i="1"/>
  <c r="L1187" i="1"/>
  <c r="B1187" i="1"/>
  <c r="A1187" i="1"/>
  <c r="P1186" i="1"/>
  <c r="M1186" i="1"/>
  <c r="L1186" i="1"/>
  <c r="B1186" i="1"/>
  <c r="A1186" i="1"/>
  <c r="P1185" i="1"/>
  <c r="M1185" i="1"/>
  <c r="L1185" i="1"/>
  <c r="B1185" i="1"/>
  <c r="A1185" i="1"/>
  <c r="P1184" i="1"/>
  <c r="M1184" i="1"/>
  <c r="L1184" i="1"/>
  <c r="B1184" i="1"/>
  <c r="A1184" i="1"/>
  <c r="P1183" i="1"/>
  <c r="M1183" i="1"/>
  <c r="L1183" i="1"/>
  <c r="B1183" i="1"/>
  <c r="A1183" i="1"/>
  <c r="P1182" i="1"/>
  <c r="M1182" i="1"/>
  <c r="L1182" i="1"/>
  <c r="B1182" i="1"/>
  <c r="A1182" i="1"/>
  <c r="P1181" i="1"/>
  <c r="M1181" i="1"/>
  <c r="L1181" i="1"/>
  <c r="B1181" i="1"/>
  <c r="A1181" i="1"/>
  <c r="P1180" i="1"/>
  <c r="M1180" i="1"/>
  <c r="L1180" i="1"/>
  <c r="B1180" i="1"/>
  <c r="A1180" i="1"/>
  <c r="P1179" i="1"/>
  <c r="M1179" i="1"/>
  <c r="L1179" i="1"/>
  <c r="B1179" i="1"/>
  <c r="A1179" i="1"/>
  <c r="P1178" i="1"/>
  <c r="M1178" i="1"/>
  <c r="L1178" i="1"/>
  <c r="B1178" i="1"/>
  <c r="A1178" i="1"/>
  <c r="P1177" i="1"/>
  <c r="M1177" i="1"/>
  <c r="L1177" i="1"/>
  <c r="B1177" i="1"/>
  <c r="A1177" i="1"/>
  <c r="P1176" i="1"/>
  <c r="M1176" i="1"/>
  <c r="L1176" i="1"/>
  <c r="B1176" i="1"/>
  <c r="A1176" i="1"/>
  <c r="P1175" i="1"/>
  <c r="M1175" i="1"/>
  <c r="L1175" i="1"/>
  <c r="B1175" i="1"/>
  <c r="A1175" i="1"/>
  <c r="P1174" i="1"/>
  <c r="M1174" i="1"/>
  <c r="L1174" i="1"/>
  <c r="B1174" i="1"/>
  <c r="A1174" i="1"/>
  <c r="P1173" i="1"/>
  <c r="M1173" i="1"/>
  <c r="L1173" i="1"/>
  <c r="B1173" i="1"/>
  <c r="A1173" i="1"/>
  <c r="Q98" i="13" l="1"/>
  <c r="Q61" i="13" s="1"/>
  <c r="S80" i="19" l="1"/>
  <c r="R80" i="18"/>
  <c r="Q80" i="18"/>
  <c r="P80" i="19"/>
  <c r="O80" i="19"/>
  <c r="N80" i="18"/>
  <c r="M80" i="18"/>
  <c r="R80" i="19" l="1"/>
  <c r="N80" i="19"/>
  <c r="P80" i="18"/>
  <c r="Q80" i="19"/>
  <c r="M80" i="19"/>
  <c r="S80" i="18"/>
  <c r="O80" i="18"/>
  <c r="P627" i="1"/>
  <c r="P628" i="1"/>
  <c r="P629" i="1"/>
  <c r="P630" i="1"/>
  <c r="P631" i="1"/>
  <c r="P632" i="1"/>
  <c r="P633" i="1"/>
  <c r="P634" i="1"/>
  <c r="P635" i="1"/>
  <c r="P636" i="1"/>
  <c r="P637" i="1"/>
  <c r="P638" i="1"/>
  <c r="P639" i="1"/>
  <c r="P640" i="1"/>
  <c r="P641" i="1"/>
  <c r="P642" i="1"/>
  <c r="P643" i="1"/>
  <c r="P644" i="1"/>
  <c r="P645" i="1"/>
  <c r="P646" i="1"/>
  <c r="P647" i="1"/>
  <c r="P648" i="1"/>
  <c r="P649" i="1"/>
  <c r="P650" i="1"/>
  <c r="P651" i="1"/>
  <c r="P652" i="1"/>
  <c r="P653" i="1"/>
  <c r="P654" i="1"/>
  <c r="P655" i="1"/>
  <c r="P656" i="1"/>
  <c r="P657" i="1"/>
  <c r="P658" i="1"/>
  <c r="P659" i="1"/>
  <c r="P660" i="1"/>
  <c r="P661" i="1"/>
  <c r="P662" i="1"/>
  <c r="P663" i="1"/>
  <c r="P664" i="1"/>
  <c r="P665" i="1"/>
  <c r="P666" i="1"/>
  <c r="P667" i="1"/>
  <c r="P668" i="1"/>
  <c r="P669" i="1"/>
  <c r="P670" i="1"/>
  <c r="P671" i="1"/>
  <c r="P672" i="1"/>
  <c r="P673" i="1"/>
  <c r="P674" i="1"/>
  <c r="P675" i="1"/>
  <c r="P676" i="1"/>
  <c r="P677" i="1"/>
  <c r="P678" i="1"/>
  <c r="P679" i="1"/>
  <c r="P680" i="1"/>
  <c r="P681" i="1"/>
  <c r="P682" i="1"/>
  <c r="P683" i="1"/>
  <c r="P684" i="1"/>
  <c r="P685" i="1"/>
  <c r="P686" i="1"/>
  <c r="P687" i="1"/>
  <c r="P688" i="1"/>
  <c r="P689" i="1"/>
  <c r="P690" i="1"/>
  <c r="P691" i="1"/>
  <c r="P692" i="1"/>
  <c r="P693" i="1"/>
  <c r="P694" i="1"/>
  <c r="P695" i="1"/>
  <c r="P696" i="1"/>
  <c r="P697" i="1"/>
  <c r="P698" i="1"/>
  <c r="P699" i="1"/>
  <c r="P700" i="1"/>
  <c r="P701" i="1"/>
  <c r="P702" i="1"/>
  <c r="P703" i="1"/>
  <c r="P704" i="1"/>
  <c r="P705" i="1"/>
  <c r="P706" i="1"/>
  <c r="P707" i="1"/>
  <c r="P708" i="1"/>
  <c r="P709" i="1"/>
  <c r="P710" i="1"/>
  <c r="P711" i="1"/>
  <c r="P712" i="1"/>
  <c r="P713" i="1"/>
  <c r="P714" i="1"/>
  <c r="P715" i="1"/>
  <c r="P716" i="1"/>
  <c r="P717" i="1"/>
  <c r="P718" i="1"/>
  <c r="P719" i="1"/>
  <c r="P720" i="1"/>
  <c r="P721" i="1"/>
  <c r="P722" i="1"/>
  <c r="P723" i="1"/>
  <c r="P724" i="1"/>
  <c r="P725" i="1"/>
  <c r="P726" i="1"/>
  <c r="P727" i="1"/>
  <c r="P728" i="1"/>
  <c r="P729" i="1"/>
  <c r="P730" i="1"/>
  <c r="P731" i="1"/>
  <c r="P732" i="1"/>
  <c r="P733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5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799" i="1"/>
  <c r="P800" i="1"/>
  <c r="P801" i="1"/>
  <c r="P802" i="1"/>
  <c r="P803" i="1"/>
  <c r="P804" i="1"/>
  <c r="P805" i="1"/>
  <c r="P806" i="1"/>
  <c r="P807" i="1"/>
  <c r="P808" i="1"/>
  <c r="P809" i="1"/>
  <c r="P810" i="1"/>
  <c r="P811" i="1"/>
  <c r="P812" i="1"/>
  <c r="P813" i="1"/>
  <c r="P814" i="1"/>
  <c r="P815" i="1"/>
  <c r="P816" i="1"/>
  <c r="P817" i="1"/>
  <c r="P818" i="1"/>
  <c r="P819" i="1"/>
  <c r="P820" i="1"/>
  <c r="P821" i="1"/>
  <c r="P822" i="1"/>
  <c r="P823" i="1"/>
  <c r="P824" i="1"/>
  <c r="P825" i="1"/>
  <c r="P826" i="1"/>
  <c r="P827" i="1"/>
  <c r="P828" i="1"/>
  <c r="P829" i="1"/>
  <c r="P830" i="1"/>
  <c r="P831" i="1"/>
  <c r="P832" i="1"/>
  <c r="P833" i="1"/>
  <c r="P834" i="1"/>
  <c r="P835" i="1"/>
  <c r="P836" i="1"/>
  <c r="P837" i="1"/>
  <c r="P838" i="1"/>
  <c r="P839" i="1"/>
  <c r="P840" i="1"/>
  <c r="P841" i="1"/>
  <c r="P842" i="1"/>
  <c r="P843" i="1"/>
  <c r="P844" i="1"/>
  <c r="P845" i="1"/>
  <c r="P846" i="1"/>
  <c r="P847" i="1"/>
  <c r="P848" i="1"/>
  <c r="P849" i="1"/>
  <c r="P850" i="1"/>
  <c r="P851" i="1"/>
  <c r="P852" i="1"/>
  <c r="P853" i="1"/>
  <c r="P854" i="1"/>
  <c r="P855" i="1"/>
  <c r="P856" i="1"/>
  <c r="P857" i="1"/>
  <c r="P858" i="1"/>
  <c r="P859" i="1"/>
  <c r="P860" i="1"/>
  <c r="P861" i="1"/>
  <c r="P862" i="1"/>
  <c r="P863" i="1"/>
  <c r="P864" i="1"/>
  <c r="P865" i="1"/>
  <c r="P866" i="1"/>
  <c r="P867" i="1"/>
  <c r="P868" i="1"/>
  <c r="P869" i="1"/>
  <c r="P870" i="1"/>
  <c r="P871" i="1"/>
  <c r="P872" i="1"/>
  <c r="P873" i="1"/>
  <c r="P874" i="1"/>
  <c r="P875" i="1"/>
  <c r="P876" i="1"/>
  <c r="P877" i="1"/>
  <c r="P878" i="1"/>
  <c r="P879" i="1"/>
  <c r="P880" i="1"/>
  <c r="P881" i="1"/>
  <c r="P882" i="1"/>
  <c r="P883" i="1"/>
  <c r="P884" i="1"/>
  <c r="P885" i="1"/>
  <c r="P886" i="1"/>
  <c r="P887" i="1"/>
  <c r="P888" i="1"/>
  <c r="P889" i="1"/>
  <c r="P890" i="1"/>
  <c r="P891" i="1"/>
  <c r="P892" i="1"/>
  <c r="P893" i="1"/>
  <c r="P894" i="1"/>
  <c r="P895" i="1"/>
  <c r="P896" i="1"/>
  <c r="P897" i="1"/>
  <c r="P898" i="1"/>
  <c r="P899" i="1"/>
  <c r="P900" i="1"/>
  <c r="P901" i="1"/>
  <c r="P902" i="1"/>
  <c r="P903" i="1"/>
  <c r="P904" i="1"/>
  <c r="P905" i="1"/>
  <c r="P906" i="1"/>
  <c r="P907" i="1"/>
  <c r="P908" i="1"/>
  <c r="P909" i="1"/>
  <c r="P910" i="1"/>
  <c r="P911" i="1"/>
  <c r="P912" i="1"/>
  <c r="P913" i="1"/>
  <c r="P914" i="1"/>
  <c r="P915" i="1"/>
  <c r="P916" i="1"/>
  <c r="P917" i="1"/>
  <c r="P918" i="1"/>
  <c r="P919" i="1"/>
  <c r="P920" i="1"/>
  <c r="P921" i="1"/>
  <c r="P922" i="1"/>
  <c r="P923" i="1"/>
  <c r="P924" i="1"/>
  <c r="P925" i="1"/>
  <c r="P926" i="1"/>
  <c r="P927" i="1"/>
  <c r="P928" i="1"/>
  <c r="P929" i="1"/>
  <c r="P930" i="1"/>
  <c r="P931" i="1"/>
  <c r="P932" i="1"/>
  <c r="P933" i="1"/>
  <c r="P934" i="1"/>
  <c r="P935" i="1"/>
  <c r="P936" i="1"/>
  <c r="P937" i="1"/>
  <c r="P938" i="1"/>
  <c r="P939" i="1"/>
  <c r="P940" i="1"/>
  <c r="P941" i="1"/>
  <c r="P942" i="1"/>
  <c r="P943" i="1"/>
  <c r="P944" i="1"/>
  <c r="P945" i="1"/>
  <c r="P946" i="1"/>
  <c r="P947" i="1"/>
  <c r="P948" i="1"/>
  <c r="P949" i="1"/>
  <c r="P950" i="1"/>
  <c r="P951" i="1"/>
  <c r="P952" i="1"/>
  <c r="P953" i="1"/>
  <c r="P954" i="1"/>
  <c r="P955" i="1"/>
  <c r="P956" i="1"/>
  <c r="P957" i="1"/>
  <c r="P958" i="1"/>
  <c r="P959" i="1"/>
  <c r="P960" i="1"/>
  <c r="P961" i="1"/>
  <c r="P962" i="1"/>
  <c r="P963" i="1"/>
  <c r="P964" i="1"/>
  <c r="P965" i="1"/>
  <c r="P966" i="1"/>
  <c r="P967" i="1"/>
  <c r="P968" i="1"/>
  <c r="P969" i="1"/>
  <c r="P970" i="1"/>
  <c r="P971" i="1"/>
  <c r="P972" i="1"/>
  <c r="P973" i="1"/>
  <c r="P974" i="1"/>
  <c r="P975" i="1"/>
  <c r="P976" i="1"/>
  <c r="P977" i="1"/>
  <c r="P978" i="1"/>
  <c r="P979" i="1"/>
  <c r="P980" i="1"/>
  <c r="P981" i="1"/>
  <c r="P982" i="1"/>
  <c r="P983" i="1"/>
  <c r="P984" i="1"/>
  <c r="P985" i="1"/>
  <c r="P986" i="1"/>
  <c r="P987" i="1"/>
  <c r="P988" i="1"/>
  <c r="P989" i="1"/>
  <c r="P990" i="1"/>
  <c r="P991" i="1"/>
  <c r="P992" i="1"/>
  <c r="P993" i="1"/>
  <c r="P994" i="1"/>
  <c r="P995" i="1"/>
  <c r="P996" i="1"/>
  <c r="P997" i="1"/>
  <c r="P998" i="1"/>
  <c r="P999" i="1"/>
  <c r="P1000" i="1"/>
  <c r="P1001" i="1"/>
  <c r="P1002" i="1"/>
  <c r="P1003" i="1"/>
  <c r="P1004" i="1"/>
  <c r="P1005" i="1"/>
  <c r="P1006" i="1"/>
  <c r="P1007" i="1"/>
  <c r="P1008" i="1"/>
  <c r="P1009" i="1"/>
  <c r="P1010" i="1"/>
  <c r="P1011" i="1"/>
  <c r="P1012" i="1"/>
  <c r="P1013" i="1"/>
  <c r="P1014" i="1"/>
  <c r="P1015" i="1"/>
  <c r="P1016" i="1"/>
  <c r="P1017" i="1"/>
  <c r="P1018" i="1"/>
  <c r="P1019" i="1"/>
  <c r="P1020" i="1"/>
  <c r="P1021" i="1"/>
  <c r="P1022" i="1"/>
  <c r="P1023" i="1"/>
  <c r="P1024" i="1"/>
  <c r="P1025" i="1"/>
  <c r="P1026" i="1"/>
  <c r="P1027" i="1"/>
  <c r="P1028" i="1"/>
  <c r="P1029" i="1"/>
  <c r="P1030" i="1"/>
  <c r="P1031" i="1"/>
  <c r="P1032" i="1"/>
  <c r="P1033" i="1"/>
  <c r="P1034" i="1"/>
  <c r="P1035" i="1"/>
  <c r="P1036" i="1"/>
  <c r="P1037" i="1"/>
  <c r="P1038" i="1"/>
  <c r="P1039" i="1"/>
  <c r="P1040" i="1"/>
  <c r="P1041" i="1"/>
  <c r="P1042" i="1"/>
  <c r="P1043" i="1"/>
  <c r="P1044" i="1"/>
  <c r="P1045" i="1"/>
  <c r="P1046" i="1"/>
  <c r="P1047" i="1"/>
  <c r="P1048" i="1"/>
  <c r="P1049" i="1"/>
  <c r="P1050" i="1"/>
  <c r="P1051" i="1"/>
  <c r="P1052" i="1"/>
  <c r="P1053" i="1"/>
  <c r="P1054" i="1"/>
  <c r="P1055" i="1"/>
  <c r="P1056" i="1"/>
  <c r="P1057" i="1"/>
  <c r="P1058" i="1"/>
  <c r="P1059" i="1"/>
  <c r="P1060" i="1"/>
  <c r="P1061" i="1"/>
  <c r="P1062" i="1"/>
  <c r="P1063" i="1"/>
  <c r="P1064" i="1"/>
  <c r="P1065" i="1"/>
  <c r="P1066" i="1"/>
  <c r="P1067" i="1"/>
  <c r="P1068" i="1"/>
  <c r="P1069" i="1"/>
  <c r="P1070" i="1"/>
  <c r="P1071" i="1"/>
  <c r="P1072" i="1"/>
  <c r="P1073" i="1"/>
  <c r="P1074" i="1"/>
  <c r="P1075" i="1"/>
  <c r="P1076" i="1"/>
  <c r="P1077" i="1"/>
  <c r="P1078" i="1"/>
  <c r="P1079" i="1"/>
  <c r="P1080" i="1"/>
  <c r="P1081" i="1"/>
  <c r="P1082" i="1"/>
  <c r="P1083" i="1"/>
  <c r="P1084" i="1"/>
  <c r="P1085" i="1"/>
  <c r="P1086" i="1"/>
  <c r="P1087" i="1"/>
  <c r="P1088" i="1"/>
  <c r="P1089" i="1"/>
  <c r="P1090" i="1"/>
  <c r="P1091" i="1"/>
  <c r="P1092" i="1"/>
  <c r="P1093" i="1"/>
  <c r="P1094" i="1"/>
  <c r="P1096" i="1"/>
  <c r="P1097" i="1"/>
  <c r="P1098" i="1"/>
  <c r="P1099" i="1"/>
  <c r="P1100" i="1"/>
  <c r="P1101" i="1"/>
  <c r="P1102" i="1"/>
  <c r="P1103" i="1"/>
  <c r="P1104" i="1"/>
  <c r="P1105" i="1"/>
  <c r="P1106" i="1"/>
  <c r="P1107" i="1"/>
  <c r="P1108" i="1"/>
  <c r="P1109" i="1"/>
  <c r="P1110" i="1"/>
  <c r="P1111" i="1"/>
  <c r="P1112" i="1"/>
  <c r="P1113" i="1"/>
  <c r="P1114" i="1"/>
  <c r="P1115" i="1"/>
  <c r="P1116" i="1"/>
  <c r="P1117" i="1"/>
  <c r="P1118" i="1"/>
  <c r="P1119" i="1"/>
  <c r="P1120" i="1"/>
  <c r="P1121" i="1"/>
  <c r="P1122" i="1"/>
  <c r="P1123" i="1"/>
  <c r="P1124" i="1"/>
  <c r="P1125" i="1"/>
  <c r="P1126" i="1"/>
  <c r="P1127" i="1"/>
  <c r="P1128" i="1"/>
  <c r="P1129" i="1"/>
  <c r="P1130" i="1"/>
  <c r="P1131" i="1"/>
  <c r="P1132" i="1"/>
  <c r="P1133" i="1"/>
  <c r="P1134" i="1"/>
  <c r="P1135" i="1"/>
  <c r="P1136" i="1"/>
  <c r="P1137" i="1"/>
  <c r="P1138" i="1"/>
  <c r="P1139" i="1"/>
  <c r="P1140" i="1"/>
  <c r="P1141" i="1"/>
  <c r="P1142" i="1"/>
  <c r="P1143" i="1"/>
  <c r="P1144" i="1"/>
  <c r="P1145" i="1"/>
  <c r="P1146" i="1"/>
  <c r="P1147" i="1"/>
  <c r="P1148" i="1"/>
  <c r="P1149" i="1"/>
  <c r="P1150" i="1"/>
  <c r="P1151" i="1"/>
  <c r="P1152" i="1"/>
  <c r="P1153" i="1"/>
  <c r="P1154" i="1"/>
  <c r="P1155" i="1"/>
  <c r="P1156" i="1"/>
  <c r="P1157" i="1"/>
  <c r="P1158" i="1"/>
  <c r="P1159" i="1"/>
  <c r="P1160" i="1"/>
  <c r="P1161" i="1"/>
  <c r="P1162" i="1"/>
  <c r="P1163" i="1"/>
  <c r="P1164" i="1"/>
  <c r="P1165" i="1"/>
  <c r="P1166" i="1"/>
  <c r="P1167" i="1"/>
  <c r="P1168" i="1"/>
  <c r="P1169" i="1"/>
  <c r="P1170" i="1"/>
  <c r="P1171" i="1"/>
  <c r="P1172" i="1"/>
  <c r="P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095" i="1"/>
  <c r="M1172" i="1"/>
  <c r="L1172" i="1"/>
  <c r="B1172" i="1"/>
  <c r="A1172" i="1"/>
  <c r="M1171" i="1"/>
  <c r="L1171" i="1"/>
  <c r="B1171" i="1"/>
  <c r="A1171" i="1"/>
  <c r="M1170" i="1"/>
  <c r="L1170" i="1"/>
  <c r="B1170" i="1"/>
  <c r="A1170" i="1"/>
  <c r="M1169" i="1"/>
  <c r="L1169" i="1"/>
  <c r="B1169" i="1"/>
  <c r="A1169" i="1"/>
  <c r="M1168" i="1"/>
  <c r="L1168" i="1"/>
  <c r="B1168" i="1"/>
  <c r="A1168" i="1"/>
  <c r="M1167" i="1"/>
  <c r="L1167" i="1"/>
  <c r="B1167" i="1"/>
  <c r="A1167" i="1"/>
  <c r="M1166" i="1"/>
  <c r="L1166" i="1"/>
  <c r="B1166" i="1"/>
  <c r="A1166" i="1"/>
  <c r="M1165" i="1"/>
  <c r="L1165" i="1"/>
  <c r="B1165" i="1"/>
  <c r="A1165" i="1"/>
  <c r="M1164" i="1"/>
  <c r="L1164" i="1"/>
  <c r="B1164" i="1"/>
  <c r="A1164" i="1"/>
  <c r="M1163" i="1"/>
  <c r="L1163" i="1"/>
  <c r="B1163" i="1"/>
  <c r="A1163" i="1"/>
  <c r="M1162" i="1"/>
  <c r="L1162" i="1"/>
  <c r="B1162" i="1"/>
  <c r="A1162" i="1"/>
  <c r="M1161" i="1"/>
  <c r="L1161" i="1"/>
  <c r="B1161" i="1"/>
  <c r="A1161" i="1"/>
  <c r="M1160" i="1"/>
  <c r="L1160" i="1"/>
  <c r="B1160" i="1"/>
  <c r="A1160" i="1"/>
  <c r="M1159" i="1"/>
  <c r="L1159" i="1"/>
  <c r="B1159" i="1"/>
  <c r="A1159" i="1"/>
  <c r="M1158" i="1"/>
  <c r="L1158" i="1"/>
  <c r="B1158" i="1"/>
  <c r="A1158" i="1"/>
  <c r="M1157" i="1"/>
  <c r="L1157" i="1"/>
  <c r="B1157" i="1"/>
  <c r="A1157" i="1"/>
  <c r="M1156" i="1"/>
  <c r="L1156" i="1"/>
  <c r="B1156" i="1"/>
  <c r="A1156" i="1"/>
  <c r="M1155" i="1"/>
  <c r="L1155" i="1"/>
  <c r="B1155" i="1"/>
  <c r="A1155" i="1"/>
  <c r="M1154" i="1"/>
  <c r="L1154" i="1"/>
  <c r="B1154" i="1"/>
  <c r="A1154" i="1"/>
  <c r="M1153" i="1"/>
  <c r="L1153" i="1"/>
  <c r="B1153" i="1"/>
  <c r="A1153" i="1"/>
  <c r="M1152" i="1"/>
  <c r="L1152" i="1"/>
  <c r="B1152" i="1"/>
  <c r="A1152" i="1"/>
  <c r="M1151" i="1"/>
  <c r="L1151" i="1"/>
  <c r="B1151" i="1"/>
  <c r="A1151" i="1"/>
  <c r="M1150" i="1"/>
  <c r="L1150" i="1"/>
  <c r="B1150" i="1"/>
  <c r="A1150" i="1"/>
  <c r="M1149" i="1"/>
  <c r="L1149" i="1"/>
  <c r="B1149" i="1"/>
  <c r="A1149" i="1"/>
  <c r="M1148" i="1"/>
  <c r="L1148" i="1"/>
  <c r="B1148" i="1"/>
  <c r="A1148" i="1"/>
  <c r="M1147" i="1"/>
  <c r="L1147" i="1"/>
  <c r="B1147" i="1"/>
  <c r="A1147" i="1"/>
  <c r="M1146" i="1"/>
  <c r="L1146" i="1"/>
  <c r="B1146" i="1"/>
  <c r="A1146" i="1"/>
  <c r="M1145" i="1"/>
  <c r="L1145" i="1"/>
  <c r="B1145" i="1"/>
  <c r="A1145" i="1"/>
  <c r="M1144" i="1"/>
  <c r="L1144" i="1"/>
  <c r="B1144" i="1"/>
  <c r="A1144" i="1"/>
  <c r="M1143" i="1"/>
  <c r="L1143" i="1"/>
  <c r="B1143" i="1"/>
  <c r="A1143" i="1"/>
  <c r="M1142" i="1"/>
  <c r="L1142" i="1"/>
  <c r="B1142" i="1"/>
  <c r="A1142" i="1"/>
  <c r="M1141" i="1"/>
  <c r="L1141" i="1"/>
  <c r="B1141" i="1"/>
  <c r="A1141" i="1"/>
  <c r="M1140" i="1"/>
  <c r="L1140" i="1"/>
  <c r="B1140" i="1"/>
  <c r="A1140" i="1"/>
  <c r="M1139" i="1"/>
  <c r="L1139" i="1"/>
  <c r="B1139" i="1"/>
  <c r="A1139" i="1"/>
  <c r="M1138" i="1"/>
  <c r="L1138" i="1"/>
  <c r="B1138" i="1"/>
  <c r="A1138" i="1"/>
  <c r="M1137" i="1"/>
  <c r="L1137" i="1"/>
  <c r="B1137" i="1"/>
  <c r="A1137" i="1"/>
  <c r="M1136" i="1"/>
  <c r="L1136" i="1"/>
  <c r="B1136" i="1"/>
  <c r="A1136" i="1"/>
  <c r="M1135" i="1"/>
  <c r="L1135" i="1"/>
  <c r="B1135" i="1"/>
  <c r="A1135" i="1"/>
  <c r="M1134" i="1"/>
  <c r="L1134" i="1"/>
  <c r="B1134" i="1"/>
  <c r="A1134" i="1"/>
  <c r="M1133" i="1"/>
  <c r="L1133" i="1"/>
  <c r="B1133" i="1"/>
  <c r="A1133" i="1"/>
  <c r="M1132" i="1"/>
  <c r="L1132" i="1"/>
  <c r="B1132" i="1"/>
  <c r="A1132" i="1"/>
  <c r="M1131" i="1"/>
  <c r="L1131" i="1"/>
  <c r="B1131" i="1"/>
  <c r="A1131" i="1"/>
  <c r="M1130" i="1"/>
  <c r="L1130" i="1"/>
  <c r="B1130" i="1"/>
  <c r="A1130" i="1"/>
  <c r="M1129" i="1"/>
  <c r="L1129" i="1"/>
  <c r="B1129" i="1"/>
  <c r="A1129" i="1"/>
  <c r="M1128" i="1"/>
  <c r="L1128" i="1"/>
  <c r="B1128" i="1"/>
  <c r="A1128" i="1"/>
  <c r="M1127" i="1"/>
  <c r="L1127" i="1"/>
  <c r="B1127" i="1"/>
  <c r="A1127" i="1"/>
  <c r="M1126" i="1"/>
  <c r="L1126" i="1"/>
  <c r="B1126" i="1"/>
  <c r="A1126" i="1"/>
  <c r="M1125" i="1"/>
  <c r="L1125" i="1"/>
  <c r="B1125" i="1"/>
  <c r="A1125" i="1"/>
  <c r="M1124" i="1"/>
  <c r="L1124" i="1"/>
  <c r="B1124" i="1"/>
  <c r="A1124" i="1"/>
  <c r="M1123" i="1"/>
  <c r="L1123" i="1"/>
  <c r="B1123" i="1"/>
  <c r="A1123" i="1"/>
  <c r="M1122" i="1"/>
  <c r="L1122" i="1"/>
  <c r="B1122" i="1"/>
  <c r="A1122" i="1"/>
  <c r="M1121" i="1"/>
  <c r="L1121" i="1"/>
  <c r="B1121" i="1"/>
  <c r="A1121" i="1"/>
  <c r="M1120" i="1"/>
  <c r="L1120" i="1"/>
  <c r="B1120" i="1"/>
  <c r="A1120" i="1"/>
  <c r="M1119" i="1"/>
  <c r="L1119" i="1"/>
  <c r="B1119" i="1"/>
  <c r="A1119" i="1"/>
  <c r="M1118" i="1"/>
  <c r="L1118" i="1"/>
  <c r="B1118" i="1"/>
  <c r="A1118" i="1"/>
  <c r="M1117" i="1"/>
  <c r="L1117" i="1"/>
  <c r="B1117" i="1"/>
  <c r="A1117" i="1"/>
  <c r="M1116" i="1"/>
  <c r="L1116" i="1"/>
  <c r="B1116" i="1"/>
  <c r="A1116" i="1"/>
  <c r="M1115" i="1"/>
  <c r="L1115" i="1"/>
  <c r="B1115" i="1"/>
  <c r="A1115" i="1"/>
  <c r="M1114" i="1"/>
  <c r="L1114" i="1"/>
  <c r="B1114" i="1"/>
  <c r="A1114" i="1"/>
  <c r="M1113" i="1"/>
  <c r="L1113" i="1"/>
  <c r="B1113" i="1"/>
  <c r="A1113" i="1"/>
  <c r="M1112" i="1"/>
  <c r="L1112" i="1"/>
  <c r="B1112" i="1"/>
  <c r="A1112" i="1"/>
  <c r="M1111" i="1"/>
  <c r="L1111" i="1"/>
  <c r="B1111" i="1"/>
  <c r="A1111" i="1"/>
  <c r="M1110" i="1"/>
  <c r="L1110" i="1"/>
  <c r="B1110" i="1"/>
  <c r="A1110" i="1"/>
  <c r="M1109" i="1"/>
  <c r="L1109" i="1"/>
  <c r="B1109" i="1"/>
  <c r="A1109" i="1"/>
  <c r="M1108" i="1"/>
  <c r="L1108" i="1"/>
  <c r="B1108" i="1"/>
  <c r="A1108" i="1"/>
  <c r="M1107" i="1"/>
  <c r="L1107" i="1"/>
  <c r="B1107" i="1"/>
  <c r="A1107" i="1"/>
  <c r="M1106" i="1"/>
  <c r="L1106" i="1"/>
  <c r="B1106" i="1"/>
  <c r="A1106" i="1"/>
  <c r="M1105" i="1"/>
  <c r="L1105" i="1"/>
  <c r="B1105" i="1"/>
  <c r="A1105" i="1"/>
  <c r="M1104" i="1"/>
  <c r="L1104" i="1"/>
  <c r="B1104" i="1"/>
  <c r="A1104" i="1"/>
  <c r="M1103" i="1"/>
  <c r="L1103" i="1"/>
  <c r="B1103" i="1"/>
  <c r="A1103" i="1"/>
  <c r="M1102" i="1"/>
  <c r="L1102" i="1"/>
  <c r="B1102" i="1"/>
  <c r="A1102" i="1"/>
  <c r="M1101" i="1"/>
  <c r="L1101" i="1"/>
  <c r="B1101" i="1"/>
  <c r="A1101" i="1"/>
  <c r="M1100" i="1"/>
  <c r="L1100" i="1"/>
  <c r="B1100" i="1"/>
  <c r="A1100" i="1"/>
  <c r="M1099" i="1"/>
  <c r="L1099" i="1"/>
  <c r="B1099" i="1"/>
  <c r="A1099" i="1"/>
  <c r="M1098" i="1"/>
  <c r="L1098" i="1"/>
  <c r="B1098" i="1"/>
  <c r="A1098" i="1"/>
  <c r="M1097" i="1"/>
  <c r="L1097" i="1"/>
  <c r="B1097" i="1"/>
  <c r="A1097" i="1"/>
  <c r="M1096" i="1"/>
  <c r="L1096" i="1"/>
  <c r="B1096" i="1"/>
  <c r="A1096" i="1"/>
  <c r="M1095" i="1"/>
  <c r="L1095" i="1"/>
  <c r="B1095" i="1"/>
  <c r="A1095" i="1"/>
  <c r="B16" i="3"/>
  <c r="B14" i="3"/>
  <c r="B15" i="3"/>
  <c r="S79" i="19" l="1"/>
  <c r="R79" i="19"/>
  <c r="Q79" i="19"/>
  <c r="P79" i="19"/>
  <c r="O79" i="19"/>
  <c r="N79" i="19"/>
  <c r="M79" i="19"/>
  <c r="S79" i="18" l="1"/>
  <c r="R79" i="18"/>
  <c r="O79" i="18"/>
  <c r="N79" i="18"/>
  <c r="M79" i="18"/>
  <c r="P79" i="18"/>
  <c r="Q79" i="18"/>
  <c r="P98" i="13"/>
  <c r="P61" i="13" s="1"/>
  <c r="M98" i="13"/>
  <c r="M61" i="13" s="1"/>
  <c r="N98" i="13"/>
  <c r="N61" i="13" s="1"/>
  <c r="O98" i="13"/>
  <c r="O61" i="13" s="1"/>
  <c r="M1094" i="1"/>
  <c r="L1094" i="1"/>
  <c r="C1094" i="1"/>
  <c r="B1094" i="1"/>
  <c r="A1094" i="1"/>
  <c r="M1093" i="1"/>
  <c r="L1093" i="1"/>
  <c r="C1093" i="1"/>
  <c r="B1093" i="1"/>
  <c r="A1093" i="1"/>
  <c r="M1092" i="1"/>
  <c r="L1092" i="1"/>
  <c r="C1092" i="1"/>
  <c r="B1092" i="1"/>
  <c r="A1092" i="1"/>
  <c r="M1091" i="1"/>
  <c r="L1091" i="1"/>
  <c r="C1091" i="1"/>
  <c r="B1091" i="1"/>
  <c r="A1091" i="1"/>
  <c r="M1090" i="1"/>
  <c r="L1090" i="1"/>
  <c r="C1090" i="1"/>
  <c r="B1090" i="1"/>
  <c r="A1090" i="1"/>
  <c r="M1089" i="1"/>
  <c r="L1089" i="1"/>
  <c r="C1089" i="1"/>
  <c r="B1089" i="1"/>
  <c r="A1089" i="1"/>
  <c r="M1088" i="1"/>
  <c r="L1088" i="1"/>
  <c r="C1088" i="1"/>
  <c r="B1088" i="1"/>
  <c r="A1088" i="1"/>
  <c r="M1087" i="1"/>
  <c r="L1087" i="1"/>
  <c r="C1087" i="1"/>
  <c r="B1087" i="1"/>
  <c r="A1087" i="1"/>
  <c r="M1086" i="1"/>
  <c r="L1086" i="1"/>
  <c r="C1086" i="1"/>
  <c r="B1086" i="1"/>
  <c r="A1086" i="1"/>
  <c r="M1085" i="1"/>
  <c r="L1085" i="1"/>
  <c r="C1085" i="1"/>
  <c r="B1085" i="1"/>
  <c r="A1085" i="1"/>
  <c r="M1084" i="1"/>
  <c r="L1084" i="1"/>
  <c r="C1084" i="1"/>
  <c r="B1084" i="1"/>
  <c r="A1084" i="1"/>
  <c r="M1083" i="1"/>
  <c r="L1083" i="1"/>
  <c r="C1083" i="1"/>
  <c r="B1083" i="1"/>
  <c r="A1083" i="1"/>
  <c r="M1082" i="1"/>
  <c r="L1082" i="1"/>
  <c r="C1082" i="1"/>
  <c r="B1082" i="1"/>
  <c r="A1082" i="1"/>
  <c r="M1081" i="1"/>
  <c r="L1081" i="1"/>
  <c r="C1081" i="1"/>
  <c r="B1081" i="1"/>
  <c r="A1081" i="1"/>
  <c r="M1080" i="1"/>
  <c r="L1080" i="1"/>
  <c r="C1080" i="1"/>
  <c r="B1080" i="1"/>
  <c r="A1080" i="1"/>
  <c r="M1079" i="1"/>
  <c r="L1079" i="1"/>
  <c r="C1079" i="1"/>
  <c r="B1079" i="1"/>
  <c r="A1079" i="1"/>
  <c r="M1078" i="1"/>
  <c r="L1078" i="1"/>
  <c r="C1078" i="1"/>
  <c r="B1078" i="1"/>
  <c r="A1078" i="1"/>
  <c r="M1077" i="1"/>
  <c r="L1077" i="1"/>
  <c r="C1077" i="1"/>
  <c r="B1077" i="1"/>
  <c r="A1077" i="1"/>
  <c r="M1076" i="1"/>
  <c r="L1076" i="1"/>
  <c r="C1076" i="1"/>
  <c r="B1076" i="1"/>
  <c r="A1076" i="1"/>
  <c r="M1075" i="1"/>
  <c r="L1075" i="1"/>
  <c r="C1075" i="1"/>
  <c r="B1075" i="1"/>
  <c r="A1075" i="1"/>
  <c r="M1074" i="1"/>
  <c r="L1074" i="1"/>
  <c r="C1074" i="1"/>
  <c r="B1074" i="1"/>
  <c r="A1074" i="1"/>
  <c r="M1073" i="1"/>
  <c r="L1073" i="1"/>
  <c r="C1073" i="1"/>
  <c r="B1073" i="1"/>
  <c r="A1073" i="1"/>
  <c r="M1072" i="1"/>
  <c r="L1072" i="1"/>
  <c r="C1072" i="1"/>
  <c r="B1072" i="1"/>
  <c r="A1072" i="1"/>
  <c r="M1071" i="1"/>
  <c r="L1071" i="1"/>
  <c r="C1071" i="1"/>
  <c r="B1071" i="1"/>
  <c r="A1071" i="1"/>
  <c r="M1070" i="1"/>
  <c r="L1070" i="1"/>
  <c r="C1070" i="1"/>
  <c r="B1070" i="1"/>
  <c r="A1070" i="1"/>
  <c r="M1069" i="1"/>
  <c r="L1069" i="1"/>
  <c r="C1069" i="1"/>
  <c r="B1069" i="1"/>
  <c r="A1069" i="1"/>
  <c r="M1068" i="1"/>
  <c r="L1068" i="1"/>
  <c r="C1068" i="1"/>
  <c r="B1068" i="1"/>
  <c r="A1068" i="1"/>
  <c r="M1067" i="1"/>
  <c r="L1067" i="1"/>
  <c r="C1067" i="1"/>
  <c r="B1067" i="1"/>
  <c r="A1067" i="1"/>
  <c r="M1066" i="1"/>
  <c r="L1066" i="1"/>
  <c r="C1066" i="1"/>
  <c r="B1066" i="1"/>
  <c r="A1066" i="1"/>
  <c r="M1065" i="1"/>
  <c r="L1065" i="1"/>
  <c r="C1065" i="1"/>
  <c r="B1065" i="1"/>
  <c r="A1065" i="1"/>
  <c r="M1064" i="1"/>
  <c r="L1064" i="1"/>
  <c r="C1064" i="1"/>
  <c r="B1064" i="1"/>
  <c r="A1064" i="1"/>
  <c r="M1063" i="1"/>
  <c r="L1063" i="1"/>
  <c r="C1063" i="1"/>
  <c r="B1063" i="1"/>
  <c r="A1063" i="1"/>
  <c r="M1062" i="1"/>
  <c r="L1062" i="1"/>
  <c r="C1062" i="1"/>
  <c r="B1062" i="1"/>
  <c r="A1062" i="1"/>
  <c r="M1061" i="1"/>
  <c r="L1061" i="1"/>
  <c r="C1061" i="1"/>
  <c r="B1061" i="1"/>
  <c r="A1061" i="1"/>
  <c r="M1060" i="1"/>
  <c r="L1060" i="1"/>
  <c r="C1060" i="1"/>
  <c r="B1060" i="1"/>
  <c r="A1060" i="1"/>
  <c r="M1059" i="1"/>
  <c r="L1059" i="1"/>
  <c r="C1059" i="1"/>
  <c r="B1059" i="1"/>
  <c r="A1059" i="1"/>
  <c r="M1058" i="1"/>
  <c r="L1058" i="1"/>
  <c r="C1058" i="1"/>
  <c r="B1058" i="1"/>
  <c r="A1058" i="1"/>
  <c r="M1057" i="1"/>
  <c r="L1057" i="1"/>
  <c r="C1057" i="1"/>
  <c r="B1057" i="1"/>
  <c r="A1057" i="1"/>
  <c r="M1056" i="1"/>
  <c r="L1056" i="1"/>
  <c r="C1056" i="1"/>
  <c r="B1056" i="1"/>
  <c r="A1056" i="1"/>
  <c r="M1055" i="1"/>
  <c r="L1055" i="1"/>
  <c r="C1055" i="1"/>
  <c r="B1055" i="1"/>
  <c r="A1055" i="1"/>
  <c r="M1054" i="1"/>
  <c r="L1054" i="1"/>
  <c r="C1054" i="1"/>
  <c r="B1054" i="1"/>
  <c r="A1054" i="1"/>
  <c r="M1053" i="1"/>
  <c r="L1053" i="1"/>
  <c r="C1053" i="1"/>
  <c r="B1053" i="1"/>
  <c r="A1053" i="1"/>
  <c r="M1052" i="1"/>
  <c r="L1052" i="1"/>
  <c r="C1052" i="1"/>
  <c r="B1052" i="1"/>
  <c r="A1052" i="1"/>
  <c r="M1051" i="1"/>
  <c r="L1051" i="1"/>
  <c r="C1051" i="1"/>
  <c r="B1051" i="1"/>
  <c r="A1051" i="1"/>
  <c r="M1050" i="1"/>
  <c r="L1050" i="1"/>
  <c r="C1050" i="1"/>
  <c r="B1050" i="1"/>
  <c r="A1050" i="1"/>
  <c r="M1049" i="1"/>
  <c r="L1049" i="1"/>
  <c r="C1049" i="1"/>
  <c r="B1049" i="1"/>
  <c r="A1049" i="1"/>
  <c r="M1048" i="1"/>
  <c r="L1048" i="1"/>
  <c r="C1048" i="1"/>
  <c r="B1048" i="1"/>
  <c r="A1048" i="1"/>
  <c r="M1047" i="1"/>
  <c r="L1047" i="1"/>
  <c r="C1047" i="1"/>
  <c r="B1047" i="1"/>
  <c r="A1047" i="1"/>
  <c r="M1046" i="1"/>
  <c r="L1046" i="1"/>
  <c r="C1046" i="1"/>
  <c r="B1046" i="1"/>
  <c r="A1046" i="1"/>
  <c r="M1045" i="1"/>
  <c r="L1045" i="1"/>
  <c r="C1045" i="1"/>
  <c r="B1045" i="1"/>
  <c r="A1045" i="1"/>
  <c r="M1044" i="1"/>
  <c r="L1044" i="1"/>
  <c r="C1044" i="1"/>
  <c r="B1044" i="1"/>
  <c r="A1044" i="1"/>
  <c r="M1043" i="1"/>
  <c r="L1043" i="1"/>
  <c r="C1043" i="1"/>
  <c r="B1043" i="1"/>
  <c r="A1043" i="1"/>
  <c r="M1042" i="1"/>
  <c r="L1042" i="1"/>
  <c r="C1042" i="1"/>
  <c r="B1042" i="1"/>
  <c r="A1042" i="1"/>
  <c r="M1041" i="1"/>
  <c r="L1041" i="1"/>
  <c r="C1041" i="1"/>
  <c r="B1041" i="1"/>
  <c r="A1041" i="1"/>
  <c r="M1040" i="1"/>
  <c r="L1040" i="1"/>
  <c r="C1040" i="1"/>
  <c r="B1040" i="1"/>
  <c r="A1040" i="1"/>
  <c r="M1039" i="1"/>
  <c r="L1039" i="1"/>
  <c r="C1039" i="1"/>
  <c r="B1039" i="1"/>
  <c r="A1039" i="1"/>
  <c r="M1038" i="1"/>
  <c r="L1038" i="1"/>
  <c r="C1038" i="1"/>
  <c r="B1038" i="1"/>
  <c r="A1038" i="1"/>
  <c r="M1037" i="1"/>
  <c r="L1037" i="1"/>
  <c r="C1037" i="1"/>
  <c r="B1037" i="1"/>
  <c r="A1037" i="1"/>
  <c r="M1036" i="1"/>
  <c r="L1036" i="1"/>
  <c r="C1036" i="1"/>
  <c r="B1036" i="1"/>
  <c r="A1036" i="1"/>
  <c r="M1035" i="1"/>
  <c r="L1035" i="1"/>
  <c r="C1035" i="1"/>
  <c r="B1035" i="1"/>
  <c r="A1035" i="1"/>
  <c r="M1034" i="1"/>
  <c r="L1034" i="1"/>
  <c r="C1034" i="1"/>
  <c r="B1034" i="1"/>
  <c r="A1034" i="1"/>
  <c r="M1033" i="1"/>
  <c r="L1033" i="1"/>
  <c r="C1033" i="1"/>
  <c r="B1033" i="1"/>
  <c r="A1033" i="1"/>
  <c r="M1032" i="1"/>
  <c r="L1032" i="1"/>
  <c r="C1032" i="1"/>
  <c r="B1032" i="1"/>
  <c r="A1032" i="1"/>
  <c r="M1031" i="1"/>
  <c r="L1031" i="1"/>
  <c r="C1031" i="1"/>
  <c r="B1031" i="1"/>
  <c r="A1031" i="1"/>
  <c r="M1030" i="1"/>
  <c r="L1030" i="1"/>
  <c r="C1030" i="1"/>
  <c r="B1030" i="1"/>
  <c r="A1030" i="1"/>
  <c r="M1029" i="1"/>
  <c r="L1029" i="1"/>
  <c r="C1029" i="1"/>
  <c r="B1029" i="1"/>
  <c r="A1029" i="1"/>
  <c r="M1028" i="1"/>
  <c r="L1028" i="1"/>
  <c r="C1028" i="1"/>
  <c r="B1028" i="1"/>
  <c r="A1028" i="1"/>
  <c r="M1027" i="1"/>
  <c r="L1027" i="1"/>
  <c r="C1027" i="1"/>
  <c r="B1027" i="1"/>
  <c r="A1027" i="1"/>
  <c r="M1026" i="1"/>
  <c r="L1026" i="1"/>
  <c r="C1026" i="1"/>
  <c r="B1026" i="1"/>
  <c r="A1026" i="1"/>
  <c r="M1025" i="1"/>
  <c r="L1025" i="1"/>
  <c r="C1025" i="1"/>
  <c r="B1025" i="1"/>
  <c r="A1025" i="1"/>
  <c r="M1024" i="1"/>
  <c r="L1024" i="1"/>
  <c r="C1024" i="1"/>
  <c r="B1024" i="1"/>
  <c r="A1024" i="1"/>
  <c r="M1023" i="1"/>
  <c r="L1023" i="1"/>
  <c r="C1023" i="1"/>
  <c r="B1023" i="1"/>
  <c r="A1023" i="1"/>
  <c r="M1022" i="1"/>
  <c r="L1022" i="1"/>
  <c r="C1022" i="1"/>
  <c r="B1022" i="1"/>
  <c r="A1022" i="1"/>
  <c r="M1021" i="1"/>
  <c r="L1021" i="1"/>
  <c r="C1021" i="1"/>
  <c r="B1021" i="1"/>
  <c r="A1021" i="1"/>
  <c r="M1020" i="1"/>
  <c r="L1020" i="1"/>
  <c r="C1020" i="1"/>
  <c r="B1020" i="1"/>
  <c r="A1020" i="1"/>
  <c r="M1019" i="1"/>
  <c r="L1019" i="1"/>
  <c r="C1019" i="1"/>
  <c r="B1019" i="1"/>
  <c r="A1019" i="1"/>
  <c r="M1018" i="1"/>
  <c r="L1018" i="1"/>
  <c r="C1018" i="1"/>
  <c r="B1018" i="1"/>
  <c r="A1018" i="1"/>
  <c r="M1017" i="1"/>
  <c r="L1017" i="1"/>
  <c r="C1017" i="1"/>
  <c r="B1017" i="1"/>
  <c r="A1017" i="1"/>
  <c r="C98" i="13" l="1"/>
  <c r="C61" i="13" s="1"/>
  <c r="D98" i="13"/>
  <c r="D61" i="13" s="1"/>
  <c r="E98" i="13"/>
  <c r="E61" i="13" s="1"/>
  <c r="F98" i="13"/>
  <c r="F61" i="13" s="1"/>
  <c r="G98" i="13"/>
  <c r="G61" i="13" s="1"/>
  <c r="H98" i="13"/>
  <c r="H61" i="13" s="1"/>
  <c r="I98" i="13"/>
  <c r="I61" i="13" s="1"/>
  <c r="J98" i="13"/>
  <c r="J61" i="13" s="1"/>
  <c r="L98" i="13"/>
  <c r="L61" i="13" s="1"/>
  <c r="K98" i="13"/>
  <c r="K61" i="13" s="1"/>
  <c r="M75" i="18" l="1"/>
  <c r="N75" i="18"/>
  <c r="O75" i="18"/>
  <c r="P75" i="18"/>
  <c r="Q75" i="18"/>
  <c r="R75" i="18"/>
  <c r="S75" i="18"/>
  <c r="M76" i="18"/>
  <c r="N76" i="18"/>
  <c r="O76" i="18"/>
  <c r="P76" i="18"/>
  <c r="Q76" i="18"/>
  <c r="R76" i="18"/>
  <c r="S76" i="18"/>
  <c r="M77" i="18"/>
  <c r="N77" i="18"/>
  <c r="O77" i="18"/>
  <c r="P77" i="18"/>
  <c r="Q77" i="18"/>
  <c r="R77" i="18"/>
  <c r="S77" i="18"/>
  <c r="M78" i="18"/>
  <c r="N78" i="18"/>
  <c r="O78" i="18"/>
  <c r="P78" i="18"/>
  <c r="Q78" i="18"/>
  <c r="R78" i="18"/>
  <c r="S78" i="18"/>
  <c r="M67" i="18"/>
  <c r="N67" i="18"/>
  <c r="O67" i="18"/>
  <c r="P67" i="18"/>
  <c r="Q67" i="18"/>
  <c r="R67" i="18"/>
  <c r="S67" i="18"/>
  <c r="M68" i="18"/>
  <c r="N68" i="18"/>
  <c r="O68" i="18"/>
  <c r="P68" i="18"/>
  <c r="Q68" i="18"/>
  <c r="R68" i="18"/>
  <c r="S68" i="18"/>
  <c r="M69" i="18"/>
  <c r="N69" i="18"/>
  <c r="O69" i="18"/>
  <c r="P69" i="18"/>
  <c r="Q69" i="18"/>
  <c r="R69" i="18"/>
  <c r="S69" i="18"/>
  <c r="M70" i="18"/>
  <c r="N70" i="18"/>
  <c r="O70" i="18"/>
  <c r="P70" i="18"/>
  <c r="Q70" i="18"/>
  <c r="R70" i="18"/>
  <c r="S70" i="18"/>
  <c r="M71" i="18"/>
  <c r="N71" i="18"/>
  <c r="O71" i="18"/>
  <c r="P71" i="18"/>
  <c r="Q71" i="18"/>
  <c r="R71" i="18"/>
  <c r="S71" i="18"/>
  <c r="M72" i="18"/>
  <c r="N72" i="18"/>
  <c r="O72" i="18"/>
  <c r="P72" i="18"/>
  <c r="Q72" i="18"/>
  <c r="R72" i="18"/>
  <c r="S72" i="18"/>
  <c r="M73" i="18"/>
  <c r="N73" i="18"/>
  <c r="O73" i="18"/>
  <c r="P73" i="18"/>
  <c r="Q73" i="18"/>
  <c r="R73" i="18"/>
  <c r="S73" i="18"/>
  <c r="M74" i="18"/>
  <c r="N74" i="18"/>
  <c r="O74" i="18"/>
  <c r="P74" i="18"/>
  <c r="Q74" i="18"/>
  <c r="R74" i="18"/>
  <c r="S74" i="18"/>
  <c r="S66" i="18"/>
  <c r="R66" i="18"/>
  <c r="Q66" i="18"/>
  <c r="P66" i="18"/>
  <c r="O66" i="18"/>
  <c r="N66" i="18"/>
  <c r="M66" i="18"/>
  <c r="S72" i="19" l="1"/>
  <c r="Q70" i="19"/>
  <c r="O68" i="19"/>
  <c r="R75" i="19"/>
  <c r="Q74" i="19"/>
  <c r="O72" i="19"/>
  <c r="M70" i="19"/>
  <c r="R67" i="19"/>
  <c r="P77" i="19"/>
  <c r="N75" i="19"/>
  <c r="M74" i="19"/>
  <c r="R71" i="19"/>
  <c r="P69" i="19"/>
  <c r="N67" i="19"/>
  <c r="S76" i="19"/>
  <c r="P73" i="19"/>
  <c r="N71" i="19"/>
  <c r="S68" i="19"/>
  <c r="Q78" i="19"/>
  <c r="O76" i="19"/>
  <c r="M78" i="19"/>
  <c r="S66" i="19"/>
  <c r="O66" i="19"/>
  <c r="R66" i="19"/>
  <c r="N66" i="19"/>
  <c r="P74" i="19"/>
  <c r="S73" i="19"/>
  <c r="O73" i="19"/>
  <c r="R72" i="19"/>
  <c r="N72" i="19"/>
  <c r="Q71" i="19"/>
  <c r="M71" i="19"/>
  <c r="P70" i="19"/>
  <c r="S69" i="19"/>
  <c r="O69" i="19"/>
  <c r="R68" i="19"/>
  <c r="N68" i="19"/>
  <c r="Q67" i="19"/>
  <c r="M67" i="19"/>
  <c r="P78" i="19"/>
  <c r="S77" i="19"/>
  <c r="O77" i="19"/>
  <c r="R76" i="19"/>
  <c r="N76" i="19"/>
  <c r="Q75" i="19"/>
  <c r="M75" i="19"/>
  <c r="Q66" i="19"/>
  <c r="S74" i="19"/>
  <c r="O74" i="19"/>
  <c r="R73" i="19"/>
  <c r="N73" i="19"/>
  <c r="Q72" i="19"/>
  <c r="M72" i="19"/>
  <c r="P71" i="19"/>
  <c r="S70" i="19"/>
  <c r="O70" i="19"/>
  <c r="R69" i="19"/>
  <c r="N69" i="19"/>
  <c r="Q68" i="19"/>
  <c r="M68" i="19"/>
  <c r="P67" i="19"/>
  <c r="S78" i="19"/>
  <c r="O78" i="19"/>
  <c r="R77" i="19"/>
  <c r="N77" i="19"/>
  <c r="Q76" i="19"/>
  <c r="M76" i="19"/>
  <c r="P75" i="19"/>
  <c r="M66" i="19"/>
  <c r="P66" i="19"/>
  <c r="R74" i="19"/>
  <c r="N74" i="19"/>
  <c r="Q73" i="19"/>
  <c r="M73" i="19"/>
  <c r="P72" i="19"/>
  <c r="S71" i="19"/>
  <c r="O71" i="19"/>
  <c r="R70" i="19"/>
  <c r="N70" i="19"/>
  <c r="Q69" i="19"/>
  <c r="M69" i="19"/>
  <c r="P68" i="19"/>
  <c r="S67" i="19"/>
  <c r="O67" i="19"/>
  <c r="R78" i="19"/>
  <c r="N78" i="19"/>
  <c r="Q77" i="19"/>
  <c r="M77" i="19"/>
  <c r="P76" i="19"/>
  <c r="S75" i="19"/>
  <c r="O75" i="19"/>
  <c r="B6" i="3"/>
  <c r="B7" i="3"/>
  <c r="B8" i="3"/>
  <c r="B9" i="3"/>
  <c r="B10" i="3"/>
  <c r="B11" i="3"/>
  <c r="B12" i="3"/>
  <c r="B13" i="3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252" i="1"/>
  <c r="V253" i="1"/>
  <c r="V254" i="1"/>
  <c r="V255" i="1"/>
  <c r="V256" i="1"/>
  <c r="V257" i="1"/>
  <c r="V258" i="1"/>
  <c r="V259" i="1"/>
  <c r="V260" i="1"/>
  <c r="V261" i="1"/>
  <c r="V262" i="1"/>
  <c r="V263" i="1"/>
  <c r="V264" i="1"/>
  <c r="V265" i="1"/>
  <c r="V266" i="1"/>
  <c r="V267" i="1"/>
  <c r="V268" i="1"/>
  <c r="V269" i="1"/>
  <c r="V270" i="1"/>
  <c r="V271" i="1"/>
  <c r="V272" i="1"/>
  <c r="V273" i="1"/>
  <c r="V274" i="1"/>
  <c r="V275" i="1"/>
  <c r="V276" i="1"/>
  <c r="V277" i="1"/>
  <c r="V278" i="1"/>
  <c r="V279" i="1"/>
  <c r="V280" i="1"/>
  <c r="V281" i="1"/>
  <c r="V282" i="1"/>
  <c r="V283" i="1"/>
  <c r="V284" i="1"/>
  <c r="V285" i="1"/>
  <c r="V286" i="1"/>
  <c r="V287" i="1"/>
  <c r="V288" i="1"/>
  <c r="V289" i="1"/>
  <c r="V290" i="1"/>
  <c r="V291" i="1"/>
  <c r="V292" i="1"/>
  <c r="V293" i="1"/>
  <c r="V294" i="1"/>
  <c r="V295" i="1"/>
  <c r="V296" i="1"/>
  <c r="V297" i="1"/>
  <c r="V298" i="1"/>
  <c r="V299" i="1"/>
  <c r="V300" i="1"/>
  <c r="V301" i="1"/>
  <c r="V302" i="1"/>
  <c r="V303" i="1"/>
  <c r="V304" i="1"/>
  <c r="V305" i="1"/>
  <c r="V306" i="1"/>
  <c r="V307" i="1"/>
  <c r="V308" i="1"/>
  <c r="V309" i="1"/>
  <c r="V310" i="1"/>
  <c r="V311" i="1"/>
  <c r="V312" i="1"/>
  <c r="V313" i="1"/>
  <c r="V314" i="1"/>
  <c r="V315" i="1"/>
  <c r="V316" i="1"/>
  <c r="V317" i="1"/>
  <c r="V318" i="1"/>
  <c r="V319" i="1"/>
  <c r="V320" i="1"/>
  <c r="V321" i="1"/>
  <c r="V322" i="1"/>
  <c r="V323" i="1"/>
  <c r="V324" i="1"/>
  <c r="V325" i="1"/>
  <c r="V326" i="1"/>
  <c r="V327" i="1"/>
  <c r="V328" i="1"/>
  <c r="V329" i="1"/>
  <c r="V330" i="1"/>
  <c r="V331" i="1"/>
  <c r="V332" i="1"/>
  <c r="V333" i="1"/>
  <c r="V334" i="1"/>
  <c r="V335" i="1"/>
  <c r="V336" i="1"/>
  <c r="V337" i="1"/>
  <c r="V338" i="1"/>
  <c r="V339" i="1"/>
  <c r="V340" i="1"/>
  <c r="V341" i="1"/>
  <c r="V342" i="1"/>
  <c r="V343" i="1"/>
  <c r="V344" i="1"/>
  <c r="V345" i="1"/>
  <c r="V346" i="1"/>
  <c r="V347" i="1"/>
  <c r="V348" i="1"/>
  <c r="V349" i="1"/>
  <c r="V350" i="1"/>
  <c r="V351" i="1"/>
  <c r="V352" i="1"/>
  <c r="V353" i="1"/>
  <c r="V354" i="1"/>
  <c r="V355" i="1"/>
  <c r="V356" i="1"/>
  <c r="V357" i="1"/>
  <c r="V358" i="1"/>
  <c r="V359" i="1"/>
  <c r="V360" i="1"/>
  <c r="V361" i="1"/>
  <c r="V362" i="1"/>
  <c r="V363" i="1"/>
  <c r="V364" i="1"/>
  <c r="V365" i="1"/>
  <c r="V366" i="1"/>
  <c r="V367" i="1"/>
  <c r="V368" i="1"/>
  <c r="V369" i="1"/>
  <c r="V370" i="1"/>
  <c r="V371" i="1"/>
  <c r="V372" i="1"/>
  <c r="V373" i="1"/>
  <c r="V374" i="1"/>
  <c r="V375" i="1"/>
  <c r="V376" i="1"/>
  <c r="V377" i="1"/>
  <c r="V378" i="1"/>
  <c r="V379" i="1"/>
  <c r="V380" i="1"/>
  <c r="V381" i="1"/>
  <c r="V382" i="1"/>
  <c r="V383" i="1"/>
  <c r="V384" i="1"/>
  <c r="V385" i="1"/>
  <c r="V386" i="1"/>
  <c r="V387" i="1"/>
  <c r="V388" i="1"/>
  <c r="V389" i="1"/>
  <c r="V390" i="1"/>
  <c r="V391" i="1"/>
  <c r="V392" i="1"/>
  <c r="V393" i="1"/>
  <c r="V394" i="1"/>
  <c r="V395" i="1"/>
  <c r="V396" i="1"/>
  <c r="V397" i="1"/>
  <c r="V398" i="1"/>
  <c r="V399" i="1"/>
  <c r="V400" i="1"/>
  <c r="V401" i="1"/>
  <c r="V402" i="1"/>
  <c r="V403" i="1"/>
  <c r="V404" i="1"/>
  <c r="V405" i="1"/>
  <c r="V406" i="1"/>
  <c r="V407" i="1"/>
  <c r="V408" i="1"/>
  <c r="V409" i="1"/>
  <c r="V410" i="1"/>
  <c r="V411" i="1"/>
  <c r="V412" i="1"/>
  <c r="V413" i="1"/>
  <c r="V414" i="1"/>
  <c r="V415" i="1"/>
  <c r="V416" i="1"/>
  <c r="V417" i="1"/>
  <c r="V418" i="1"/>
  <c r="V419" i="1"/>
  <c r="V420" i="1"/>
  <c r="V421" i="1"/>
  <c r="V422" i="1"/>
  <c r="V423" i="1"/>
  <c r="V424" i="1"/>
  <c r="V425" i="1"/>
  <c r="V426" i="1"/>
  <c r="V427" i="1"/>
  <c r="V428" i="1"/>
  <c r="V429" i="1"/>
  <c r="V430" i="1"/>
  <c r="V431" i="1"/>
  <c r="V432" i="1"/>
  <c r="V433" i="1"/>
  <c r="V434" i="1"/>
  <c r="V435" i="1"/>
  <c r="V436" i="1"/>
  <c r="V437" i="1"/>
  <c r="V438" i="1"/>
  <c r="V439" i="1"/>
  <c r="V440" i="1"/>
  <c r="V441" i="1"/>
  <c r="V442" i="1"/>
  <c r="V443" i="1"/>
  <c r="V444" i="1"/>
  <c r="V445" i="1"/>
  <c r="V446" i="1"/>
  <c r="V447" i="1"/>
  <c r="V448" i="1"/>
  <c r="V449" i="1"/>
  <c r="V450" i="1"/>
  <c r="V451" i="1"/>
  <c r="V452" i="1"/>
  <c r="V453" i="1"/>
  <c r="V454" i="1"/>
  <c r="V455" i="1"/>
  <c r="V456" i="1"/>
  <c r="V457" i="1"/>
  <c r="V458" i="1"/>
  <c r="V459" i="1"/>
  <c r="V460" i="1"/>
  <c r="V461" i="1"/>
  <c r="V462" i="1"/>
  <c r="V463" i="1"/>
  <c r="V464" i="1"/>
  <c r="V465" i="1"/>
  <c r="V466" i="1"/>
  <c r="V467" i="1"/>
  <c r="V468" i="1"/>
  <c r="V469" i="1"/>
  <c r="V470" i="1"/>
  <c r="V471" i="1"/>
  <c r="V472" i="1"/>
  <c r="V473" i="1"/>
  <c r="V474" i="1"/>
  <c r="V475" i="1"/>
  <c r="V476" i="1"/>
  <c r="V477" i="1"/>
  <c r="V478" i="1"/>
  <c r="V479" i="1"/>
  <c r="V480" i="1"/>
  <c r="V481" i="1"/>
  <c r="V482" i="1"/>
  <c r="V483" i="1"/>
  <c r="V484" i="1"/>
  <c r="V485" i="1"/>
  <c r="V486" i="1"/>
  <c r="V487" i="1"/>
  <c r="V488" i="1"/>
  <c r="V489" i="1"/>
  <c r="V490" i="1"/>
  <c r="V491" i="1"/>
  <c r="V492" i="1"/>
  <c r="V493" i="1"/>
  <c r="V494" i="1"/>
  <c r="V495" i="1"/>
  <c r="V496" i="1"/>
  <c r="V497" i="1"/>
  <c r="V498" i="1"/>
  <c r="V499" i="1"/>
  <c r="V500" i="1"/>
  <c r="V501" i="1"/>
  <c r="V502" i="1"/>
  <c r="V503" i="1"/>
  <c r="V504" i="1"/>
  <c r="V505" i="1"/>
  <c r="V506" i="1"/>
  <c r="V507" i="1"/>
  <c r="V508" i="1"/>
  <c r="V509" i="1"/>
  <c r="V510" i="1"/>
  <c r="V511" i="1"/>
  <c r="V512" i="1"/>
  <c r="V513" i="1"/>
  <c r="V514" i="1"/>
  <c r="V515" i="1"/>
  <c r="V516" i="1"/>
  <c r="V517" i="1"/>
  <c r="V518" i="1"/>
  <c r="V519" i="1"/>
  <c r="V520" i="1"/>
  <c r="V521" i="1"/>
  <c r="V522" i="1"/>
  <c r="V523" i="1"/>
  <c r="V524" i="1"/>
  <c r="V525" i="1"/>
  <c r="V526" i="1"/>
  <c r="V527" i="1"/>
  <c r="V528" i="1"/>
  <c r="V529" i="1"/>
  <c r="V530" i="1"/>
  <c r="V531" i="1"/>
  <c r="V532" i="1"/>
  <c r="V533" i="1"/>
  <c r="V534" i="1"/>
  <c r="V535" i="1"/>
  <c r="V536" i="1"/>
  <c r="V537" i="1"/>
  <c r="V538" i="1"/>
  <c r="V539" i="1"/>
  <c r="V540" i="1"/>
  <c r="V541" i="1"/>
  <c r="V542" i="1"/>
  <c r="V543" i="1"/>
  <c r="V544" i="1"/>
  <c r="V545" i="1"/>
  <c r="V546" i="1"/>
  <c r="V547" i="1"/>
  <c r="V548" i="1"/>
  <c r="V549" i="1"/>
  <c r="V550" i="1"/>
  <c r="V551" i="1"/>
  <c r="V552" i="1"/>
  <c r="V553" i="1"/>
  <c r="V554" i="1"/>
  <c r="V555" i="1"/>
  <c r="V556" i="1"/>
  <c r="V557" i="1"/>
  <c r="V558" i="1"/>
  <c r="V559" i="1"/>
  <c r="V560" i="1"/>
  <c r="V561" i="1"/>
  <c r="V562" i="1"/>
  <c r="V563" i="1"/>
  <c r="V564" i="1"/>
  <c r="V565" i="1"/>
  <c r="V566" i="1"/>
  <c r="V567" i="1"/>
  <c r="V568" i="1"/>
  <c r="V569" i="1"/>
  <c r="V570" i="1"/>
  <c r="V571" i="1"/>
  <c r="V572" i="1"/>
  <c r="V573" i="1"/>
  <c r="V574" i="1"/>
  <c r="V575" i="1"/>
  <c r="V576" i="1"/>
  <c r="V577" i="1"/>
  <c r="V578" i="1"/>
  <c r="V579" i="1"/>
  <c r="V580" i="1"/>
  <c r="V581" i="1"/>
  <c r="V582" i="1"/>
  <c r="V583" i="1"/>
  <c r="V584" i="1"/>
  <c r="V585" i="1"/>
  <c r="V586" i="1"/>
  <c r="V587" i="1"/>
  <c r="V588" i="1"/>
  <c r="V589" i="1"/>
  <c r="V590" i="1"/>
  <c r="V591" i="1"/>
  <c r="V592" i="1"/>
  <c r="V593" i="1"/>
  <c r="V594" i="1"/>
  <c r="V595" i="1"/>
  <c r="V596" i="1"/>
  <c r="V597" i="1"/>
  <c r="V598" i="1"/>
  <c r="V599" i="1"/>
  <c r="V600" i="1"/>
  <c r="V601" i="1"/>
  <c r="V602" i="1"/>
  <c r="V603" i="1"/>
  <c r="V604" i="1"/>
  <c r="V605" i="1"/>
  <c r="V606" i="1"/>
  <c r="V607" i="1"/>
  <c r="V608" i="1"/>
  <c r="V609" i="1"/>
  <c r="V610" i="1"/>
  <c r="V611" i="1"/>
  <c r="V612" i="1"/>
  <c r="V613" i="1"/>
  <c r="V614" i="1"/>
  <c r="V615" i="1"/>
  <c r="V616" i="1"/>
  <c r="V617" i="1"/>
  <c r="V618" i="1"/>
  <c r="V619" i="1"/>
  <c r="V620" i="1"/>
  <c r="V621" i="1"/>
  <c r="V622" i="1"/>
  <c r="V623" i="1"/>
  <c r="V624" i="1"/>
  <c r="V625" i="1"/>
  <c r="V626" i="1"/>
  <c r="V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496" i="1"/>
  <c r="P497" i="1"/>
  <c r="P498" i="1"/>
  <c r="P499" i="1"/>
  <c r="P500" i="1"/>
  <c r="P501" i="1"/>
  <c r="P502" i="1"/>
  <c r="P503" i="1"/>
  <c r="P504" i="1"/>
  <c r="P505" i="1"/>
  <c r="P506" i="1"/>
  <c r="P507" i="1"/>
  <c r="P508" i="1"/>
  <c r="P509" i="1"/>
  <c r="P510" i="1"/>
  <c r="P511" i="1"/>
  <c r="P512" i="1"/>
  <c r="P513" i="1"/>
  <c r="P514" i="1"/>
  <c r="P515" i="1"/>
  <c r="P516" i="1"/>
  <c r="P517" i="1"/>
  <c r="P518" i="1"/>
  <c r="P519" i="1"/>
  <c r="P520" i="1"/>
  <c r="P521" i="1"/>
  <c r="P522" i="1"/>
  <c r="P523" i="1"/>
  <c r="P524" i="1"/>
  <c r="P525" i="1"/>
  <c r="P526" i="1"/>
  <c r="P527" i="1"/>
  <c r="P528" i="1"/>
  <c r="P529" i="1"/>
  <c r="P530" i="1"/>
  <c r="P531" i="1"/>
  <c r="P532" i="1"/>
  <c r="P533" i="1"/>
  <c r="P534" i="1"/>
  <c r="P535" i="1"/>
  <c r="P536" i="1"/>
  <c r="P537" i="1"/>
  <c r="P538" i="1"/>
  <c r="P539" i="1"/>
  <c r="P540" i="1"/>
  <c r="P541" i="1"/>
  <c r="P542" i="1"/>
  <c r="P543" i="1"/>
  <c r="P544" i="1"/>
  <c r="P545" i="1"/>
  <c r="P546" i="1"/>
  <c r="P547" i="1"/>
  <c r="P548" i="1"/>
  <c r="P549" i="1"/>
  <c r="P550" i="1"/>
  <c r="P551" i="1"/>
  <c r="P552" i="1"/>
  <c r="P553" i="1"/>
  <c r="P554" i="1"/>
  <c r="P555" i="1"/>
  <c r="P556" i="1"/>
  <c r="P557" i="1"/>
  <c r="P558" i="1"/>
  <c r="P559" i="1"/>
  <c r="P560" i="1"/>
  <c r="P561" i="1"/>
  <c r="P562" i="1"/>
  <c r="P563" i="1"/>
  <c r="P564" i="1"/>
  <c r="P565" i="1"/>
  <c r="P566" i="1"/>
  <c r="P567" i="1"/>
  <c r="P568" i="1"/>
  <c r="P569" i="1"/>
  <c r="P570" i="1"/>
  <c r="P571" i="1"/>
  <c r="P572" i="1"/>
  <c r="P573" i="1"/>
  <c r="P574" i="1"/>
  <c r="P575" i="1"/>
  <c r="P576" i="1"/>
  <c r="P577" i="1"/>
  <c r="P578" i="1"/>
  <c r="P579" i="1"/>
  <c r="P580" i="1"/>
  <c r="P581" i="1"/>
  <c r="P582" i="1"/>
  <c r="P583" i="1"/>
  <c r="P584" i="1"/>
  <c r="P585" i="1"/>
  <c r="P586" i="1"/>
  <c r="P587" i="1"/>
  <c r="P588" i="1"/>
  <c r="P589" i="1"/>
  <c r="P590" i="1"/>
  <c r="P591" i="1"/>
  <c r="P592" i="1"/>
  <c r="P593" i="1"/>
  <c r="P594" i="1"/>
  <c r="P595" i="1"/>
  <c r="P596" i="1"/>
  <c r="P597" i="1"/>
  <c r="P598" i="1"/>
  <c r="P599" i="1"/>
  <c r="P600" i="1"/>
  <c r="P601" i="1"/>
  <c r="P602" i="1"/>
  <c r="P603" i="1"/>
  <c r="P604" i="1"/>
  <c r="P605" i="1"/>
  <c r="P606" i="1"/>
  <c r="P607" i="1"/>
  <c r="P608" i="1"/>
  <c r="P609" i="1"/>
  <c r="P610" i="1"/>
  <c r="P611" i="1"/>
  <c r="P612" i="1"/>
  <c r="P613" i="1"/>
  <c r="P614" i="1"/>
  <c r="P615" i="1"/>
  <c r="P616" i="1"/>
  <c r="P617" i="1"/>
  <c r="P618" i="1"/>
  <c r="P619" i="1"/>
  <c r="P620" i="1"/>
  <c r="P621" i="1"/>
  <c r="P622" i="1"/>
  <c r="P623" i="1"/>
  <c r="P624" i="1"/>
  <c r="P625" i="1"/>
  <c r="P626" i="1"/>
  <c r="P3" i="1"/>
  <c r="M1016" i="1"/>
  <c r="L1016" i="1"/>
  <c r="C1016" i="1"/>
  <c r="B1016" i="1"/>
  <c r="A1016" i="1"/>
  <c r="M1015" i="1"/>
  <c r="L1015" i="1"/>
  <c r="C1015" i="1"/>
  <c r="B1015" i="1"/>
  <c r="A1015" i="1"/>
  <c r="M1014" i="1"/>
  <c r="L1014" i="1"/>
  <c r="C1014" i="1"/>
  <c r="B1014" i="1"/>
  <c r="A1014" i="1"/>
  <c r="M1013" i="1"/>
  <c r="L1013" i="1"/>
  <c r="C1013" i="1"/>
  <c r="B1013" i="1"/>
  <c r="A1013" i="1"/>
  <c r="M1012" i="1"/>
  <c r="L1012" i="1"/>
  <c r="C1012" i="1"/>
  <c r="B1012" i="1"/>
  <c r="A1012" i="1"/>
  <c r="M1011" i="1"/>
  <c r="L1011" i="1"/>
  <c r="C1011" i="1"/>
  <c r="B1011" i="1"/>
  <c r="A1011" i="1"/>
  <c r="M1010" i="1"/>
  <c r="L1010" i="1"/>
  <c r="C1010" i="1"/>
  <c r="B1010" i="1"/>
  <c r="A1010" i="1"/>
  <c r="M1009" i="1"/>
  <c r="L1009" i="1"/>
  <c r="C1009" i="1"/>
  <c r="B1009" i="1"/>
  <c r="A1009" i="1"/>
  <c r="M1008" i="1"/>
  <c r="L1008" i="1"/>
  <c r="C1008" i="1"/>
  <c r="B1008" i="1"/>
  <c r="A1008" i="1"/>
  <c r="M1007" i="1"/>
  <c r="L1007" i="1"/>
  <c r="C1007" i="1"/>
  <c r="B1007" i="1"/>
  <c r="A1007" i="1"/>
  <c r="M1006" i="1"/>
  <c r="L1006" i="1"/>
  <c r="C1006" i="1"/>
  <c r="B1006" i="1"/>
  <c r="A1006" i="1"/>
  <c r="M1005" i="1"/>
  <c r="L1005" i="1"/>
  <c r="C1005" i="1"/>
  <c r="B1005" i="1"/>
  <c r="A1005" i="1"/>
  <c r="M1004" i="1"/>
  <c r="L1004" i="1"/>
  <c r="C1004" i="1"/>
  <c r="B1004" i="1"/>
  <c r="A1004" i="1"/>
  <c r="M1003" i="1"/>
  <c r="L1003" i="1"/>
  <c r="C1003" i="1"/>
  <c r="B1003" i="1"/>
  <c r="A1003" i="1"/>
  <c r="M1002" i="1"/>
  <c r="L1002" i="1"/>
  <c r="C1002" i="1"/>
  <c r="B1002" i="1"/>
  <c r="A1002" i="1"/>
  <c r="M1001" i="1"/>
  <c r="L1001" i="1"/>
  <c r="C1001" i="1"/>
  <c r="B1001" i="1"/>
  <c r="A1001" i="1"/>
  <c r="M1000" i="1"/>
  <c r="L1000" i="1"/>
  <c r="C1000" i="1"/>
  <c r="B1000" i="1"/>
  <c r="A1000" i="1"/>
  <c r="M999" i="1"/>
  <c r="L999" i="1"/>
  <c r="C999" i="1"/>
  <c r="B999" i="1"/>
  <c r="A999" i="1"/>
  <c r="M998" i="1"/>
  <c r="L998" i="1"/>
  <c r="C998" i="1"/>
  <c r="B998" i="1"/>
  <c r="A998" i="1"/>
  <c r="M997" i="1"/>
  <c r="L997" i="1"/>
  <c r="C997" i="1"/>
  <c r="B997" i="1"/>
  <c r="A997" i="1"/>
  <c r="M996" i="1"/>
  <c r="L996" i="1"/>
  <c r="C996" i="1"/>
  <c r="B996" i="1"/>
  <c r="A996" i="1"/>
  <c r="M995" i="1"/>
  <c r="L995" i="1"/>
  <c r="C995" i="1"/>
  <c r="B995" i="1"/>
  <c r="A995" i="1"/>
  <c r="M994" i="1"/>
  <c r="L994" i="1"/>
  <c r="C994" i="1"/>
  <c r="B994" i="1"/>
  <c r="A994" i="1"/>
  <c r="M993" i="1"/>
  <c r="L993" i="1"/>
  <c r="C993" i="1"/>
  <c r="B993" i="1"/>
  <c r="A993" i="1"/>
  <c r="M992" i="1"/>
  <c r="L992" i="1"/>
  <c r="C992" i="1"/>
  <c r="B992" i="1"/>
  <c r="A992" i="1"/>
  <c r="M991" i="1"/>
  <c r="L991" i="1"/>
  <c r="C991" i="1"/>
  <c r="B991" i="1"/>
  <c r="A991" i="1"/>
  <c r="M990" i="1"/>
  <c r="L990" i="1"/>
  <c r="C990" i="1"/>
  <c r="B990" i="1"/>
  <c r="A990" i="1"/>
  <c r="M989" i="1"/>
  <c r="L989" i="1"/>
  <c r="C989" i="1"/>
  <c r="B989" i="1"/>
  <c r="A989" i="1"/>
  <c r="M988" i="1"/>
  <c r="L988" i="1"/>
  <c r="C988" i="1"/>
  <c r="B988" i="1"/>
  <c r="A988" i="1"/>
  <c r="M987" i="1"/>
  <c r="L987" i="1"/>
  <c r="C987" i="1"/>
  <c r="B987" i="1"/>
  <c r="A987" i="1"/>
  <c r="M986" i="1"/>
  <c r="L986" i="1"/>
  <c r="C986" i="1"/>
  <c r="B986" i="1"/>
  <c r="A986" i="1"/>
  <c r="M985" i="1"/>
  <c r="L985" i="1"/>
  <c r="C985" i="1"/>
  <c r="B985" i="1"/>
  <c r="A985" i="1"/>
  <c r="M984" i="1"/>
  <c r="L984" i="1"/>
  <c r="C984" i="1"/>
  <c r="B984" i="1"/>
  <c r="A984" i="1"/>
  <c r="M983" i="1"/>
  <c r="L983" i="1"/>
  <c r="C983" i="1"/>
  <c r="B983" i="1"/>
  <c r="A983" i="1"/>
  <c r="M982" i="1"/>
  <c r="L982" i="1"/>
  <c r="C982" i="1"/>
  <c r="B982" i="1"/>
  <c r="A982" i="1"/>
  <c r="M981" i="1"/>
  <c r="L981" i="1"/>
  <c r="C981" i="1"/>
  <c r="B981" i="1"/>
  <c r="A981" i="1"/>
  <c r="M980" i="1"/>
  <c r="L980" i="1"/>
  <c r="C980" i="1"/>
  <c r="B980" i="1"/>
  <c r="A980" i="1"/>
  <c r="M979" i="1"/>
  <c r="L979" i="1"/>
  <c r="C979" i="1"/>
  <c r="B979" i="1"/>
  <c r="A979" i="1"/>
  <c r="M978" i="1"/>
  <c r="L978" i="1"/>
  <c r="C978" i="1"/>
  <c r="B978" i="1"/>
  <c r="A978" i="1"/>
  <c r="M977" i="1"/>
  <c r="L977" i="1"/>
  <c r="C977" i="1"/>
  <c r="B977" i="1"/>
  <c r="A977" i="1"/>
  <c r="M976" i="1"/>
  <c r="L976" i="1"/>
  <c r="C976" i="1"/>
  <c r="B976" i="1"/>
  <c r="A976" i="1"/>
  <c r="M975" i="1"/>
  <c r="L975" i="1"/>
  <c r="C975" i="1"/>
  <c r="B975" i="1"/>
  <c r="A975" i="1"/>
  <c r="M974" i="1"/>
  <c r="L974" i="1"/>
  <c r="C974" i="1"/>
  <c r="B974" i="1"/>
  <c r="A974" i="1"/>
  <c r="M973" i="1"/>
  <c r="L973" i="1"/>
  <c r="C973" i="1"/>
  <c r="B973" i="1"/>
  <c r="A973" i="1"/>
  <c r="M972" i="1"/>
  <c r="L972" i="1"/>
  <c r="C972" i="1"/>
  <c r="B972" i="1"/>
  <c r="A972" i="1"/>
  <c r="M971" i="1"/>
  <c r="L971" i="1"/>
  <c r="C971" i="1"/>
  <c r="B971" i="1"/>
  <c r="A971" i="1"/>
  <c r="M970" i="1"/>
  <c r="L970" i="1"/>
  <c r="C970" i="1"/>
  <c r="B970" i="1"/>
  <c r="A970" i="1"/>
  <c r="M969" i="1"/>
  <c r="L969" i="1"/>
  <c r="C969" i="1"/>
  <c r="B969" i="1"/>
  <c r="A969" i="1"/>
  <c r="M968" i="1"/>
  <c r="L968" i="1"/>
  <c r="C968" i="1"/>
  <c r="B968" i="1"/>
  <c r="A968" i="1"/>
  <c r="M967" i="1"/>
  <c r="L967" i="1"/>
  <c r="C967" i="1"/>
  <c r="B967" i="1"/>
  <c r="A967" i="1"/>
  <c r="M966" i="1"/>
  <c r="L966" i="1"/>
  <c r="C966" i="1"/>
  <c r="B966" i="1"/>
  <c r="A966" i="1"/>
  <c r="M965" i="1"/>
  <c r="L965" i="1"/>
  <c r="C965" i="1"/>
  <c r="B965" i="1"/>
  <c r="A965" i="1"/>
  <c r="M964" i="1"/>
  <c r="L964" i="1"/>
  <c r="C964" i="1"/>
  <c r="B964" i="1"/>
  <c r="A964" i="1"/>
  <c r="M963" i="1"/>
  <c r="L963" i="1"/>
  <c r="C963" i="1"/>
  <c r="B963" i="1"/>
  <c r="A963" i="1"/>
  <c r="M962" i="1"/>
  <c r="L962" i="1"/>
  <c r="C962" i="1"/>
  <c r="B962" i="1"/>
  <c r="A962" i="1"/>
  <c r="M961" i="1"/>
  <c r="L961" i="1"/>
  <c r="C961" i="1"/>
  <c r="B961" i="1"/>
  <c r="A961" i="1"/>
  <c r="M960" i="1"/>
  <c r="L960" i="1"/>
  <c r="C960" i="1"/>
  <c r="B960" i="1"/>
  <c r="A960" i="1"/>
  <c r="M959" i="1"/>
  <c r="L959" i="1"/>
  <c r="C959" i="1"/>
  <c r="B959" i="1"/>
  <c r="A959" i="1"/>
  <c r="M958" i="1"/>
  <c r="L958" i="1"/>
  <c r="C958" i="1"/>
  <c r="B958" i="1"/>
  <c r="A958" i="1"/>
  <c r="M957" i="1"/>
  <c r="L957" i="1"/>
  <c r="C957" i="1"/>
  <c r="B957" i="1"/>
  <c r="A957" i="1"/>
  <c r="M956" i="1"/>
  <c r="L956" i="1"/>
  <c r="C956" i="1"/>
  <c r="B956" i="1"/>
  <c r="A956" i="1"/>
  <c r="M955" i="1"/>
  <c r="L955" i="1"/>
  <c r="C955" i="1"/>
  <c r="B955" i="1"/>
  <c r="A955" i="1"/>
  <c r="M954" i="1"/>
  <c r="L954" i="1"/>
  <c r="C954" i="1"/>
  <c r="B954" i="1"/>
  <c r="A954" i="1"/>
  <c r="M953" i="1"/>
  <c r="L953" i="1"/>
  <c r="C953" i="1"/>
  <c r="B953" i="1"/>
  <c r="A953" i="1"/>
  <c r="M952" i="1"/>
  <c r="L952" i="1"/>
  <c r="C952" i="1"/>
  <c r="B952" i="1"/>
  <c r="A952" i="1"/>
  <c r="M951" i="1"/>
  <c r="L951" i="1"/>
  <c r="C951" i="1"/>
  <c r="B951" i="1"/>
  <c r="A951" i="1"/>
  <c r="M950" i="1"/>
  <c r="L950" i="1"/>
  <c r="C950" i="1"/>
  <c r="B950" i="1"/>
  <c r="A950" i="1"/>
  <c r="M949" i="1"/>
  <c r="L949" i="1"/>
  <c r="C949" i="1"/>
  <c r="B949" i="1"/>
  <c r="A949" i="1"/>
  <c r="M948" i="1"/>
  <c r="L948" i="1"/>
  <c r="C948" i="1"/>
  <c r="B948" i="1"/>
  <c r="A948" i="1"/>
  <c r="M947" i="1"/>
  <c r="L947" i="1"/>
  <c r="C947" i="1"/>
  <c r="B947" i="1"/>
  <c r="A947" i="1"/>
  <c r="M946" i="1"/>
  <c r="L946" i="1"/>
  <c r="C946" i="1"/>
  <c r="B946" i="1"/>
  <c r="A946" i="1"/>
  <c r="M945" i="1"/>
  <c r="L945" i="1"/>
  <c r="C945" i="1"/>
  <c r="B945" i="1"/>
  <c r="A945" i="1"/>
  <c r="M944" i="1"/>
  <c r="L944" i="1"/>
  <c r="C944" i="1"/>
  <c r="B944" i="1"/>
  <c r="A944" i="1"/>
  <c r="M943" i="1"/>
  <c r="L943" i="1"/>
  <c r="C943" i="1"/>
  <c r="B943" i="1"/>
  <c r="A943" i="1"/>
  <c r="M942" i="1"/>
  <c r="L942" i="1"/>
  <c r="C942" i="1"/>
  <c r="B942" i="1"/>
  <c r="A942" i="1"/>
  <c r="M941" i="1"/>
  <c r="L941" i="1"/>
  <c r="C941" i="1"/>
  <c r="B941" i="1"/>
  <c r="A941" i="1"/>
  <c r="M940" i="1"/>
  <c r="L940" i="1"/>
  <c r="C940" i="1"/>
  <c r="B940" i="1"/>
  <c r="A940" i="1"/>
  <c r="M939" i="1"/>
  <c r="L939" i="1"/>
  <c r="C939" i="1"/>
  <c r="B939" i="1"/>
  <c r="A939" i="1"/>
  <c r="M626" i="1"/>
  <c r="L626" i="1"/>
  <c r="C626" i="1"/>
  <c r="B626" i="1"/>
  <c r="A626" i="1"/>
  <c r="M625" i="1"/>
  <c r="L625" i="1"/>
  <c r="C625" i="1"/>
  <c r="B625" i="1"/>
  <c r="A625" i="1"/>
  <c r="M624" i="1"/>
  <c r="L624" i="1"/>
  <c r="C624" i="1"/>
  <c r="B624" i="1"/>
  <c r="A624" i="1"/>
  <c r="M623" i="1"/>
  <c r="L623" i="1"/>
  <c r="C623" i="1"/>
  <c r="B623" i="1"/>
  <c r="A623" i="1"/>
  <c r="M622" i="1"/>
  <c r="L622" i="1"/>
  <c r="C622" i="1"/>
  <c r="B622" i="1"/>
  <c r="A622" i="1"/>
  <c r="M621" i="1"/>
  <c r="L621" i="1"/>
  <c r="C621" i="1"/>
  <c r="B621" i="1"/>
  <c r="A621" i="1"/>
  <c r="M620" i="1"/>
  <c r="L620" i="1"/>
  <c r="C620" i="1"/>
  <c r="B620" i="1"/>
  <c r="A620" i="1"/>
  <c r="M619" i="1"/>
  <c r="L619" i="1"/>
  <c r="C619" i="1"/>
  <c r="B619" i="1"/>
  <c r="A619" i="1"/>
  <c r="M618" i="1"/>
  <c r="L618" i="1"/>
  <c r="C618" i="1"/>
  <c r="B618" i="1"/>
  <c r="A618" i="1"/>
  <c r="M617" i="1"/>
  <c r="L617" i="1"/>
  <c r="C617" i="1"/>
  <c r="B617" i="1"/>
  <c r="A617" i="1"/>
  <c r="M616" i="1"/>
  <c r="L616" i="1"/>
  <c r="C616" i="1"/>
  <c r="B616" i="1"/>
  <c r="A616" i="1"/>
  <c r="M615" i="1"/>
  <c r="L615" i="1"/>
  <c r="C615" i="1"/>
  <c r="B615" i="1"/>
  <c r="A615" i="1"/>
  <c r="M614" i="1"/>
  <c r="L614" i="1"/>
  <c r="C614" i="1"/>
  <c r="B614" i="1"/>
  <c r="A614" i="1"/>
  <c r="M613" i="1"/>
  <c r="L613" i="1"/>
  <c r="C613" i="1"/>
  <c r="B613" i="1"/>
  <c r="A613" i="1"/>
  <c r="M612" i="1"/>
  <c r="L612" i="1"/>
  <c r="C612" i="1"/>
  <c r="B612" i="1"/>
  <c r="A612" i="1"/>
  <c r="M611" i="1"/>
  <c r="L611" i="1"/>
  <c r="C611" i="1"/>
  <c r="B611" i="1"/>
  <c r="A611" i="1"/>
  <c r="M610" i="1"/>
  <c r="L610" i="1"/>
  <c r="C610" i="1"/>
  <c r="B610" i="1"/>
  <c r="A610" i="1"/>
  <c r="M609" i="1"/>
  <c r="L609" i="1"/>
  <c r="C609" i="1"/>
  <c r="B609" i="1"/>
  <c r="A609" i="1"/>
  <c r="M608" i="1"/>
  <c r="L608" i="1"/>
  <c r="C608" i="1"/>
  <c r="B608" i="1"/>
  <c r="A608" i="1"/>
  <c r="M607" i="1"/>
  <c r="L607" i="1"/>
  <c r="C607" i="1"/>
  <c r="B607" i="1"/>
  <c r="A607" i="1"/>
  <c r="M606" i="1"/>
  <c r="L606" i="1"/>
  <c r="C606" i="1"/>
  <c r="B606" i="1"/>
  <c r="A606" i="1"/>
  <c r="M605" i="1"/>
  <c r="L605" i="1"/>
  <c r="C605" i="1"/>
  <c r="B605" i="1"/>
  <c r="A605" i="1"/>
  <c r="M604" i="1"/>
  <c r="L604" i="1"/>
  <c r="C604" i="1"/>
  <c r="B604" i="1"/>
  <c r="A604" i="1"/>
  <c r="M603" i="1"/>
  <c r="L603" i="1"/>
  <c r="C603" i="1"/>
  <c r="B603" i="1"/>
  <c r="A603" i="1"/>
  <c r="M602" i="1"/>
  <c r="L602" i="1"/>
  <c r="C602" i="1"/>
  <c r="B602" i="1"/>
  <c r="A602" i="1"/>
  <c r="M601" i="1"/>
  <c r="L601" i="1"/>
  <c r="C601" i="1"/>
  <c r="B601" i="1"/>
  <c r="A601" i="1"/>
  <c r="M600" i="1"/>
  <c r="L600" i="1"/>
  <c r="C600" i="1"/>
  <c r="B600" i="1"/>
  <c r="A600" i="1"/>
  <c r="M599" i="1"/>
  <c r="L599" i="1"/>
  <c r="C599" i="1"/>
  <c r="B599" i="1"/>
  <c r="A599" i="1"/>
  <c r="M598" i="1"/>
  <c r="L598" i="1"/>
  <c r="C598" i="1"/>
  <c r="B598" i="1"/>
  <c r="A598" i="1"/>
  <c r="M597" i="1"/>
  <c r="L597" i="1"/>
  <c r="C597" i="1"/>
  <c r="B597" i="1"/>
  <c r="A597" i="1"/>
  <c r="M596" i="1"/>
  <c r="L596" i="1"/>
  <c r="C596" i="1"/>
  <c r="B596" i="1"/>
  <c r="A596" i="1"/>
  <c r="M595" i="1"/>
  <c r="L595" i="1"/>
  <c r="C595" i="1"/>
  <c r="B595" i="1"/>
  <c r="A595" i="1"/>
  <c r="M594" i="1"/>
  <c r="L594" i="1"/>
  <c r="C594" i="1"/>
  <c r="B594" i="1"/>
  <c r="A594" i="1"/>
  <c r="M593" i="1"/>
  <c r="L593" i="1"/>
  <c r="C593" i="1"/>
  <c r="B593" i="1"/>
  <c r="A593" i="1"/>
  <c r="M592" i="1"/>
  <c r="L592" i="1"/>
  <c r="C592" i="1"/>
  <c r="B592" i="1"/>
  <c r="A592" i="1"/>
  <c r="M591" i="1"/>
  <c r="L591" i="1"/>
  <c r="C591" i="1"/>
  <c r="B591" i="1"/>
  <c r="A591" i="1"/>
  <c r="M590" i="1"/>
  <c r="L590" i="1"/>
  <c r="C590" i="1"/>
  <c r="B590" i="1"/>
  <c r="A590" i="1"/>
  <c r="M589" i="1"/>
  <c r="L589" i="1"/>
  <c r="C589" i="1"/>
  <c r="B589" i="1"/>
  <c r="A589" i="1"/>
  <c r="M588" i="1"/>
  <c r="L588" i="1"/>
  <c r="C588" i="1"/>
  <c r="B588" i="1"/>
  <c r="A588" i="1"/>
  <c r="M587" i="1"/>
  <c r="L587" i="1"/>
  <c r="C587" i="1"/>
  <c r="B587" i="1"/>
  <c r="A587" i="1"/>
  <c r="M586" i="1"/>
  <c r="L586" i="1"/>
  <c r="C586" i="1"/>
  <c r="B586" i="1"/>
  <c r="A586" i="1"/>
  <c r="M585" i="1"/>
  <c r="L585" i="1"/>
  <c r="C585" i="1"/>
  <c r="B585" i="1"/>
  <c r="A585" i="1"/>
  <c r="M584" i="1"/>
  <c r="L584" i="1"/>
  <c r="C584" i="1"/>
  <c r="B584" i="1"/>
  <c r="A584" i="1"/>
  <c r="M583" i="1"/>
  <c r="L583" i="1"/>
  <c r="C583" i="1"/>
  <c r="B583" i="1"/>
  <c r="A583" i="1"/>
  <c r="M582" i="1"/>
  <c r="L582" i="1"/>
  <c r="C582" i="1"/>
  <c r="B582" i="1"/>
  <c r="A582" i="1"/>
  <c r="M581" i="1"/>
  <c r="L581" i="1"/>
  <c r="C581" i="1"/>
  <c r="B581" i="1"/>
  <c r="A581" i="1"/>
  <c r="M580" i="1"/>
  <c r="L580" i="1"/>
  <c r="C580" i="1"/>
  <c r="B580" i="1"/>
  <c r="A580" i="1"/>
  <c r="M579" i="1"/>
  <c r="L579" i="1"/>
  <c r="C579" i="1"/>
  <c r="B579" i="1"/>
  <c r="A579" i="1"/>
  <c r="M578" i="1"/>
  <c r="L578" i="1"/>
  <c r="C578" i="1"/>
  <c r="B578" i="1"/>
  <c r="A578" i="1"/>
  <c r="M577" i="1"/>
  <c r="L577" i="1"/>
  <c r="C577" i="1"/>
  <c r="B577" i="1"/>
  <c r="A577" i="1"/>
  <c r="M576" i="1"/>
  <c r="L576" i="1"/>
  <c r="C576" i="1"/>
  <c r="B576" i="1"/>
  <c r="A576" i="1"/>
  <c r="M575" i="1"/>
  <c r="L575" i="1"/>
  <c r="C575" i="1"/>
  <c r="B575" i="1"/>
  <c r="A575" i="1"/>
  <c r="M574" i="1"/>
  <c r="L574" i="1"/>
  <c r="C574" i="1"/>
  <c r="B574" i="1"/>
  <c r="A574" i="1"/>
  <c r="M573" i="1"/>
  <c r="L573" i="1"/>
  <c r="C573" i="1"/>
  <c r="B573" i="1"/>
  <c r="A573" i="1"/>
  <c r="M572" i="1"/>
  <c r="L572" i="1"/>
  <c r="C572" i="1"/>
  <c r="B572" i="1"/>
  <c r="A572" i="1"/>
  <c r="M571" i="1"/>
  <c r="L571" i="1"/>
  <c r="C571" i="1"/>
  <c r="B571" i="1"/>
  <c r="A571" i="1"/>
  <c r="M570" i="1"/>
  <c r="L570" i="1"/>
  <c r="C570" i="1"/>
  <c r="B570" i="1"/>
  <c r="A570" i="1"/>
  <c r="M569" i="1"/>
  <c r="L569" i="1"/>
  <c r="C569" i="1"/>
  <c r="B569" i="1"/>
  <c r="A569" i="1"/>
  <c r="M568" i="1"/>
  <c r="L568" i="1"/>
  <c r="C568" i="1"/>
  <c r="B568" i="1"/>
  <c r="A568" i="1"/>
  <c r="M567" i="1"/>
  <c r="L567" i="1"/>
  <c r="C567" i="1"/>
  <c r="B567" i="1"/>
  <c r="A567" i="1"/>
  <c r="M566" i="1"/>
  <c r="L566" i="1"/>
  <c r="C566" i="1"/>
  <c r="B566" i="1"/>
  <c r="A566" i="1"/>
  <c r="M565" i="1"/>
  <c r="L565" i="1"/>
  <c r="C565" i="1"/>
  <c r="B565" i="1"/>
  <c r="A565" i="1"/>
  <c r="M564" i="1"/>
  <c r="L564" i="1"/>
  <c r="C564" i="1"/>
  <c r="B564" i="1"/>
  <c r="A564" i="1"/>
  <c r="M563" i="1"/>
  <c r="L563" i="1"/>
  <c r="C563" i="1"/>
  <c r="B563" i="1"/>
  <c r="A563" i="1"/>
  <c r="M562" i="1"/>
  <c r="L562" i="1"/>
  <c r="C562" i="1"/>
  <c r="B562" i="1"/>
  <c r="A562" i="1"/>
  <c r="M561" i="1"/>
  <c r="L561" i="1"/>
  <c r="C561" i="1"/>
  <c r="B561" i="1"/>
  <c r="A561" i="1"/>
  <c r="M560" i="1"/>
  <c r="L560" i="1"/>
  <c r="C560" i="1"/>
  <c r="B560" i="1"/>
  <c r="A560" i="1"/>
  <c r="M559" i="1"/>
  <c r="L559" i="1"/>
  <c r="C559" i="1"/>
  <c r="B559" i="1"/>
  <c r="A559" i="1"/>
  <c r="M558" i="1"/>
  <c r="L558" i="1"/>
  <c r="C558" i="1"/>
  <c r="B558" i="1"/>
  <c r="A558" i="1"/>
  <c r="M557" i="1"/>
  <c r="L557" i="1"/>
  <c r="C557" i="1"/>
  <c r="B557" i="1"/>
  <c r="A557" i="1"/>
  <c r="M556" i="1"/>
  <c r="L556" i="1"/>
  <c r="C556" i="1"/>
  <c r="B556" i="1"/>
  <c r="A556" i="1"/>
  <c r="M555" i="1"/>
  <c r="L555" i="1"/>
  <c r="C555" i="1"/>
  <c r="B555" i="1"/>
  <c r="A555" i="1"/>
  <c r="M554" i="1"/>
  <c r="L554" i="1"/>
  <c r="C554" i="1"/>
  <c r="B554" i="1"/>
  <c r="A554" i="1"/>
  <c r="M553" i="1"/>
  <c r="L553" i="1"/>
  <c r="C553" i="1"/>
  <c r="B553" i="1"/>
  <c r="A553" i="1"/>
  <c r="M552" i="1"/>
  <c r="L552" i="1"/>
  <c r="C552" i="1"/>
  <c r="B552" i="1"/>
  <c r="A552" i="1"/>
  <c r="M551" i="1"/>
  <c r="L551" i="1"/>
  <c r="C551" i="1"/>
  <c r="B551" i="1"/>
  <c r="A551" i="1"/>
  <c r="M550" i="1"/>
  <c r="L550" i="1"/>
  <c r="C550" i="1"/>
  <c r="B550" i="1"/>
  <c r="A550" i="1"/>
  <c r="M549" i="1"/>
  <c r="L549" i="1"/>
  <c r="C549" i="1"/>
  <c r="B549" i="1"/>
  <c r="A549" i="1"/>
  <c r="M548" i="1"/>
  <c r="L548" i="1"/>
  <c r="C548" i="1"/>
  <c r="B548" i="1"/>
  <c r="A548" i="1"/>
  <c r="M547" i="1"/>
  <c r="L547" i="1"/>
  <c r="C547" i="1"/>
  <c r="B547" i="1"/>
  <c r="A547" i="1"/>
  <c r="M546" i="1"/>
  <c r="L546" i="1"/>
  <c r="C546" i="1"/>
  <c r="B546" i="1"/>
  <c r="A546" i="1"/>
  <c r="M545" i="1"/>
  <c r="L545" i="1"/>
  <c r="C545" i="1"/>
  <c r="B545" i="1"/>
  <c r="A545" i="1"/>
  <c r="M544" i="1"/>
  <c r="L544" i="1"/>
  <c r="C544" i="1"/>
  <c r="B544" i="1"/>
  <c r="A544" i="1"/>
  <c r="M543" i="1"/>
  <c r="L543" i="1"/>
  <c r="C543" i="1"/>
  <c r="B543" i="1"/>
  <c r="A543" i="1"/>
  <c r="M542" i="1"/>
  <c r="L542" i="1"/>
  <c r="C542" i="1"/>
  <c r="B542" i="1"/>
  <c r="A542" i="1"/>
  <c r="M541" i="1"/>
  <c r="L541" i="1"/>
  <c r="C541" i="1"/>
  <c r="B541" i="1"/>
  <c r="A541" i="1"/>
  <c r="M540" i="1"/>
  <c r="L540" i="1"/>
  <c r="C540" i="1"/>
  <c r="B540" i="1"/>
  <c r="A540" i="1"/>
  <c r="M539" i="1"/>
  <c r="L539" i="1"/>
  <c r="C539" i="1"/>
  <c r="B539" i="1"/>
  <c r="A539" i="1"/>
  <c r="M538" i="1"/>
  <c r="L538" i="1"/>
  <c r="C538" i="1"/>
  <c r="B538" i="1"/>
  <c r="A538" i="1"/>
  <c r="M537" i="1"/>
  <c r="L537" i="1"/>
  <c r="C537" i="1"/>
  <c r="B537" i="1"/>
  <c r="A537" i="1"/>
  <c r="M536" i="1"/>
  <c r="L536" i="1"/>
  <c r="C536" i="1"/>
  <c r="B536" i="1"/>
  <c r="A536" i="1"/>
  <c r="M535" i="1"/>
  <c r="L535" i="1"/>
  <c r="C535" i="1"/>
  <c r="B535" i="1"/>
  <c r="A535" i="1"/>
  <c r="M534" i="1"/>
  <c r="L534" i="1"/>
  <c r="C534" i="1"/>
  <c r="B534" i="1"/>
  <c r="A534" i="1"/>
  <c r="M533" i="1"/>
  <c r="L533" i="1"/>
  <c r="C533" i="1"/>
  <c r="B533" i="1"/>
  <c r="A533" i="1"/>
  <c r="M532" i="1"/>
  <c r="L532" i="1"/>
  <c r="C532" i="1"/>
  <c r="B532" i="1"/>
  <c r="A532" i="1"/>
  <c r="M531" i="1"/>
  <c r="L531" i="1"/>
  <c r="C531" i="1"/>
  <c r="B531" i="1"/>
  <c r="A531" i="1"/>
  <c r="M530" i="1"/>
  <c r="L530" i="1"/>
  <c r="C530" i="1"/>
  <c r="B530" i="1"/>
  <c r="A530" i="1"/>
  <c r="M529" i="1"/>
  <c r="L529" i="1"/>
  <c r="C529" i="1"/>
  <c r="B529" i="1"/>
  <c r="A529" i="1"/>
  <c r="M528" i="1"/>
  <c r="L528" i="1"/>
  <c r="C528" i="1"/>
  <c r="B528" i="1"/>
  <c r="A528" i="1"/>
  <c r="M527" i="1"/>
  <c r="L527" i="1"/>
  <c r="C527" i="1"/>
  <c r="B527" i="1"/>
  <c r="A527" i="1"/>
  <c r="M526" i="1"/>
  <c r="L526" i="1"/>
  <c r="C526" i="1"/>
  <c r="B526" i="1"/>
  <c r="A526" i="1"/>
  <c r="M525" i="1"/>
  <c r="L525" i="1"/>
  <c r="C525" i="1"/>
  <c r="B525" i="1"/>
  <c r="A525" i="1"/>
  <c r="M524" i="1"/>
  <c r="L524" i="1"/>
  <c r="C524" i="1"/>
  <c r="B524" i="1"/>
  <c r="A524" i="1"/>
  <c r="M523" i="1"/>
  <c r="L523" i="1"/>
  <c r="C523" i="1"/>
  <c r="B523" i="1"/>
  <c r="A523" i="1"/>
  <c r="M522" i="1"/>
  <c r="L522" i="1"/>
  <c r="C522" i="1"/>
  <c r="B522" i="1"/>
  <c r="A522" i="1"/>
  <c r="M521" i="1"/>
  <c r="L521" i="1"/>
  <c r="C521" i="1"/>
  <c r="B521" i="1"/>
  <c r="A521" i="1"/>
  <c r="M520" i="1"/>
  <c r="L520" i="1"/>
  <c r="C520" i="1"/>
  <c r="B520" i="1"/>
  <c r="A520" i="1"/>
  <c r="M519" i="1"/>
  <c r="L519" i="1"/>
  <c r="C519" i="1"/>
  <c r="B519" i="1"/>
  <c r="A519" i="1"/>
  <c r="M518" i="1"/>
  <c r="L518" i="1"/>
  <c r="C518" i="1"/>
  <c r="B518" i="1"/>
  <c r="A518" i="1"/>
  <c r="M517" i="1"/>
  <c r="L517" i="1"/>
  <c r="C517" i="1"/>
  <c r="B517" i="1"/>
  <c r="A517" i="1"/>
  <c r="M516" i="1"/>
  <c r="L516" i="1"/>
  <c r="C516" i="1"/>
  <c r="B516" i="1"/>
  <c r="A516" i="1"/>
  <c r="M515" i="1"/>
  <c r="L515" i="1"/>
  <c r="C515" i="1"/>
  <c r="B515" i="1"/>
  <c r="A515" i="1"/>
  <c r="M514" i="1"/>
  <c r="L514" i="1"/>
  <c r="C514" i="1"/>
  <c r="B514" i="1"/>
  <c r="A514" i="1"/>
  <c r="M513" i="1"/>
  <c r="L513" i="1"/>
  <c r="C513" i="1"/>
  <c r="B513" i="1"/>
  <c r="A513" i="1"/>
  <c r="M512" i="1"/>
  <c r="L512" i="1"/>
  <c r="C512" i="1"/>
  <c r="B512" i="1"/>
  <c r="A512" i="1"/>
  <c r="M511" i="1"/>
  <c r="L511" i="1"/>
  <c r="C511" i="1"/>
  <c r="B511" i="1"/>
  <c r="A511" i="1"/>
  <c r="M510" i="1"/>
  <c r="L510" i="1"/>
  <c r="C510" i="1"/>
  <c r="B510" i="1"/>
  <c r="A510" i="1"/>
  <c r="M509" i="1"/>
  <c r="L509" i="1"/>
  <c r="C509" i="1"/>
  <c r="B509" i="1"/>
  <c r="A509" i="1"/>
  <c r="M508" i="1"/>
  <c r="L508" i="1"/>
  <c r="C508" i="1"/>
  <c r="B508" i="1"/>
  <c r="A508" i="1"/>
  <c r="M507" i="1"/>
  <c r="L507" i="1"/>
  <c r="C507" i="1"/>
  <c r="B507" i="1"/>
  <c r="A507" i="1"/>
  <c r="M506" i="1"/>
  <c r="L506" i="1"/>
  <c r="C506" i="1"/>
  <c r="B506" i="1"/>
  <c r="A506" i="1"/>
  <c r="M505" i="1"/>
  <c r="L505" i="1"/>
  <c r="C505" i="1"/>
  <c r="B505" i="1"/>
  <c r="A505" i="1"/>
  <c r="M504" i="1"/>
  <c r="L504" i="1"/>
  <c r="C504" i="1"/>
  <c r="B504" i="1"/>
  <c r="A504" i="1"/>
  <c r="M503" i="1"/>
  <c r="L503" i="1"/>
  <c r="C503" i="1"/>
  <c r="B503" i="1"/>
  <c r="A503" i="1"/>
  <c r="M502" i="1"/>
  <c r="L502" i="1"/>
  <c r="C502" i="1"/>
  <c r="B502" i="1"/>
  <c r="A502" i="1"/>
  <c r="M501" i="1"/>
  <c r="L501" i="1"/>
  <c r="C501" i="1"/>
  <c r="B501" i="1"/>
  <c r="A501" i="1"/>
  <c r="M500" i="1"/>
  <c r="L500" i="1"/>
  <c r="C500" i="1"/>
  <c r="B500" i="1"/>
  <c r="A500" i="1"/>
  <c r="M499" i="1"/>
  <c r="L499" i="1"/>
  <c r="C499" i="1"/>
  <c r="B499" i="1"/>
  <c r="A499" i="1"/>
  <c r="M498" i="1"/>
  <c r="L498" i="1"/>
  <c r="C498" i="1"/>
  <c r="B498" i="1"/>
  <c r="A498" i="1"/>
  <c r="M497" i="1"/>
  <c r="L497" i="1"/>
  <c r="C497" i="1"/>
  <c r="B497" i="1"/>
  <c r="A497" i="1"/>
  <c r="M496" i="1"/>
  <c r="L496" i="1"/>
  <c r="C496" i="1"/>
  <c r="B496" i="1"/>
  <c r="A496" i="1"/>
  <c r="M495" i="1"/>
  <c r="L495" i="1"/>
  <c r="C495" i="1"/>
  <c r="B495" i="1"/>
  <c r="A495" i="1"/>
  <c r="M494" i="1"/>
  <c r="L494" i="1"/>
  <c r="C494" i="1"/>
  <c r="B494" i="1"/>
  <c r="A494" i="1"/>
  <c r="M493" i="1"/>
  <c r="L493" i="1"/>
  <c r="C493" i="1"/>
  <c r="B493" i="1"/>
  <c r="A493" i="1"/>
  <c r="M492" i="1"/>
  <c r="L492" i="1"/>
  <c r="C492" i="1"/>
  <c r="B492" i="1"/>
  <c r="A492" i="1"/>
  <c r="M491" i="1"/>
  <c r="L491" i="1"/>
  <c r="C491" i="1"/>
  <c r="B491" i="1"/>
  <c r="A491" i="1"/>
  <c r="M490" i="1"/>
  <c r="L490" i="1"/>
  <c r="C490" i="1"/>
  <c r="B490" i="1"/>
  <c r="A490" i="1"/>
  <c r="M489" i="1"/>
  <c r="L489" i="1"/>
  <c r="C489" i="1"/>
  <c r="B489" i="1"/>
  <c r="A489" i="1"/>
  <c r="M488" i="1"/>
  <c r="L488" i="1"/>
  <c r="C488" i="1"/>
  <c r="B488" i="1"/>
  <c r="A488" i="1"/>
  <c r="M487" i="1"/>
  <c r="L487" i="1"/>
  <c r="C487" i="1"/>
  <c r="B487" i="1"/>
  <c r="A487" i="1"/>
  <c r="M486" i="1"/>
  <c r="L486" i="1"/>
  <c r="C486" i="1"/>
  <c r="B486" i="1"/>
  <c r="A486" i="1"/>
  <c r="M485" i="1"/>
  <c r="L485" i="1"/>
  <c r="C485" i="1"/>
  <c r="B485" i="1"/>
  <c r="A485" i="1"/>
  <c r="M484" i="1"/>
  <c r="L484" i="1"/>
  <c r="C484" i="1"/>
  <c r="B484" i="1"/>
  <c r="A484" i="1"/>
  <c r="M483" i="1"/>
  <c r="L483" i="1"/>
  <c r="C483" i="1"/>
  <c r="B483" i="1"/>
  <c r="A483" i="1"/>
  <c r="M482" i="1"/>
  <c r="L482" i="1"/>
  <c r="C482" i="1"/>
  <c r="B482" i="1"/>
  <c r="A482" i="1"/>
  <c r="M481" i="1"/>
  <c r="L481" i="1"/>
  <c r="C481" i="1"/>
  <c r="B481" i="1"/>
  <c r="A481" i="1"/>
  <c r="M480" i="1"/>
  <c r="L480" i="1"/>
  <c r="C480" i="1"/>
  <c r="B480" i="1"/>
  <c r="A480" i="1"/>
  <c r="M479" i="1"/>
  <c r="L479" i="1"/>
  <c r="C479" i="1"/>
  <c r="B479" i="1"/>
  <c r="A479" i="1"/>
  <c r="M478" i="1"/>
  <c r="L478" i="1"/>
  <c r="C478" i="1"/>
  <c r="B478" i="1"/>
  <c r="A478" i="1"/>
  <c r="M477" i="1"/>
  <c r="L477" i="1"/>
  <c r="C477" i="1"/>
  <c r="B477" i="1"/>
  <c r="A477" i="1"/>
  <c r="M476" i="1"/>
  <c r="L476" i="1"/>
  <c r="C476" i="1"/>
  <c r="B476" i="1"/>
  <c r="A476" i="1"/>
  <c r="M475" i="1"/>
  <c r="L475" i="1"/>
  <c r="C475" i="1"/>
  <c r="B475" i="1"/>
  <c r="A475" i="1"/>
  <c r="M474" i="1"/>
  <c r="L474" i="1"/>
  <c r="C474" i="1"/>
  <c r="B474" i="1"/>
  <c r="A474" i="1"/>
  <c r="M473" i="1"/>
  <c r="L473" i="1"/>
  <c r="C473" i="1"/>
  <c r="B473" i="1"/>
  <c r="A473" i="1"/>
  <c r="M472" i="1"/>
  <c r="L472" i="1"/>
  <c r="C472" i="1"/>
  <c r="B472" i="1"/>
  <c r="A472" i="1"/>
  <c r="M471" i="1"/>
  <c r="L471" i="1"/>
  <c r="C471" i="1"/>
  <c r="B471" i="1"/>
  <c r="A471" i="1"/>
  <c r="M470" i="1"/>
  <c r="L470" i="1"/>
  <c r="C470" i="1"/>
  <c r="B470" i="1"/>
  <c r="A470" i="1"/>
  <c r="M469" i="1"/>
  <c r="L469" i="1"/>
  <c r="C469" i="1"/>
  <c r="B469" i="1"/>
  <c r="A469" i="1"/>
  <c r="M468" i="1"/>
  <c r="L468" i="1"/>
  <c r="C468" i="1"/>
  <c r="B468" i="1"/>
  <c r="A468" i="1"/>
  <c r="M467" i="1"/>
  <c r="L467" i="1"/>
  <c r="C467" i="1"/>
  <c r="B467" i="1"/>
  <c r="A467" i="1"/>
  <c r="M466" i="1"/>
  <c r="L466" i="1"/>
  <c r="C466" i="1"/>
  <c r="B466" i="1"/>
  <c r="A466" i="1"/>
  <c r="M465" i="1"/>
  <c r="L465" i="1"/>
  <c r="C465" i="1"/>
  <c r="B465" i="1"/>
  <c r="A465" i="1"/>
  <c r="M464" i="1"/>
  <c r="L464" i="1"/>
  <c r="C464" i="1"/>
  <c r="B464" i="1"/>
  <c r="A464" i="1"/>
  <c r="M463" i="1"/>
  <c r="L463" i="1"/>
  <c r="C463" i="1"/>
  <c r="B463" i="1"/>
  <c r="A463" i="1"/>
  <c r="M462" i="1"/>
  <c r="L462" i="1"/>
  <c r="C462" i="1"/>
  <c r="B462" i="1"/>
  <c r="A462" i="1"/>
  <c r="M461" i="1"/>
  <c r="L461" i="1"/>
  <c r="C461" i="1"/>
  <c r="B461" i="1"/>
  <c r="A461" i="1"/>
  <c r="M460" i="1"/>
  <c r="L460" i="1"/>
  <c r="C460" i="1"/>
  <c r="B460" i="1"/>
  <c r="A460" i="1"/>
  <c r="M459" i="1"/>
  <c r="L459" i="1"/>
  <c r="C459" i="1"/>
  <c r="B459" i="1"/>
  <c r="A459" i="1"/>
  <c r="M458" i="1"/>
  <c r="L458" i="1"/>
  <c r="C458" i="1"/>
  <c r="B458" i="1"/>
  <c r="A458" i="1"/>
  <c r="M457" i="1"/>
  <c r="L457" i="1"/>
  <c r="C457" i="1"/>
  <c r="B457" i="1"/>
  <c r="A457" i="1"/>
  <c r="M456" i="1"/>
  <c r="L456" i="1"/>
  <c r="C456" i="1"/>
  <c r="B456" i="1"/>
  <c r="A456" i="1"/>
  <c r="M455" i="1"/>
  <c r="L455" i="1"/>
  <c r="C455" i="1"/>
  <c r="B455" i="1"/>
  <c r="A455" i="1"/>
  <c r="M454" i="1"/>
  <c r="L454" i="1"/>
  <c r="C454" i="1"/>
  <c r="B454" i="1"/>
  <c r="A454" i="1"/>
  <c r="M453" i="1"/>
  <c r="L453" i="1"/>
  <c r="C453" i="1"/>
  <c r="B453" i="1"/>
  <c r="A453" i="1"/>
  <c r="M452" i="1"/>
  <c r="L452" i="1"/>
  <c r="C452" i="1"/>
  <c r="B452" i="1"/>
  <c r="A452" i="1"/>
  <c r="M451" i="1"/>
  <c r="L451" i="1"/>
  <c r="C451" i="1"/>
  <c r="B451" i="1"/>
  <c r="A451" i="1"/>
  <c r="M450" i="1"/>
  <c r="L450" i="1"/>
  <c r="C450" i="1"/>
  <c r="B450" i="1"/>
  <c r="A450" i="1"/>
  <c r="M449" i="1"/>
  <c r="L449" i="1"/>
  <c r="C449" i="1"/>
  <c r="B449" i="1"/>
  <c r="A449" i="1"/>
  <c r="M448" i="1"/>
  <c r="L448" i="1"/>
  <c r="C448" i="1"/>
  <c r="B448" i="1"/>
  <c r="A448" i="1"/>
  <c r="M447" i="1"/>
  <c r="L447" i="1"/>
  <c r="C447" i="1"/>
  <c r="B447" i="1"/>
  <c r="A447" i="1"/>
  <c r="M446" i="1"/>
  <c r="L446" i="1"/>
  <c r="C446" i="1"/>
  <c r="B446" i="1"/>
  <c r="A446" i="1"/>
  <c r="M445" i="1"/>
  <c r="L445" i="1"/>
  <c r="C445" i="1"/>
  <c r="B445" i="1"/>
  <c r="A445" i="1"/>
  <c r="M444" i="1"/>
  <c r="L444" i="1"/>
  <c r="C444" i="1"/>
  <c r="B444" i="1"/>
  <c r="A444" i="1"/>
  <c r="M443" i="1"/>
  <c r="L443" i="1"/>
  <c r="C443" i="1"/>
  <c r="B443" i="1"/>
  <c r="A443" i="1"/>
  <c r="M442" i="1"/>
  <c r="L442" i="1"/>
  <c r="C442" i="1"/>
  <c r="B442" i="1"/>
  <c r="A442" i="1"/>
  <c r="M441" i="1"/>
  <c r="L441" i="1"/>
  <c r="C441" i="1"/>
  <c r="B441" i="1"/>
  <c r="A441" i="1"/>
  <c r="M440" i="1"/>
  <c r="L440" i="1"/>
  <c r="C440" i="1"/>
  <c r="B440" i="1"/>
  <c r="A440" i="1"/>
  <c r="M439" i="1"/>
  <c r="L439" i="1"/>
  <c r="C439" i="1"/>
  <c r="B439" i="1"/>
  <c r="A439" i="1"/>
  <c r="M438" i="1"/>
  <c r="L438" i="1"/>
  <c r="C438" i="1"/>
  <c r="B438" i="1"/>
  <c r="A438" i="1"/>
  <c r="M437" i="1"/>
  <c r="L437" i="1"/>
  <c r="C437" i="1"/>
  <c r="B437" i="1"/>
  <c r="A437" i="1"/>
  <c r="M436" i="1"/>
  <c r="L436" i="1"/>
  <c r="C436" i="1"/>
  <c r="B436" i="1"/>
  <c r="A436" i="1"/>
  <c r="M435" i="1"/>
  <c r="L435" i="1"/>
  <c r="C435" i="1"/>
  <c r="B435" i="1"/>
  <c r="A435" i="1"/>
  <c r="M434" i="1"/>
  <c r="L434" i="1"/>
  <c r="C434" i="1"/>
  <c r="B434" i="1"/>
  <c r="A434" i="1"/>
  <c r="M433" i="1"/>
  <c r="L433" i="1"/>
  <c r="C433" i="1"/>
  <c r="B433" i="1"/>
  <c r="A433" i="1"/>
  <c r="M432" i="1"/>
  <c r="L432" i="1"/>
  <c r="C432" i="1"/>
  <c r="B432" i="1"/>
  <c r="A432" i="1"/>
  <c r="M431" i="1"/>
  <c r="L431" i="1"/>
  <c r="C431" i="1"/>
  <c r="B431" i="1"/>
  <c r="A431" i="1"/>
  <c r="M430" i="1"/>
  <c r="L430" i="1"/>
  <c r="C430" i="1"/>
  <c r="B430" i="1"/>
  <c r="A430" i="1"/>
  <c r="M429" i="1"/>
  <c r="L429" i="1"/>
  <c r="C429" i="1"/>
  <c r="B429" i="1"/>
  <c r="A429" i="1"/>
  <c r="M428" i="1"/>
  <c r="L428" i="1"/>
  <c r="C428" i="1"/>
  <c r="B428" i="1"/>
  <c r="A428" i="1"/>
  <c r="M427" i="1"/>
  <c r="L427" i="1"/>
  <c r="C427" i="1"/>
  <c r="B427" i="1"/>
  <c r="A427" i="1"/>
  <c r="M426" i="1"/>
  <c r="L426" i="1"/>
  <c r="C426" i="1"/>
  <c r="B426" i="1"/>
  <c r="A426" i="1"/>
  <c r="M425" i="1"/>
  <c r="L425" i="1"/>
  <c r="C425" i="1"/>
  <c r="B425" i="1"/>
  <c r="A425" i="1"/>
  <c r="M424" i="1"/>
  <c r="L424" i="1"/>
  <c r="C424" i="1"/>
  <c r="B424" i="1"/>
  <c r="A424" i="1"/>
  <c r="M423" i="1"/>
  <c r="L423" i="1"/>
  <c r="C423" i="1"/>
  <c r="B423" i="1"/>
  <c r="A423" i="1"/>
  <c r="M422" i="1"/>
  <c r="L422" i="1"/>
  <c r="C422" i="1"/>
  <c r="B422" i="1"/>
  <c r="A422" i="1"/>
  <c r="M421" i="1"/>
  <c r="L421" i="1"/>
  <c r="C421" i="1"/>
  <c r="B421" i="1"/>
  <c r="A421" i="1"/>
  <c r="M420" i="1"/>
  <c r="L420" i="1"/>
  <c r="C420" i="1"/>
  <c r="B420" i="1"/>
  <c r="A420" i="1"/>
  <c r="M419" i="1"/>
  <c r="L419" i="1"/>
  <c r="C419" i="1"/>
  <c r="B419" i="1"/>
  <c r="A419" i="1"/>
  <c r="M418" i="1"/>
  <c r="L418" i="1"/>
  <c r="C418" i="1"/>
  <c r="B418" i="1"/>
  <c r="A418" i="1"/>
  <c r="M417" i="1"/>
  <c r="L417" i="1"/>
  <c r="C417" i="1"/>
  <c r="B417" i="1"/>
  <c r="A417" i="1"/>
  <c r="M416" i="1"/>
  <c r="L416" i="1"/>
  <c r="C416" i="1"/>
  <c r="B416" i="1"/>
  <c r="A416" i="1"/>
  <c r="M415" i="1"/>
  <c r="L415" i="1"/>
  <c r="C415" i="1"/>
  <c r="B415" i="1"/>
  <c r="A415" i="1"/>
  <c r="M414" i="1"/>
  <c r="L414" i="1"/>
  <c r="C414" i="1"/>
  <c r="B414" i="1"/>
  <c r="A414" i="1"/>
  <c r="M413" i="1"/>
  <c r="L413" i="1"/>
  <c r="C413" i="1"/>
  <c r="B413" i="1"/>
  <c r="A413" i="1"/>
  <c r="M412" i="1"/>
  <c r="L412" i="1"/>
  <c r="C412" i="1"/>
  <c r="B412" i="1"/>
  <c r="A412" i="1"/>
  <c r="M411" i="1"/>
  <c r="L411" i="1"/>
  <c r="C411" i="1"/>
  <c r="B411" i="1"/>
  <c r="A411" i="1"/>
  <c r="M410" i="1"/>
  <c r="L410" i="1"/>
  <c r="C410" i="1"/>
  <c r="B410" i="1"/>
  <c r="A410" i="1"/>
  <c r="M409" i="1"/>
  <c r="L409" i="1"/>
  <c r="C409" i="1"/>
  <c r="B409" i="1"/>
  <c r="A409" i="1"/>
  <c r="M408" i="1"/>
  <c r="L408" i="1"/>
  <c r="C408" i="1"/>
  <c r="B408" i="1"/>
  <c r="A408" i="1"/>
  <c r="M407" i="1"/>
  <c r="L407" i="1"/>
  <c r="C407" i="1"/>
  <c r="B407" i="1"/>
  <c r="A407" i="1"/>
  <c r="M406" i="1"/>
  <c r="L406" i="1"/>
  <c r="C406" i="1"/>
  <c r="B406" i="1"/>
  <c r="A406" i="1"/>
  <c r="M405" i="1"/>
  <c r="L405" i="1"/>
  <c r="C405" i="1"/>
  <c r="B405" i="1"/>
  <c r="A405" i="1"/>
  <c r="M404" i="1"/>
  <c r="L404" i="1"/>
  <c r="C404" i="1"/>
  <c r="B404" i="1"/>
  <c r="A404" i="1"/>
  <c r="M403" i="1"/>
  <c r="L403" i="1"/>
  <c r="C403" i="1"/>
  <c r="B403" i="1"/>
  <c r="A403" i="1"/>
  <c r="M402" i="1"/>
  <c r="L402" i="1"/>
  <c r="C402" i="1"/>
  <c r="B402" i="1"/>
  <c r="A402" i="1"/>
  <c r="M401" i="1"/>
  <c r="L401" i="1"/>
  <c r="C401" i="1"/>
  <c r="B401" i="1"/>
  <c r="A401" i="1"/>
  <c r="M400" i="1"/>
  <c r="L400" i="1"/>
  <c r="C400" i="1"/>
  <c r="B400" i="1"/>
  <c r="A400" i="1"/>
  <c r="M399" i="1"/>
  <c r="L399" i="1"/>
  <c r="C399" i="1"/>
  <c r="B399" i="1"/>
  <c r="A399" i="1"/>
  <c r="M398" i="1"/>
  <c r="L398" i="1"/>
  <c r="C398" i="1"/>
  <c r="B398" i="1"/>
  <c r="A398" i="1"/>
  <c r="M397" i="1"/>
  <c r="L397" i="1"/>
  <c r="C397" i="1"/>
  <c r="B397" i="1"/>
  <c r="A397" i="1"/>
  <c r="M396" i="1"/>
  <c r="L396" i="1"/>
  <c r="C396" i="1"/>
  <c r="B396" i="1"/>
  <c r="A396" i="1"/>
  <c r="M395" i="1"/>
  <c r="L395" i="1"/>
  <c r="C395" i="1"/>
  <c r="B395" i="1"/>
  <c r="A395" i="1"/>
  <c r="M394" i="1"/>
  <c r="L394" i="1"/>
  <c r="C394" i="1"/>
  <c r="B394" i="1"/>
  <c r="A394" i="1"/>
  <c r="M393" i="1"/>
  <c r="L393" i="1"/>
  <c r="C393" i="1"/>
  <c r="B393" i="1"/>
  <c r="A393" i="1"/>
  <c r="M392" i="1"/>
  <c r="L392" i="1"/>
  <c r="C392" i="1"/>
  <c r="B392" i="1"/>
  <c r="A392" i="1"/>
  <c r="M391" i="1"/>
  <c r="L391" i="1"/>
  <c r="C391" i="1"/>
  <c r="B391" i="1"/>
  <c r="A391" i="1"/>
  <c r="M390" i="1"/>
  <c r="L390" i="1"/>
  <c r="C390" i="1"/>
  <c r="B390" i="1"/>
  <c r="A390" i="1"/>
  <c r="M389" i="1"/>
  <c r="L389" i="1"/>
  <c r="C389" i="1"/>
  <c r="B389" i="1"/>
  <c r="A389" i="1"/>
  <c r="M388" i="1"/>
  <c r="L388" i="1"/>
  <c r="C388" i="1"/>
  <c r="B388" i="1"/>
  <c r="A388" i="1"/>
  <c r="M387" i="1"/>
  <c r="L387" i="1"/>
  <c r="C387" i="1"/>
  <c r="B387" i="1"/>
  <c r="A387" i="1"/>
  <c r="M386" i="1"/>
  <c r="L386" i="1"/>
  <c r="C386" i="1"/>
  <c r="B386" i="1"/>
  <c r="A386" i="1"/>
  <c r="M385" i="1"/>
  <c r="L385" i="1"/>
  <c r="C385" i="1"/>
  <c r="B385" i="1"/>
  <c r="A385" i="1"/>
  <c r="M384" i="1"/>
  <c r="L384" i="1"/>
  <c r="C384" i="1"/>
  <c r="B384" i="1"/>
  <c r="A384" i="1"/>
  <c r="M383" i="1"/>
  <c r="L383" i="1"/>
  <c r="C383" i="1"/>
  <c r="B383" i="1"/>
  <c r="A383" i="1"/>
  <c r="M382" i="1"/>
  <c r="L382" i="1"/>
  <c r="C382" i="1"/>
  <c r="B382" i="1"/>
  <c r="A382" i="1"/>
  <c r="M381" i="1"/>
  <c r="L381" i="1"/>
  <c r="C381" i="1"/>
  <c r="B381" i="1"/>
  <c r="A381" i="1"/>
  <c r="M380" i="1"/>
  <c r="L380" i="1"/>
  <c r="C380" i="1"/>
  <c r="B380" i="1"/>
  <c r="A380" i="1"/>
  <c r="M379" i="1"/>
  <c r="L379" i="1"/>
  <c r="C379" i="1"/>
  <c r="B379" i="1"/>
  <c r="A379" i="1"/>
  <c r="M378" i="1"/>
  <c r="L378" i="1"/>
  <c r="C378" i="1"/>
  <c r="B378" i="1"/>
  <c r="A378" i="1"/>
  <c r="M377" i="1"/>
  <c r="L377" i="1"/>
  <c r="C377" i="1"/>
  <c r="B377" i="1"/>
  <c r="A377" i="1"/>
  <c r="M376" i="1"/>
  <c r="L376" i="1"/>
  <c r="C376" i="1"/>
  <c r="B376" i="1"/>
  <c r="A376" i="1"/>
  <c r="M375" i="1"/>
  <c r="L375" i="1"/>
  <c r="C375" i="1"/>
  <c r="B375" i="1"/>
  <c r="A375" i="1"/>
  <c r="M374" i="1"/>
  <c r="L374" i="1"/>
  <c r="C374" i="1"/>
  <c r="B374" i="1"/>
  <c r="A374" i="1"/>
  <c r="M373" i="1"/>
  <c r="L373" i="1"/>
  <c r="C373" i="1"/>
  <c r="B373" i="1"/>
  <c r="A373" i="1"/>
  <c r="M372" i="1"/>
  <c r="L372" i="1"/>
  <c r="C372" i="1"/>
  <c r="B372" i="1"/>
  <c r="A372" i="1"/>
  <c r="M371" i="1"/>
  <c r="L371" i="1"/>
  <c r="C371" i="1"/>
  <c r="B371" i="1"/>
  <c r="A371" i="1"/>
  <c r="M370" i="1"/>
  <c r="L370" i="1"/>
  <c r="C370" i="1"/>
  <c r="B370" i="1"/>
  <c r="A370" i="1"/>
  <c r="M369" i="1"/>
  <c r="L369" i="1"/>
  <c r="C369" i="1"/>
  <c r="B369" i="1"/>
  <c r="A369" i="1"/>
  <c r="M368" i="1"/>
  <c r="L368" i="1"/>
  <c r="C368" i="1"/>
  <c r="B368" i="1"/>
  <c r="A368" i="1"/>
  <c r="M367" i="1"/>
  <c r="L367" i="1"/>
  <c r="C367" i="1"/>
  <c r="B367" i="1"/>
  <c r="A367" i="1"/>
  <c r="M366" i="1"/>
  <c r="L366" i="1"/>
  <c r="C366" i="1"/>
  <c r="B366" i="1"/>
  <c r="A366" i="1"/>
  <c r="M365" i="1"/>
  <c r="L365" i="1"/>
  <c r="C365" i="1"/>
  <c r="B365" i="1"/>
  <c r="A365" i="1"/>
  <c r="M364" i="1"/>
  <c r="L364" i="1"/>
  <c r="C364" i="1"/>
  <c r="B364" i="1"/>
  <c r="A364" i="1"/>
  <c r="M363" i="1"/>
  <c r="L363" i="1"/>
  <c r="C363" i="1"/>
  <c r="B363" i="1"/>
  <c r="A363" i="1"/>
  <c r="M362" i="1"/>
  <c r="L362" i="1"/>
  <c r="C362" i="1"/>
  <c r="B362" i="1"/>
  <c r="A362" i="1"/>
  <c r="M361" i="1"/>
  <c r="L361" i="1"/>
  <c r="C361" i="1"/>
  <c r="B361" i="1"/>
  <c r="A361" i="1"/>
  <c r="M360" i="1"/>
  <c r="L360" i="1"/>
  <c r="C360" i="1"/>
  <c r="B360" i="1"/>
  <c r="A360" i="1"/>
  <c r="M359" i="1"/>
  <c r="L359" i="1"/>
  <c r="C359" i="1"/>
  <c r="B359" i="1"/>
  <c r="A359" i="1"/>
  <c r="M358" i="1"/>
  <c r="L358" i="1"/>
  <c r="C358" i="1"/>
  <c r="B358" i="1"/>
  <c r="A358" i="1"/>
  <c r="M357" i="1"/>
  <c r="L357" i="1"/>
  <c r="C357" i="1"/>
  <c r="B357" i="1"/>
  <c r="A357" i="1"/>
  <c r="M356" i="1"/>
  <c r="L356" i="1"/>
  <c r="C356" i="1"/>
  <c r="B356" i="1"/>
  <c r="A356" i="1"/>
  <c r="M355" i="1"/>
  <c r="L355" i="1"/>
  <c r="C355" i="1"/>
  <c r="B355" i="1"/>
  <c r="A355" i="1"/>
  <c r="M354" i="1"/>
  <c r="L354" i="1"/>
  <c r="C354" i="1"/>
  <c r="B354" i="1"/>
  <c r="A354" i="1"/>
  <c r="M353" i="1"/>
  <c r="L353" i="1"/>
  <c r="C353" i="1"/>
  <c r="B353" i="1"/>
  <c r="A353" i="1"/>
  <c r="M352" i="1"/>
  <c r="L352" i="1"/>
  <c r="C352" i="1"/>
  <c r="B352" i="1"/>
  <c r="A352" i="1"/>
  <c r="M351" i="1"/>
  <c r="L351" i="1"/>
  <c r="C351" i="1"/>
  <c r="B351" i="1"/>
  <c r="A351" i="1"/>
  <c r="M350" i="1"/>
  <c r="L350" i="1"/>
  <c r="C350" i="1"/>
  <c r="B350" i="1"/>
  <c r="A350" i="1"/>
  <c r="M349" i="1"/>
  <c r="L349" i="1"/>
  <c r="C349" i="1"/>
  <c r="B349" i="1"/>
  <c r="A349" i="1"/>
  <c r="M348" i="1"/>
  <c r="L348" i="1"/>
  <c r="C348" i="1"/>
  <c r="B348" i="1"/>
  <c r="A348" i="1"/>
  <c r="M347" i="1"/>
  <c r="L347" i="1"/>
  <c r="C347" i="1"/>
  <c r="B347" i="1"/>
  <c r="A347" i="1"/>
  <c r="M346" i="1"/>
  <c r="L346" i="1"/>
  <c r="C346" i="1"/>
  <c r="B346" i="1"/>
  <c r="A346" i="1"/>
  <c r="M345" i="1"/>
  <c r="L345" i="1"/>
  <c r="C345" i="1"/>
  <c r="B345" i="1"/>
  <c r="A345" i="1"/>
  <c r="M344" i="1"/>
  <c r="L344" i="1"/>
  <c r="C344" i="1"/>
  <c r="B344" i="1"/>
  <c r="A344" i="1"/>
  <c r="M343" i="1"/>
  <c r="L343" i="1"/>
  <c r="C343" i="1"/>
  <c r="B343" i="1"/>
  <c r="A343" i="1"/>
  <c r="M342" i="1"/>
  <c r="L342" i="1"/>
  <c r="C342" i="1"/>
  <c r="B342" i="1"/>
  <c r="A342" i="1"/>
  <c r="M341" i="1"/>
  <c r="L341" i="1"/>
  <c r="C341" i="1"/>
  <c r="B341" i="1"/>
  <c r="A341" i="1"/>
  <c r="M340" i="1"/>
  <c r="L340" i="1"/>
  <c r="C340" i="1"/>
  <c r="B340" i="1"/>
  <c r="A340" i="1"/>
  <c r="M339" i="1"/>
  <c r="L339" i="1"/>
  <c r="C339" i="1"/>
  <c r="B339" i="1"/>
  <c r="A339" i="1"/>
  <c r="M338" i="1"/>
  <c r="L338" i="1"/>
  <c r="C338" i="1"/>
  <c r="B338" i="1"/>
  <c r="A338" i="1"/>
  <c r="M337" i="1"/>
  <c r="L337" i="1"/>
  <c r="C337" i="1"/>
  <c r="B337" i="1"/>
  <c r="A337" i="1"/>
  <c r="M336" i="1"/>
  <c r="L336" i="1"/>
  <c r="C336" i="1"/>
  <c r="B336" i="1"/>
  <c r="A336" i="1"/>
  <c r="M335" i="1"/>
  <c r="L335" i="1"/>
  <c r="C335" i="1"/>
  <c r="B335" i="1"/>
  <c r="A335" i="1"/>
  <c r="M334" i="1"/>
  <c r="L334" i="1"/>
  <c r="C334" i="1"/>
  <c r="B334" i="1"/>
  <c r="A334" i="1"/>
  <c r="M333" i="1"/>
  <c r="L333" i="1"/>
  <c r="C333" i="1"/>
  <c r="B333" i="1"/>
  <c r="A333" i="1"/>
  <c r="M332" i="1"/>
  <c r="L332" i="1"/>
  <c r="C332" i="1"/>
  <c r="B332" i="1"/>
  <c r="A332" i="1"/>
  <c r="M331" i="1"/>
  <c r="L331" i="1"/>
  <c r="C331" i="1"/>
  <c r="B331" i="1"/>
  <c r="A331" i="1"/>
  <c r="M330" i="1"/>
  <c r="L330" i="1"/>
  <c r="C330" i="1"/>
  <c r="B330" i="1"/>
  <c r="A330" i="1"/>
  <c r="M329" i="1"/>
  <c r="L329" i="1"/>
  <c r="C329" i="1"/>
  <c r="B329" i="1"/>
  <c r="A329" i="1"/>
  <c r="M328" i="1"/>
  <c r="L328" i="1"/>
  <c r="C328" i="1"/>
  <c r="B328" i="1"/>
  <c r="A328" i="1"/>
  <c r="M327" i="1"/>
  <c r="L327" i="1"/>
  <c r="C327" i="1"/>
  <c r="B327" i="1"/>
  <c r="A327" i="1"/>
  <c r="M326" i="1"/>
  <c r="L326" i="1"/>
  <c r="C326" i="1"/>
  <c r="B326" i="1"/>
  <c r="A326" i="1"/>
  <c r="M325" i="1"/>
  <c r="L325" i="1"/>
  <c r="C325" i="1"/>
  <c r="B325" i="1"/>
  <c r="A325" i="1"/>
  <c r="M324" i="1"/>
  <c r="L324" i="1"/>
  <c r="C324" i="1"/>
  <c r="B324" i="1"/>
  <c r="A324" i="1"/>
  <c r="M323" i="1"/>
  <c r="L323" i="1"/>
  <c r="C323" i="1"/>
  <c r="B323" i="1"/>
  <c r="A323" i="1"/>
  <c r="M322" i="1"/>
  <c r="L322" i="1"/>
  <c r="C322" i="1"/>
  <c r="B322" i="1"/>
  <c r="A322" i="1"/>
  <c r="M321" i="1"/>
  <c r="L321" i="1"/>
  <c r="C321" i="1"/>
  <c r="B321" i="1"/>
  <c r="A321" i="1"/>
  <c r="M320" i="1"/>
  <c r="L320" i="1"/>
  <c r="C320" i="1"/>
  <c r="B320" i="1"/>
  <c r="A320" i="1"/>
  <c r="M319" i="1"/>
  <c r="L319" i="1"/>
  <c r="C319" i="1"/>
  <c r="B319" i="1"/>
  <c r="A319" i="1"/>
  <c r="M318" i="1"/>
  <c r="L318" i="1"/>
  <c r="C318" i="1"/>
  <c r="B318" i="1"/>
  <c r="A318" i="1"/>
  <c r="M317" i="1"/>
  <c r="L317" i="1"/>
  <c r="C317" i="1"/>
  <c r="B317" i="1"/>
  <c r="A317" i="1"/>
  <c r="M316" i="1"/>
  <c r="L316" i="1"/>
  <c r="C316" i="1"/>
  <c r="B316" i="1"/>
  <c r="A316" i="1"/>
  <c r="M315" i="1"/>
  <c r="L315" i="1"/>
  <c r="C315" i="1"/>
  <c r="B315" i="1"/>
  <c r="A315" i="1"/>
  <c r="M314" i="1"/>
  <c r="L314" i="1"/>
  <c r="C314" i="1"/>
  <c r="B314" i="1"/>
  <c r="A314" i="1"/>
  <c r="M313" i="1"/>
  <c r="L313" i="1"/>
  <c r="C313" i="1"/>
  <c r="B313" i="1"/>
  <c r="A313" i="1"/>
  <c r="M312" i="1"/>
  <c r="L312" i="1"/>
  <c r="C312" i="1"/>
  <c r="B312" i="1"/>
  <c r="A312" i="1"/>
  <c r="M311" i="1"/>
  <c r="L311" i="1"/>
  <c r="C311" i="1"/>
  <c r="B311" i="1"/>
  <c r="A311" i="1"/>
  <c r="M310" i="1"/>
  <c r="L310" i="1"/>
  <c r="C310" i="1"/>
  <c r="B310" i="1"/>
  <c r="A310" i="1"/>
  <c r="M309" i="1"/>
  <c r="L309" i="1"/>
  <c r="C309" i="1"/>
  <c r="B309" i="1"/>
  <c r="A309" i="1"/>
  <c r="M308" i="1"/>
  <c r="L308" i="1"/>
  <c r="C308" i="1"/>
  <c r="B308" i="1"/>
  <c r="A308" i="1"/>
  <c r="M307" i="1"/>
  <c r="L307" i="1"/>
  <c r="C307" i="1"/>
  <c r="B307" i="1"/>
  <c r="A307" i="1"/>
  <c r="M306" i="1"/>
  <c r="L306" i="1"/>
  <c r="C306" i="1"/>
  <c r="B306" i="1"/>
  <c r="A306" i="1"/>
  <c r="M305" i="1"/>
  <c r="L305" i="1"/>
  <c r="C305" i="1"/>
  <c r="B305" i="1"/>
  <c r="A305" i="1"/>
  <c r="M304" i="1"/>
  <c r="L304" i="1"/>
  <c r="C304" i="1"/>
  <c r="B304" i="1"/>
  <c r="A304" i="1"/>
  <c r="M303" i="1"/>
  <c r="L303" i="1"/>
  <c r="C303" i="1"/>
  <c r="B303" i="1"/>
  <c r="A303" i="1"/>
  <c r="M302" i="1"/>
  <c r="L302" i="1"/>
  <c r="C302" i="1"/>
  <c r="B302" i="1"/>
  <c r="A302" i="1"/>
  <c r="M301" i="1"/>
  <c r="L301" i="1"/>
  <c r="C301" i="1"/>
  <c r="B301" i="1"/>
  <c r="A301" i="1"/>
  <c r="M300" i="1"/>
  <c r="L300" i="1"/>
  <c r="C300" i="1"/>
  <c r="B300" i="1"/>
  <c r="A300" i="1"/>
  <c r="M299" i="1"/>
  <c r="L299" i="1"/>
  <c r="C299" i="1"/>
  <c r="B299" i="1"/>
  <c r="A299" i="1"/>
  <c r="M298" i="1"/>
  <c r="L298" i="1"/>
  <c r="C298" i="1"/>
  <c r="B298" i="1"/>
  <c r="A298" i="1"/>
  <c r="M297" i="1"/>
  <c r="L297" i="1"/>
  <c r="C297" i="1"/>
  <c r="B297" i="1"/>
  <c r="A297" i="1"/>
  <c r="M296" i="1"/>
  <c r="L296" i="1"/>
  <c r="C296" i="1"/>
  <c r="B296" i="1"/>
  <c r="A296" i="1"/>
  <c r="M295" i="1"/>
  <c r="L295" i="1"/>
  <c r="C295" i="1"/>
  <c r="B295" i="1"/>
  <c r="A295" i="1"/>
  <c r="M294" i="1"/>
  <c r="L294" i="1"/>
  <c r="C294" i="1"/>
  <c r="B294" i="1"/>
  <c r="A294" i="1"/>
  <c r="M293" i="1"/>
  <c r="L293" i="1"/>
  <c r="C293" i="1"/>
  <c r="B293" i="1"/>
  <c r="A293" i="1"/>
  <c r="M292" i="1"/>
  <c r="L292" i="1"/>
  <c r="C292" i="1"/>
  <c r="B292" i="1"/>
  <c r="A292" i="1"/>
  <c r="M291" i="1"/>
  <c r="L291" i="1"/>
  <c r="C291" i="1"/>
  <c r="B291" i="1"/>
  <c r="A291" i="1"/>
  <c r="M290" i="1"/>
  <c r="L290" i="1"/>
  <c r="C290" i="1"/>
  <c r="B290" i="1"/>
  <c r="A290" i="1"/>
  <c r="M289" i="1"/>
  <c r="L289" i="1"/>
  <c r="C289" i="1"/>
  <c r="B289" i="1"/>
  <c r="A289" i="1"/>
  <c r="M288" i="1"/>
  <c r="L288" i="1"/>
  <c r="C288" i="1"/>
  <c r="B288" i="1"/>
  <c r="A288" i="1"/>
  <c r="M287" i="1"/>
  <c r="L287" i="1"/>
  <c r="C287" i="1"/>
  <c r="B287" i="1"/>
  <c r="A287" i="1"/>
  <c r="M286" i="1"/>
  <c r="L286" i="1"/>
  <c r="C286" i="1"/>
  <c r="B286" i="1"/>
  <c r="A286" i="1"/>
  <c r="M285" i="1"/>
  <c r="L285" i="1"/>
  <c r="C285" i="1"/>
  <c r="B285" i="1"/>
  <c r="A285" i="1"/>
  <c r="M284" i="1"/>
  <c r="L284" i="1"/>
  <c r="C284" i="1"/>
  <c r="B284" i="1"/>
  <c r="A284" i="1"/>
  <c r="M283" i="1"/>
  <c r="L283" i="1"/>
  <c r="C283" i="1"/>
  <c r="B283" i="1"/>
  <c r="A283" i="1"/>
  <c r="M282" i="1"/>
  <c r="L282" i="1"/>
  <c r="C282" i="1"/>
  <c r="B282" i="1"/>
  <c r="A282" i="1"/>
  <c r="M281" i="1"/>
  <c r="L281" i="1"/>
  <c r="C281" i="1"/>
  <c r="B281" i="1"/>
  <c r="A281" i="1"/>
  <c r="M280" i="1"/>
  <c r="L280" i="1"/>
  <c r="C280" i="1"/>
  <c r="B280" i="1"/>
  <c r="A280" i="1"/>
  <c r="M279" i="1"/>
  <c r="L279" i="1"/>
  <c r="C279" i="1"/>
  <c r="B279" i="1"/>
  <c r="A279" i="1"/>
  <c r="M278" i="1"/>
  <c r="L278" i="1"/>
  <c r="C278" i="1"/>
  <c r="B278" i="1"/>
  <c r="A278" i="1"/>
  <c r="M277" i="1"/>
  <c r="L277" i="1"/>
  <c r="C277" i="1"/>
  <c r="B277" i="1"/>
  <c r="A277" i="1"/>
  <c r="M276" i="1"/>
  <c r="L276" i="1"/>
  <c r="C276" i="1"/>
  <c r="B276" i="1"/>
  <c r="A276" i="1"/>
  <c r="M275" i="1"/>
  <c r="L275" i="1"/>
  <c r="C275" i="1"/>
  <c r="B275" i="1"/>
  <c r="A275" i="1"/>
  <c r="M274" i="1"/>
  <c r="L274" i="1"/>
  <c r="C274" i="1"/>
  <c r="B274" i="1"/>
  <c r="A274" i="1"/>
  <c r="M273" i="1"/>
  <c r="L273" i="1"/>
  <c r="C273" i="1"/>
  <c r="B273" i="1"/>
  <c r="A273" i="1"/>
  <c r="M272" i="1"/>
  <c r="L272" i="1"/>
  <c r="C272" i="1"/>
  <c r="B272" i="1"/>
  <c r="A272" i="1"/>
  <c r="M271" i="1"/>
  <c r="L271" i="1"/>
  <c r="C271" i="1"/>
  <c r="B271" i="1"/>
  <c r="A271" i="1"/>
  <c r="M270" i="1"/>
  <c r="L270" i="1"/>
  <c r="C270" i="1"/>
  <c r="B270" i="1"/>
  <c r="A270" i="1"/>
  <c r="M269" i="1"/>
  <c r="L269" i="1"/>
  <c r="C269" i="1"/>
  <c r="B269" i="1"/>
  <c r="A269" i="1"/>
  <c r="M268" i="1"/>
  <c r="L268" i="1"/>
  <c r="C268" i="1"/>
  <c r="B268" i="1"/>
  <c r="A268" i="1"/>
  <c r="M267" i="1"/>
  <c r="L267" i="1"/>
  <c r="C267" i="1"/>
  <c r="B267" i="1"/>
  <c r="A267" i="1"/>
  <c r="M266" i="1"/>
  <c r="L266" i="1"/>
  <c r="C266" i="1"/>
  <c r="B266" i="1"/>
  <c r="A266" i="1"/>
  <c r="M265" i="1"/>
  <c r="L265" i="1"/>
  <c r="C265" i="1"/>
  <c r="B265" i="1"/>
  <c r="A265" i="1"/>
  <c r="M264" i="1"/>
  <c r="L264" i="1"/>
  <c r="C264" i="1"/>
  <c r="B264" i="1"/>
  <c r="A264" i="1"/>
  <c r="M263" i="1"/>
  <c r="L263" i="1"/>
  <c r="C263" i="1"/>
  <c r="B263" i="1"/>
  <c r="A263" i="1"/>
  <c r="M262" i="1"/>
  <c r="L262" i="1"/>
  <c r="C262" i="1"/>
  <c r="B262" i="1"/>
  <c r="A262" i="1"/>
  <c r="M261" i="1"/>
  <c r="L261" i="1"/>
  <c r="C261" i="1"/>
  <c r="B261" i="1"/>
  <c r="A261" i="1"/>
  <c r="M260" i="1"/>
  <c r="L260" i="1"/>
  <c r="C260" i="1"/>
  <c r="B260" i="1"/>
  <c r="A260" i="1"/>
  <c r="M259" i="1"/>
  <c r="L259" i="1"/>
  <c r="C259" i="1"/>
  <c r="B259" i="1"/>
  <c r="A259" i="1"/>
  <c r="M258" i="1"/>
  <c r="L258" i="1"/>
  <c r="C258" i="1"/>
  <c r="B258" i="1"/>
  <c r="A258" i="1"/>
  <c r="M257" i="1"/>
  <c r="L257" i="1"/>
  <c r="C257" i="1"/>
  <c r="B257" i="1"/>
  <c r="A257" i="1"/>
  <c r="M256" i="1"/>
  <c r="L256" i="1"/>
  <c r="C256" i="1"/>
  <c r="B256" i="1"/>
  <c r="A256" i="1"/>
  <c r="M255" i="1"/>
  <c r="L255" i="1"/>
  <c r="C255" i="1"/>
  <c r="B255" i="1"/>
  <c r="A255" i="1"/>
  <c r="M254" i="1"/>
  <c r="L254" i="1"/>
  <c r="C254" i="1"/>
  <c r="B254" i="1"/>
  <c r="A254" i="1"/>
  <c r="M253" i="1"/>
  <c r="L253" i="1"/>
  <c r="C253" i="1"/>
  <c r="B253" i="1"/>
  <c r="A253" i="1"/>
  <c r="M252" i="1"/>
  <c r="L252" i="1"/>
  <c r="C252" i="1"/>
  <c r="B252" i="1"/>
  <c r="A252" i="1"/>
  <c r="M251" i="1"/>
  <c r="L251" i="1"/>
  <c r="C251" i="1"/>
  <c r="B251" i="1"/>
  <c r="A251" i="1"/>
  <c r="M250" i="1"/>
  <c r="L250" i="1"/>
  <c r="C250" i="1"/>
  <c r="B250" i="1"/>
  <c r="A250" i="1"/>
  <c r="M249" i="1"/>
  <c r="L249" i="1"/>
  <c r="C249" i="1"/>
  <c r="B249" i="1"/>
  <c r="A249" i="1"/>
  <c r="M248" i="1"/>
  <c r="L248" i="1"/>
  <c r="C248" i="1"/>
  <c r="B248" i="1"/>
  <c r="A248" i="1"/>
  <c r="M247" i="1"/>
  <c r="L247" i="1"/>
  <c r="C247" i="1"/>
  <c r="B247" i="1"/>
  <c r="A247" i="1"/>
  <c r="M246" i="1"/>
  <c r="L246" i="1"/>
  <c r="C246" i="1"/>
  <c r="B246" i="1"/>
  <c r="A246" i="1"/>
  <c r="M245" i="1"/>
  <c r="L245" i="1"/>
  <c r="C245" i="1"/>
  <c r="B245" i="1"/>
  <c r="A245" i="1"/>
  <c r="M244" i="1"/>
  <c r="L244" i="1"/>
  <c r="C244" i="1"/>
  <c r="B244" i="1"/>
  <c r="A244" i="1"/>
  <c r="M243" i="1"/>
  <c r="L243" i="1"/>
  <c r="C243" i="1"/>
  <c r="B243" i="1"/>
  <c r="A243" i="1"/>
  <c r="M242" i="1"/>
  <c r="L242" i="1"/>
  <c r="C242" i="1"/>
  <c r="B242" i="1"/>
  <c r="A242" i="1"/>
  <c r="M241" i="1"/>
  <c r="L241" i="1"/>
  <c r="C241" i="1"/>
  <c r="B241" i="1"/>
  <c r="A241" i="1"/>
  <c r="M240" i="1"/>
  <c r="L240" i="1"/>
  <c r="C240" i="1"/>
  <c r="B240" i="1"/>
  <c r="A240" i="1"/>
  <c r="M239" i="1"/>
  <c r="L239" i="1"/>
  <c r="C239" i="1"/>
  <c r="B239" i="1"/>
  <c r="A239" i="1"/>
  <c r="M238" i="1"/>
  <c r="L238" i="1"/>
  <c r="C238" i="1"/>
  <c r="B238" i="1"/>
  <c r="A238" i="1"/>
  <c r="M237" i="1"/>
  <c r="L237" i="1"/>
  <c r="C237" i="1"/>
  <c r="B237" i="1"/>
  <c r="A237" i="1"/>
  <c r="M236" i="1"/>
  <c r="L236" i="1"/>
  <c r="C236" i="1"/>
  <c r="B236" i="1"/>
  <c r="A236" i="1"/>
  <c r="M235" i="1"/>
  <c r="L235" i="1"/>
  <c r="C235" i="1"/>
  <c r="B235" i="1"/>
  <c r="A235" i="1"/>
  <c r="M234" i="1"/>
  <c r="L234" i="1"/>
  <c r="C234" i="1"/>
  <c r="B234" i="1"/>
  <c r="A234" i="1"/>
  <c r="M233" i="1"/>
  <c r="L233" i="1"/>
  <c r="C233" i="1"/>
  <c r="B233" i="1"/>
  <c r="A233" i="1"/>
  <c r="M232" i="1"/>
  <c r="L232" i="1"/>
  <c r="C232" i="1"/>
  <c r="B232" i="1"/>
  <c r="A232" i="1"/>
  <c r="M231" i="1"/>
  <c r="L231" i="1"/>
  <c r="C231" i="1"/>
  <c r="B231" i="1"/>
  <c r="A231" i="1"/>
  <c r="M230" i="1"/>
  <c r="L230" i="1"/>
  <c r="C230" i="1"/>
  <c r="B230" i="1"/>
  <c r="A230" i="1"/>
  <c r="M229" i="1"/>
  <c r="L229" i="1"/>
  <c r="C229" i="1"/>
  <c r="B229" i="1"/>
  <c r="A229" i="1"/>
  <c r="M228" i="1"/>
  <c r="L228" i="1"/>
  <c r="C228" i="1"/>
  <c r="B228" i="1"/>
  <c r="A228" i="1"/>
  <c r="M227" i="1"/>
  <c r="L227" i="1"/>
  <c r="C227" i="1"/>
  <c r="B227" i="1"/>
  <c r="A227" i="1"/>
  <c r="M226" i="1"/>
  <c r="L226" i="1"/>
  <c r="C226" i="1"/>
  <c r="B226" i="1"/>
  <c r="A226" i="1"/>
  <c r="M225" i="1"/>
  <c r="L225" i="1"/>
  <c r="C225" i="1"/>
  <c r="B225" i="1"/>
  <c r="A225" i="1"/>
  <c r="M224" i="1"/>
  <c r="L224" i="1"/>
  <c r="C224" i="1"/>
  <c r="B224" i="1"/>
  <c r="A224" i="1"/>
  <c r="M223" i="1"/>
  <c r="L223" i="1"/>
  <c r="C223" i="1"/>
  <c r="B223" i="1"/>
  <c r="A223" i="1"/>
  <c r="M222" i="1"/>
  <c r="L222" i="1"/>
  <c r="C222" i="1"/>
  <c r="B222" i="1"/>
  <c r="A222" i="1"/>
  <c r="M221" i="1"/>
  <c r="L221" i="1"/>
  <c r="C221" i="1"/>
  <c r="B221" i="1"/>
  <c r="A221" i="1"/>
  <c r="M220" i="1"/>
  <c r="L220" i="1"/>
  <c r="C220" i="1"/>
  <c r="B220" i="1"/>
  <c r="A220" i="1"/>
  <c r="M219" i="1"/>
  <c r="L219" i="1"/>
  <c r="C219" i="1"/>
  <c r="B219" i="1"/>
  <c r="A219" i="1"/>
  <c r="M218" i="1"/>
  <c r="L218" i="1"/>
  <c r="C218" i="1"/>
  <c r="B218" i="1"/>
  <c r="A218" i="1"/>
  <c r="M217" i="1"/>
  <c r="L217" i="1"/>
  <c r="C217" i="1"/>
  <c r="B217" i="1"/>
  <c r="A217" i="1"/>
  <c r="M216" i="1"/>
  <c r="L216" i="1"/>
  <c r="C216" i="1"/>
  <c r="B216" i="1"/>
  <c r="A216" i="1"/>
  <c r="M215" i="1"/>
  <c r="L215" i="1"/>
  <c r="C215" i="1"/>
  <c r="B215" i="1"/>
  <c r="A215" i="1"/>
  <c r="M214" i="1"/>
  <c r="L214" i="1"/>
  <c r="C214" i="1"/>
  <c r="B214" i="1"/>
  <c r="A214" i="1"/>
  <c r="M213" i="1"/>
  <c r="L213" i="1"/>
  <c r="C213" i="1"/>
  <c r="B213" i="1"/>
  <c r="A213" i="1"/>
  <c r="M212" i="1"/>
  <c r="L212" i="1"/>
  <c r="C212" i="1"/>
  <c r="B212" i="1"/>
  <c r="A212" i="1"/>
  <c r="M211" i="1"/>
  <c r="L211" i="1"/>
  <c r="C211" i="1"/>
  <c r="B211" i="1"/>
  <c r="A211" i="1"/>
  <c r="M210" i="1"/>
  <c r="L210" i="1"/>
  <c r="C210" i="1"/>
  <c r="B210" i="1"/>
  <c r="A210" i="1"/>
  <c r="M209" i="1"/>
  <c r="L209" i="1"/>
  <c r="C209" i="1"/>
  <c r="B209" i="1"/>
  <c r="A209" i="1"/>
  <c r="M208" i="1"/>
  <c r="L208" i="1"/>
  <c r="C208" i="1"/>
  <c r="B208" i="1"/>
  <c r="A208" i="1"/>
  <c r="M207" i="1"/>
  <c r="L207" i="1"/>
  <c r="C207" i="1"/>
  <c r="B207" i="1"/>
  <c r="A207" i="1"/>
  <c r="M206" i="1"/>
  <c r="L206" i="1"/>
  <c r="C206" i="1"/>
  <c r="B206" i="1"/>
  <c r="A206" i="1"/>
  <c r="M205" i="1"/>
  <c r="L205" i="1"/>
  <c r="C205" i="1"/>
  <c r="B205" i="1"/>
  <c r="A205" i="1"/>
  <c r="M204" i="1"/>
  <c r="L204" i="1"/>
  <c r="C204" i="1"/>
  <c r="B204" i="1"/>
  <c r="A204" i="1"/>
  <c r="M203" i="1"/>
  <c r="L203" i="1"/>
  <c r="C203" i="1"/>
  <c r="B203" i="1"/>
  <c r="A203" i="1"/>
  <c r="M202" i="1"/>
  <c r="L202" i="1"/>
  <c r="C202" i="1"/>
  <c r="B202" i="1"/>
  <c r="A202" i="1"/>
  <c r="M201" i="1"/>
  <c r="L201" i="1"/>
  <c r="C201" i="1"/>
  <c r="B201" i="1"/>
  <c r="A201" i="1"/>
  <c r="M200" i="1"/>
  <c r="L200" i="1"/>
  <c r="C200" i="1"/>
  <c r="B200" i="1"/>
  <c r="A200" i="1"/>
  <c r="M199" i="1"/>
  <c r="L199" i="1"/>
  <c r="C199" i="1"/>
  <c r="B199" i="1"/>
  <c r="A199" i="1"/>
  <c r="M198" i="1"/>
  <c r="L198" i="1"/>
  <c r="C198" i="1"/>
  <c r="B198" i="1"/>
  <c r="A198" i="1"/>
  <c r="M197" i="1"/>
  <c r="L197" i="1"/>
  <c r="C197" i="1"/>
  <c r="B197" i="1"/>
  <c r="A197" i="1"/>
  <c r="M196" i="1"/>
  <c r="L196" i="1"/>
  <c r="C196" i="1"/>
  <c r="B196" i="1"/>
  <c r="A196" i="1"/>
  <c r="M195" i="1"/>
  <c r="L195" i="1"/>
  <c r="C195" i="1"/>
  <c r="B195" i="1"/>
  <c r="A195" i="1"/>
  <c r="M194" i="1"/>
  <c r="L194" i="1"/>
  <c r="C194" i="1"/>
  <c r="B194" i="1"/>
  <c r="A194" i="1"/>
  <c r="M193" i="1"/>
  <c r="L193" i="1"/>
  <c r="C193" i="1"/>
  <c r="B193" i="1"/>
  <c r="A193" i="1"/>
  <c r="M192" i="1"/>
  <c r="L192" i="1"/>
  <c r="C192" i="1"/>
  <c r="B192" i="1"/>
  <c r="A192" i="1"/>
  <c r="M191" i="1"/>
  <c r="L191" i="1"/>
  <c r="C191" i="1"/>
  <c r="B191" i="1"/>
  <c r="A191" i="1"/>
  <c r="M190" i="1"/>
  <c r="L190" i="1"/>
  <c r="C190" i="1"/>
  <c r="B190" i="1"/>
  <c r="A190" i="1"/>
  <c r="M189" i="1"/>
  <c r="L189" i="1"/>
  <c r="C189" i="1"/>
  <c r="B189" i="1"/>
  <c r="A189" i="1"/>
  <c r="M188" i="1"/>
  <c r="L188" i="1"/>
  <c r="C188" i="1"/>
  <c r="B188" i="1"/>
  <c r="A188" i="1"/>
  <c r="M187" i="1"/>
  <c r="L187" i="1"/>
  <c r="C187" i="1"/>
  <c r="B187" i="1"/>
  <c r="A187" i="1"/>
  <c r="M186" i="1"/>
  <c r="L186" i="1"/>
  <c r="C186" i="1"/>
  <c r="B186" i="1"/>
  <c r="A186" i="1"/>
  <c r="M185" i="1"/>
  <c r="L185" i="1"/>
  <c r="C185" i="1"/>
  <c r="B185" i="1"/>
  <c r="A185" i="1"/>
  <c r="M184" i="1"/>
  <c r="L184" i="1"/>
  <c r="C184" i="1"/>
  <c r="B184" i="1"/>
  <c r="A184" i="1"/>
  <c r="M183" i="1"/>
  <c r="L183" i="1"/>
  <c r="C183" i="1"/>
  <c r="B183" i="1"/>
  <c r="A183" i="1"/>
  <c r="M182" i="1"/>
  <c r="L182" i="1"/>
  <c r="C182" i="1"/>
  <c r="B182" i="1"/>
  <c r="A182" i="1"/>
  <c r="M181" i="1"/>
  <c r="L181" i="1"/>
  <c r="C181" i="1"/>
  <c r="B181" i="1"/>
  <c r="A181" i="1"/>
  <c r="M180" i="1"/>
  <c r="L180" i="1"/>
  <c r="C180" i="1"/>
  <c r="B180" i="1"/>
  <c r="A180" i="1"/>
  <c r="M179" i="1"/>
  <c r="L179" i="1"/>
  <c r="C179" i="1"/>
  <c r="B179" i="1"/>
  <c r="A179" i="1"/>
  <c r="M178" i="1"/>
  <c r="L178" i="1"/>
  <c r="C178" i="1"/>
  <c r="B178" i="1"/>
  <c r="A178" i="1"/>
  <c r="M177" i="1"/>
  <c r="L177" i="1"/>
  <c r="C177" i="1"/>
  <c r="B177" i="1"/>
  <c r="A177" i="1"/>
  <c r="M176" i="1"/>
  <c r="L176" i="1"/>
  <c r="C176" i="1"/>
  <c r="B176" i="1"/>
  <c r="A176" i="1"/>
  <c r="M175" i="1"/>
  <c r="L175" i="1"/>
  <c r="C175" i="1"/>
  <c r="B175" i="1"/>
  <c r="A175" i="1"/>
  <c r="M174" i="1"/>
  <c r="L174" i="1"/>
  <c r="C174" i="1"/>
  <c r="B174" i="1"/>
  <c r="A174" i="1"/>
  <c r="M173" i="1"/>
  <c r="L173" i="1"/>
  <c r="C173" i="1"/>
  <c r="B173" i="1"/>
  <c r="A173" i="1"/>
  <c r="M172" i="1"/>
  <c r="L172" i="1"/>
  <c r="C172" i="1"/>
  <c r="B172" i="1"/>
  <c r="A172" i="1"/>
  <c r="M171" i="1"/>
  <c r="L171" i="1"/>
  <c r="C171" i="1"/>
  <c r="B171" i="1"/>
  <c r="A171" i="1"/>
  <c r="M170" i="1"/>
  <c r="L170" i="1"/>
  <c r="C170" i="1"/>
  <c r="B170" i="1"/>
  <c r="A170" i="1"/>
  <c r="M169" i="1"/>
  <c r="L169" i="1"/>
  <c r="C169" i="1"/>
  <c r="B169" i="1"/>
  <c r="A169" i="1"/>
  <c r="M168" i="1"/>
  <c r="L168" i="1"/>
  <c r="C168" i="1"/>
  <c r="B168" i="1"/>
  <c r="A168" i="1"/>
  <c r="M167" i="1"/>
  <c r="L167" i="1"/>
  <c r="C167" i="1"/>
  <c r="B167" i="1"/>
  <c r="A167" i="1"/>
  <c r="M166" i="1"/>
  <c r="L166" i="1"/>
  <c r="C166" i="1"/>
  <c r="B166" i="1"/>
  <c r="A166" i="1"/>
  <c r="M165" i="1"/>
  <c r="L165" i="1"/>
  <c r="C165" i="1"/>
  <c r="B165" i="1"/>
  <c r="A165" i="1"/>
  <c r="M164" i="1"/>
  <c r="L164" i="1"/>
  <c r="C164" i="1"/>
  <c r="B164" i="1"/>
  <c r="A164" i="1"/>
  <c r="M163" i="1"/>
  <c r="L163" i="1"/>
  <c r="C163" i="1"/>
  <c r="B163" i="1"/>
  <c r="A163" i="1"/>
  <c r="M162" i="1"/>
  <c r="L162" i="1"/>
  <c r="C162" i="1"/>
  <c r="B162" i="1"/>
  <c r="A162" i="1"/>
  <c r="M161" i="1"/>
  <c r="L161" i="1"/>
  <c r="C161" i="1"/>
  <c r="B161" i="1"/>
  <c r="A161" i="1"/>
  <c r="M160" i="1"/>
  <c r="L160" i="1"/>
  <c r="C160" i="1"/>
  <c r="B160" i="1"/>
  <c r="A160" i="1"/>
  <c r="M159" i="1"/>
  <c r="L159" i="1"/>
  <c r="C159" i="1"/>
  <c r="B159" i="1"/>
  <c r="A159" i="1"/>
  <c r="M158" i="1"/>
  <c r="L158" i="1"/>
  <c r="C158" i="1"/>
  <c r="B158" i="1"/>
  <c r="A158" i="1"/>
  <c r="M157" i="1"/>
  <c r="L157" i="1"/>
  <c r="C157" i="1"/>
  <c r="B157" i="1"/>
  <c r="A157" i="1"/>
  <c r="M156" i="1"/>
  <c r="L156" i="1"/>
  <c r="C156" i="1"/>
  <c r="B156" i="1"/>
  <c r="A156" i="1"/>
  <c r="M155" i="1"/>
  <c r="L155" i="1"/>
  <c r="C155" i="1"/>
  <c r="B155" i="1"/>
  <c r="A155" i="1"/>
  <c r="M154" i="1"/>
  <c r="L154" i="1"/>
  <c r="C154" i="1"/>
  <c r="B154" i="1"/>
  <c r="A154" i="1"/>
  <c r="M153" i="1"/>
  <c r="L153" i="1"/>
  <c r="C153" i="1"/>
  <c r="B153" i="1"/>
  <c r="A153" i="1"/>
  <c r="M152" i="1"/>
  <c r="L152" i="1"/>
  <c r="C152" i="1"/>
  <c r="B152" i="1"/>
  <c r="A152" i="1"/>
  <c r="M151" i="1"/>
  <c r="L151" i="1"/>
  <c r="C151" i="1"/>
  <c r="B151" i="1"/>
  <c r="A151" i="1"/>
  <c r="M150" i="1"/>
  <c r="L150" i="1"/>
  <c r="C150" i="1"/>
  <c r="B150" i="1"/>
  <c r="A150" i="1"/>
  <c r="M149" i="1"/>
  <c r="L149" i="1"/>
  <c r="C149" i="1"/>
  <c r="B149" i="1"/>
  <c r="A149" i="1"/>
  <c r="M148" i="1"/>
  <c r="L148" i="1"/>
  <c r="C148" i="1"/>
  <c r="B148" i="1"/>
  <c r="A148" i="1"/>
  <c r="M147" i="1"/>
  <c r="L147" i="1"/>
  <c r="C147" i="1"/>
  <c r="B147" i="1"/>
  <c r="A147" i="1"/>
  <c r="M146" i="1"/>
  <c r="L146" i="1"/>
  <c r="C146" i="1"/>
  <c r="B146" i="1"/>
  <c r="A146" i="1"/>
  <c r="M145" i="1"/>
  <c r="L145" i="1"/>
  <c r="C145" i="1"/>
  <c r="B145" i="1"/>
  <c r="A145" i="1"/>
  <c r="M144" i="1"/>
  <c r="L144" i="1"/>
  <c r="C144" i="1"/>
  <c r="B144" i="1"/>
  <c r="A144" i="1"/>
  <c r="M143" i="1"/>
  <c r="L143" i="1"/>
  <c r="C143" i="1"/>
  <c r="B143" i="1"/>
  <c r="A143" i="1"/>
  <c r="M142" i="1"/>
  <c r="L142" i="1"/>
  <c r="C142" i="1"/>
  <c r="B142" i="1"/>
  <c r="A142" i="1"/>
  <c r="M141" i="1"/>
  <c r="L141" i="1"/>
  <c r="C141" i="1"/>
  <c r="B141" i="1"/>
  <c r="A141" i="1"/>
  <c r="M140" i="1"/>
  <c r="L140" i="1"/>
  <c r="C140" i="1"/>
  <c r="B140" i="1"/>
  <c r="A140" i="1"/>
  <c r="M139" i="1"/>
  <c r="L139" i="1"/>
  <c r="C139" i="1"/>
  <c r="B139" i="1"/>
  <c r="A139" i="1"/>
  <c r="M138" i="1"/>
  <c r="L138" i="1"/>
  <c r="C138" i="1"/>
  <c r="B138" i="1"/>
  <c r="A138" i="1"/>
  <c r="M137" i="1"/>
  <c r="L137" i="1"/>
  <c r="C137" i="1"/>
  <c r="B137" i="1"/>
  <c r="A137" i="1"/>
  <c r="M136" i="1"/>
  <c r="L136" i="1"/>
  <c r="C136" i="1"/>
  <c r="B136" i="1"/>
  <c r="A136" i="1"/>
  <c r="M135" i="1"/>
  <c r="L135" i="1"/>
  <c r="C135" i="1"/>
  <c r="B135" i="1"/>
  <c r="A135" i="1"/>
  <c r="M134" i="1"/>
  <c r="L134" i="1"/>
  <c r="C134" i="1"/>
  <c r="B134" i="1"/>
  <c r="A134" i="1"/>
  <c r="M133" i="1"/>
  <c r="L133" i="1"/>
  <c r="C133" i="1"/>
  <c r="B133" i="1"/>
  <c r="A133" i="1"/>
  <c r="M132" i="1"/>
  <c r="L132" i="1"/>
  <c r="C132" i="1"/>
  <c r="B132" i="1"/>
  <c r="A132" i="1"/>
  <c r="M131" i="1"/>
  <c r="L131" i="1"/>
  <c r="C131" i="1"/>
  <c r="B131" i="1"/>
  <c r="A131" i="1"/>
  <c r="M130" i="1"/>
  <c r="L130" i="1"/>
  <c r="C130" i="1"/>
  <c r="B130" i="1"/>
  <c r="A130" i="1"/>
  <c r="M129" i="1"/>
  <c r="L129" i="1"/>
  <c r="C129" i="1"/>
  <c r="B129" i="1"/>
  <c r="A129" i="1"/>
  <c r="M128" i="1"/>
  <c r="L128" i="1"/>
  <c r="C128" i="1"/>
  <c r="B128" i="1"/>
  <c r="A128" i="1"/>
  <c r="M127" i="1"/>
  <c r="L127" i="1"/>
  <c r="C127" i="1"/>
  <c r="B127" i="1"/>
  <c r="A127" i="1"/>
  <c r="M126" i="1"/>
  <c r="L126" i="1"/>
  <c r="C126" i="1"/>
  <c r="B126" i="1"/>
  <c r="A126" i="1"/>
  <c r="M125" i="1"/>
  <c r="L125" i="1"/>
  <c r="C125" i="1"/>
  <c r="B125" i="1"/>
  <c r="A125" i="1"/>
  <c r="M124" i="1"/>
  <c r="L124" i="1"/>
  <c r="C124" i="1"/>
  <c r="B124" i="1"/>
  <c r="A124" i="1"/>
  <c r="M123" i="1"/>
  <c r="L123" i="1"/>
  <c r="C123" i="1"/>
  <c r="B123" i="1"/>
  <c r="A123" i="1"/>
  <c r="M122" i="1"/>
  <c r="L122" i="1"/>
  <c r="C122" i="1"/>
  <c r="B122" i="1"/>
  <c r="A122" i="1"/>
  <c r="M121" i="1"/>
  <c r="L121" i="1"/>
  <c r="C121" i="1"/>
  <c r="B121" i="1"/>
  <c r="A121" i="1"/>
  <c r="M120" i="1"/>
  <c r="L120" i="1"/>
  <c r="C120" i="1"/>
  <c r="B120" i="1"/>
  <c r="A120" i="1"/>
  <c r="M119" i="1"/>
  <c r="L119" i="1"/>
  <c r="C119" i="1"/>
  <c r="B119" i="1"/>
  <c r="A119" i="1"/>
  <c r="M118" i="1"/>
  <c r="L118" i="1"/>
  <c r="C118" i="1"/>
  <c r="B118" i="1"/>
  <c r="A118" i="1"/>
  <c r="M117" i="1"/>
  <c r="L117" i="1"/>
  <c r="C117" i="1"/>
  <c r="B117" i="1"/>
  <c r="A117" i="1"/>
  <c r="M116" i="1"/>
  <c r="L116" i="1"/>
  <c r="C116" i="1"/>
  <c r="B116" i="1"/>
  <c r="A116" i="1"/>
  <c r="M115" i="1"/>
  <c r="L115" i="1"/>
  <c r="C115" i="1"/>
  <c r="B115" i="1"/>
  <c r="A115" i="1"/>
  <c r="M114" i="1"/>
  <c r="L114" i="1"/>
  <c r="C114" i="1"/>
  <c r="B114" i="1"/>
  <c r="A114" i="1"/>
  <c r="M113" i="1"/>
  <c r="L113" i="1"/>
  <c r="C113" i="1"/>
  <c r="B113" i="1"/>
  <c r="A113" i="1"/>
  <c r="M112" i="1"/>
  <c r="L112" i="1"/>
  <c r="C112" i="1"/>
  <c r="B112" i="1"/>
  <c r="A112" i="1"/>
  <c r="M111" i="1"/>
  <c r="L111" i="1"/>
  <c r="C111" i="1"/>
  <c r="B111" i="1"/>
  <c r="A111" i="1"/>
  <c r="M110" i="1"/>
  <c r="L110" i="1"/>
  <c r="C110" i="1"/>
  <c r="B110" i="1"/>
  <c r="A110" i="1"/>
  <c r="M109" i="1"/>
  <c r="L109" i="1"/>
  <c r="C109" i="1"/>
  <c r="B109" i="1"/>
  <c r="A109" i="1"/>
  <c r="M108" i="1"/>
  <c r="L108" i="1"/>
  <c r="C108" i="1"/>
  <c r="B108" i="1"/>
  <c r="A108" i="1"/>
  <c r="M107" i="1"/>
  <c r="L107" i="1"/>
  <c r="C107" i="1"/>
  <c r="B107" i="1"/>
  <c r="A107" i="1"/>
  <c r="M106" i="1"/>
  <c r="L106" i="1"/>
  <c r="C106" i="1"/>
  <c r="B106" i="1"/>
  <c r="A106" i="1"/>
  <c r="M105" i="1"/>
  <c r="L105" i="1"/>
  <c r="C105" i="1"/>
  <c r="B105" i="1"/>
  <c r="A105" i="1"/>
  <c r="M104" i="1"/>
  <c r="L104" i="1"/>
  <c r="C104" i="1"/>
  <c r="B104" i="1"/>
  <c r="A104" i="1"/>
  <c r="M103" i="1"/>
  <c r="L103" i="1"/>
  <c r="C103" i="1"/>
  <c r="B103" i="1"/>
  <c r="A103" i="1"/>
  <c r="M102" i="1"/>
  <c r="L102" i="1"/>
  <c r="C102" i="1"/>
  <c r="B102" i="1"/>
  <c r="A102" i="1"/>
  <c r="M101" i="1"/>
  <c r="L101" i="1"/>
  <c r="C101" i="1"/>
  <c r="B101" i="1"/>
  <c r="A101" i="1"/>
  <c r="M100" i="1"/>
  <c r="L100" i="1"/>
  <c r="C100" i="1"/>
  <c r="B100" i="1"/>
  <c r="A100" i="1"/>
  <c r="M99" i="1"/>
  <c r="L99" i="1"/>
  <c r="C99" i="1"/>
  <c r="B99" i="1"/>
  <c r="A99" i="1"/>
  <c r="M98" i="1"/>
  <c r="L98" i="1"/>
  <c r="C98" i="1"/>
  <c r="B98" i="1"/>
  <c r="A98" i="1"/>
  <c r="M97" i="1"/>
  <c r="L97" i="1"/>
  <c r="C97" i="1"/>
  <c r="B97" i="1"/>
  <c r="A97" i="1"/>
  <c r="M96" i="1"/>
  <c r="L96" i="1"/>
  <c r="C96" i="1"/>
  <c r="B96" i="1"/>
  <c r="A96" i="1"/>
  <c r="M95" i="1"/>
  <c r="L95" i="1"/>
  <c r="C95" i="1"/>
  <c r="B95" i="1"/>
  <c r="A95" i="1"/>
  <c r="M94" i="1"/>
  <c r="L94" i="1"/>
  <c r="C94" i="1"/>
  <c r="B94" i="1"/>
  <c r="A94" i="1"/>
  <c r="M93" i="1"/>
  <c r="L93" i="1"/>
  <c r="C93" i="1"/>
  <c r="B93" i="1"/>
  <c r="A93" i="1"/>
  <c r="M92" i="1"/>
  <c r="L92" i="1"/>
  <c r="C92" i="1"/>
  <c r="B92" i="1"/>
  <c r="A92" i="1"/>
  <c r="M91" i="1"/>
  <c r="L91" i="1"/>
  <c r="C91" i="1"/>
  <c r="B91" i="1"/>
  <c r="A91" i="1"/>
  <c r="M90" i="1"/>
  <c r="L90" i="1"/>
  <c r="C90" i="1"/>
  <c r="B90" i="1"/>
  <c r="A90" i="1"/>
  <c r="M89" i="1"/>
  <c r="L89" i="1"/>
  <c r="C89" i="1"/>
  <c r="B89" i="1"/>
  <c r="A89" i="1"/>
  <c r="M88" i="1"/>
  <c r="L88" i="1"/>
  <c r="C88" i="1"/>
  <c r="B88" i="1"/>
  <c r="A88" i="1"/>
  <c r="M87" i="1"/>
  <c r="L87" i="1"/>
  <c r="C87" i="1"/>
  <c r="B87" i="1"/>
  <c r="A87" i="1"/>
  <c r="M86" i="1"/>
  <c r="L86" i="1"/>
  <c r="C86" i="1"/>
  <c r="B86" i="1"/>
  <c r="A86" i="1"/>
  <c r="M85" i="1"/>
  <c r="L85" i="1"/>
  <c r="C85" i="1"/>
  <c r="B85" i="1"/>
  <c r="A85" i="1"/>
  <c r="M84" i="1"/>
  <c r="L84" i="1"/>
  <c r="C84" i="1"/>
  <c r="B84" i="1"/>
  <c r="A84" i="1"/>
  <c r="M83" i="1"/>
  <c r="L83" i="1"/>
  <c r="C83" i="1"/>
  <c r="B83" i="1"/>
  <c r="A83" i="1"/>
  <c r="M82" i="1"/>
  <c r="L82" i="1"/>
  <c r="C82" i="1"/>
  <c r="B82" i="1"/>
  <c r="A82" i="1"/>
  <c r="M81" i="1"/>
  <c r="L81" i="1"/>
  <c r="C81" i="1"/>
  <c r="B81" i="1"/>
  <c r="A81" i="1"/>
  <c r="M80" i="1"/>
  <c r="L80" i="1"/>
  <c r="C80" i="1"/>
  <c r="B80" i="1"/>
  <c r="A80" i="1"/>
  <c r="M79" i="1"/>
  <c r="L79" i="1"/>
  <c r="C79" i="1"/>
  <c r="B79" i="1"/>
  <c r="A79" i="1"/>
  <c r="M78" i="1"/>
  <c r="L78" i="1"/>
  <c r="C78" i="1"/>
  <c r="B78" i="1"/>
  <c r="A78" i="1"/>
  <c r="M77" i="1"/>
  <c r="L77" i="1"/>
  <c r="C77" i="1"/>
  <c r="B77" i="1"/>
  <c r="A77" i="1"/>
  <c r="M76" i="1"/>
  <c r="L76" i="1"/>
  <c r="C76" i="1"/>
  <c r="B76" i="1"/>
  <c r="A76" i="1"/>
  <c r="M75" i="1"/>
  <c r="L75" i="1"/>
  <c r="C75" i="1"/>
  <c r="B75" i="1"/>
  <c r="A75" i="1"/>
  <c r="M74" i="1"/>
  <c r="L74" i="1"/>
  <c r="C74" i="1"/>
  <c r="B74" i="1"/>
  <c r="A74" i="1"/>
  <c r="M73" i="1"/>
  <c r="L73" i="1"/>
  <c r="C73" i="1"/>
  <c r="B73" i="1"/>
  <c r="A73" i="1"/>
  <c r="M72" i="1"/>
  <c r="L72" i="1"/>
  <c r="C72" i="1"/>
  <c r="B72" i="1"/>
  <c r="A72" i="1"/>
  <c r="M71" i="1"/>
  <c r="L71" i="1"/>
  <c r="C71" i="1"/>
  <c r="B71" i="1"/>
  <c r="A71" i="1"/>
  <c r="M70" i="1"/>
  <c r="L70" i="1"/>
  <c r="C70" i="1"/>
  <c r="B70" i="1"/>
  <c r="A70" i="1"/>
  <c r="M69" i="1"/>
  <c r="L69" i="1"/>
  <c r="C69" i="1"/>
  <c r="B69" i="1"/>
  <c r="A69" i="1"/>
  <c r="M68" i="1"/>
  <c r="L68" i="1"/>
  <c r="C68" i="1"/>
  <c r="B68" i="1"/>
  <c r="A68" i="1"/>
  <c r="M67" i="1"/>
  <c r="L67" i="1"/>
  <c r="C67" i="1"/>
  <c r="B67" i="1"/>
  <c r="A67" i="1"/>
  <c r="M66" i="1"/>
  <c r="L66" i="1"/>
  <c r="C66" i="1"/>
  <c r="B66" i="1"/>
  <c r="A66" i="1"/>
  <c r="M65" i="1"/>
  <c r="L65" i="1"/>
  <c r="C65" i="1"/>
  <c r="B65" i="1"/>
  <c r="A65" i="1"/>
  <c r="M64" i="1"/>
  <c r="L64" i="1"/>
  <c r="C64" i="1"/>
  <c r="B64" i="1"/>
  <c r="A64" i="1"/>
  <c r="M63" i="1"/>
  <c r="L63" i="1"/>
  <c r="C63" i="1"/>
  <c r="B63" i="1"/>
  <c r="A63" i="1"/>
  <c r="M62" i="1"/>
  <c r="L62" i="1"/>
  <c r="C62" i="1"/>
  <c r="B62" i="1"/>
  <c r="A62" i="1"/>
  <c r="M61" i="1"/>
  <c r="L61" i="1"/>
  <c r="C61" i="1"/>
  <c r="B61" i="1"/>
  <c r="A61" i="1"/>
  <c r="M60" i="1"/>
  <c r="L60" i="1"/>
  <c r="C60" i="1"/>
  <c r="B60" i="1"/>
  <c r="A60" i="1"/>
  <c r="M59" i="1"/>
  <c r="L59" i="1"/>
  <c r="C59" i="1"/>
  <c r="B59" i="1"/>
  <c r="A59" i="1"/>
  <c r="M58" i="1"/>
  <c r="L58" i="1"/>
  <c r="C58" i="1"/>
  <c r="B58" i="1"/>
  <c r="A58" i="1"/>
  <c r="M57" i="1"/>
  <c r="L57" i="1"/>
  <c r="C57" i="1"/>
  <c r="B57" i="1"/>
  <c r="A57" i="1"/>
  <c r="M56" i="1"/>
  <c r="L56" i="1"/>
  <c r="C56" i="1"/>
  <c r="B56" i="1"/>
  <c r="A56" i="1"/>
  <c r="M55" i="1"/>
  <c r="L55" i="1"/>
  <c r="C55" i="1"/>
  <c r="B55" i="1"/>
  <c r="A55" i="1"/>
  <c r="M54" i="1"/>
  <c r="L54" i="1"/>
  <c r="C54" i="1"/>
  <c r="B54" i="1"/>
  <c r="A54" i="1"/>
  <c r="M53" i="1"/>
  <c r="L53" i="1"/>
  <c r="C53" i="1"/>
  <c r="B53" i="1"/>
  <c r="A53" i="1"/>
  <c r="M52" i="1"/>
  <c r="L52" i="1"/>
  <c r="C52" i="1"/>
  <c r="B52" i="1"/>
  <c r="A52" i="1"/>
  <c r="M51" i="1"/>
  <c r="L51" i="1"/>
  <c r="C51" i="1"/>
  <c r="B51" i="1"/>
  <c r="A51" i="1"/>
  <c r="M50" i="1"/>
  <c r="L50" i="1"/>
  <c r="C50" i="1"/>
  <c r="B50" i="1"/>
  <c r="A50" i="1"/>
  <c r="M49" i="1"/>
  <c r="L49" i="1"/>
  <c r="C49" i="1"/>
  <c r="B49" i="1"/>
  <c r="A49" i="1"/>
  <c r="M48" i="1"/>
  <c r="L48" i="1"/>
  <c r="C48" i="1"/>
  <c r="B48" i="1"/>
  <c r="A48" i="1"/>
  <c r="M47" i="1"/>
  <c r="L47" i="1"/>
  <c r="C47" i="1"/>
  <c r="B47" i="1"/>
  <c r="A47" i="1"/>
  <c r="M46" i="1"/>
  <c r="L46" i="1"/>
  <c r="C46" i="1"/>
  <c r="B46" i="1"/>
  <c r="A46" i="1"/>
  <c r="M45" i="1"/>
  <c r="L45" i="1"/>
  <c r="C45" i="1"/>
  <c r="B45" i="1"/>
  <c r="A45" i="1"/>
  <c r="M44" i="1"/>
  <c r="L44" i="1"/>
  <c r="C44" i="1"/>
  <c r="B44" i="1"/>
  <c r="A44" i="1"/>
  <c r="M43" i="1"/>
  <c r="L43" i="1"/>
  <c r="C43" i="1"/>
  <c r="B43" i="1"/>
  <c r="A43" i="1"/>
  <c r="M42" i="1"/>
  <c r="L42" i="1"/>
  <c r="C42" i="1"/>
  <c r="B42" i="1"/>
  <c r="A42" i="1"/>
  <c r="M41" i="1"/>
  <c r="L41" i="1"/>
  <c r="C41" i="1"/>
  <c r="B41" i="1"/>
  <c r="A41" i="1"/>
  <c r="M40" i="1"/>
  <c r="L40" i="1"/>
  <c r="C40" i="1"/>
  <c r="B40" i="1"/>
  <c r="A40" i="1"/>
  <c r="M39" i="1"/>
  <c r="L39" i="1"/>
  <c r="C39" i="1"/>
  <c r="B39" i="1"/>
  <c r="A39" i="1"/>
  <c r="M38" i="1"/>
  <c r="L38" i="1"/>
  <c r="C38" i="1"/>
  <c r="B38" i="1"/>
  <c r="A38" i="1"/>
  <c r="M37" i="1"/>
  <c r="L37" i="1"/>
  <c r="C37" i="1"/>
  <c r="B37" i="1"/>
  <c r="A37" i="1"/>
  <c r="M36" i="1"/>
  <c r="L36" i="1"/>
  <c r="C36" i="1"/>
  <c r="B36" i="1"/>
  <c r="A36" i="1"/>
  <c r="M35" i="1"/>
  <c r="L35" i="1"/>
  <c r="C35" i="1"/>
  <c r="B35" i="1"/>
  <c r="A35" i="1"/>
  <c r="M34" i="1"/>
  <c r="L34" i="1"/>
  <c r="C34" i="1"/>
  <c r="B34" i="1"/>
  <c r="A34" i="1"/>
  <c r="M33" i="1"/>
  <c r="L33" i="1"/>
  <c r="C33" i="1"/>
  <c r="B33" i="1"/>
  <c r="A33" i="1"/>
  <c r="M32" i="1"/>
  <c r="L32" i="1"/>
  <c r="C32" i="1"/>
  <c r="B32" i="1"/>
  <c r="A32" i="1"/>
  <c r="M31" i="1"/>
  <c r="L31" i="1"/>
  <c r="C31" i="1"/>
  <c r="B31" i="1"/>
  <c r="A31" i="1"/>
  <c r="M30" i="1"/>
  <c r="L30" i="1"/>
  <c r="C30" i="1"/>
  <c r="B30" i="1"/>
  <c r="A30" i="1"/>
  <c r="M29" i="1"/>
  <c r="L29" i="1"/>
  <c r="C29" i="1"/>
  <c r="B29" i="1"/>
  <c r="A29" i="1"/>
  <c r="M28" i="1"/>
  <c r="L28" i="1"/>
  <c r="C28" i="1"/>
  <c r="B28" i="1"/>
  <c r="A28" i="1"/>
  <c r="M27" i="1"/>
  <c r="L27" i="1"/>
  <c r="C27" i="1"/>
  <c r="B27" i="1"/>
  <c r="A27" i="1"/>
  <c r="M26" i="1"/>
  <c r="L26" i="1"/>
  <c r="C26" i="1"/>
  <c r="B26" i="1"/>
  <c r="A26" i="1"/>
  <c r="M25" i="1"/>
  <c r="L25" i="1"/>
  <c r="C25" i="1"/>
  <c r="B25" i="1"/>
  <c r="A25" i="1"/>
  <c r="M24" i="1"/>
  <c r="L24" i="1"/>
  <c r="C24" i="1"/>
  <c r="B24" i="1"/>
  <c r="A24" i="1"/>
  <c r="M23" i="1"/>
  <c r="L23" i="1"/>
  <c r="C23" i="1"/>
  <c r="B23" i="1"/>
  <c r="A23" i="1"/>
  <c r="M22" i="1"/>
  <c r="L22" i="1"/>
  <c r="C22" i="1"/>
  <c r="B22" i="1"/>
  <c r="A22" i="1"/>
  <c r="M21" i="1"/>
  <c r="L21" i="1"/>
  <c r="C21" i="1"/>
  <c r="B21" i="1"/>
  <c r="A21" i="1"/>
  <c r="M20" i="1"/>
  <c r="L20" i="1"/>
  <c r="C20" i="1"/>
  <c r="B20" i="1"/>
  <c r="A20" i="1"/>
  <c r="M19" i="1"/>
  <c r="L19" i="1"/>
  <c r="C19" i="1"/>
  <c r="B19" i="1"/>
  <c r="A19" i="1"/>
  <c r="M18" i="1"/>
  <c r="L18" i="1"/>
  <c r="C18" i="1"/>
  <c r="B18" i="1"/>
  <c r="A18" i="1"/>
  <c r="M17" i="1"/>
  <c r="L17" i="1"/>
  <c r="C17" i="1"/>
  <c r="B17" i="1"/>
  <c r="A17" i="1"/>
  <c r="M16" i="1"/>
  <c r="L16" i="1"/>
  <c r="C16" i="1"/>
  <c r="B16" i="1"/>
  <c r="A16" i="1"/>
  <c r="M15" i="1"/>
  <c r="L15" i="1"/>
  <c r="C15" i="1"/>
  <c r="B15" i="1"/>
  <c r="A15" i="1"/>
  <c r="M14" i="1"/>
  <c r="L14" i="1"/>
  <c r="C14" i="1"/>
  <c r="B14" i="1"/>
  <c r="A14" i="1"/>
  <c r="M13" i="1"/>
  <c r="L13" i="1"/>
  <c r="C13" i="1"/>
  <c r="B13" i="1"/>
  <c r="A13" i="1"/>
  <c r="M12" i="1"/>
  <c r="L12" i="1"/>
  <c r="C12" i="1"/>
  <c r="B12" i="1"/>
  <c r="A12" i="1"/>
  <c r="M11" i="1"/>
  <c r="L11" i="1"/>
  <c r="C11" i="1"/>
  <c r="B11" i="1"/>
  <c r="A11" i="1"/>
  <c r="M10" i="1"/>
  <c r="L10" i="1"/>
  <c r="C10" i="1"/>
  <c r="B10" i="1"/>
  <c r="A10" i="1"/>
  <c r="M9" i="1"/>
  <c r="L9" i="1"/>
  <c r="C9" i="1"/>
  <c r="B9" i="1"/>
  <c r="A9" i="1"/>
  <c r="M8" i="1"/>
  <c r="L8" i="1"/>
  <c r="C8" i="1"/>
  <c r="B8" i="1"/>
  <c r="A8" i="1"/>
  <c r="M7" i="1"/>
  <c r="L7" i="1"/>
  <c r="C7" i="1"/>
  <c r="B7" i="1"/>
  <c r="A7" i="1"/>
  <c r="M6" i="1"/>
  <c r="L6" i="1"/>
  <c r="C6" i="1"/>
  <c r="B6" i="1"/>
  <c r="A6" i="1"/>
  <c r="M5" i="1"/>
  <c r="L5" i="1"/>
  <c r="C5" i="1"/>
  <c r="B5" i="1"/>
  <c r="A5" i="1"/>
  <c r="M4" i="1"/>
  <c r="L4" i="1"/>
  <c r="C4" i="1"/>
  <c r="B4" i="1"/>
  <c r="A4" i="1"/>
  <c r="M3" i="1"/>
  <c r="L3" i="1"/>
  <c r="C3" i="1"/>
  <c r="B3" i="1"/>
  <c r="A3" i="1"/>
  <c r="J5" i="13" l="1"/>
  <c r="B8" i="13" s="1"/>
  <c r="M938" i="1" l="1"/>
  <c r="L938" i="1"/>
  <c r="C938" i="1"/>
  <c r="B938" i="1"/>
  <c r="A938" i="1"/>
  <c r="M937" i="1"/>
  <c r="L937" i="1"/>
  <c r="C937" i="1"/>
  <c r="B937" i="1"/>
  <c r="A937" i="1"/>
  <c r="M936" i="1"/>
  <c r="L936" i="1"/>
  <c r="C936" i="1"/>
  <c r="B936" i="1"/>
  <c r="A936" i="1"/>
  <c r="M935" i="1"/>
  <c r="L935" i="1"/>
  <c r="C935" i="1"/>
  <c r="B935" i="1"/>
  <c r="A935" i="1"/>
  <c r="M934" i="1"/>
  <c r="L934" i="1"/>
  <c r="C934" i="1"/>
  <c r="B934" i="1"/>
  <c r="A934" i="1"/>
  <c r="M933" i="1"/>
  <c r="L933" i="1"/>
  <c r="C933" i="1"/>
  <c r="B933" i="1"/>
  <c r="A933" i="1"/>
  <c r="M932" i="1"/>
  <c r="L932" i="1"/>
  <c r="C932" i="1"/>
  <c r="B932" i="1"/>
  <c r="A932" i="1"/>
  <c r="M931" i="1"/>
  <c r="L931" i="1"/>
  <c r="C931" i="1"/>
  <c r="B931" i="1"/>
  <c r="A931" i="1"/>
  <c r="M930" i="1"/>
  <c r="L930" i="1"/>
  <c r="C930" i="1"/>
  <c r="B930" i="1"/>
  <c r="A930" i="1"/>
  <c r="M929" i="1"/>
  <c r="L929" i="1"/>
  <c r="C929" i="1"/>
  <c r="B929" i="1"/>
  <c r="A929" i="1"/>
  <c r="M928" i="1"/>
  <c r="L928" i="1"/>
  <c r="C928" i="1"/>
  <c r="B928" i="1"/>
  <c r="A928" i="1"/>
  <c r="M927" i="1"/>
  <c r="L927" i="1"/>
  <c r="C927" i="1"/>
  <c r="B927" i="1"/>
  <c r="A927" i="1"/>
  <c r="M926" i="1"/>
  <c r="L926" i="1"/>
  <c r="C926" i="1"/>
  <c r="B926" i="1"/>
  <c r="A926" i="1"/>
  <c r="M925" i="1"/>
  <c r="L925" i="1"/>
  <c r="C925" i="1"/>
  <c r="B925" i="1"/>
  <c r="A925" i="1"/>
  <c r="M924" i="1"/>
  <c r="L924" i="1"/>
  <c r="C924" i="1"/>
  <c r="B924" i="1"/>
  <c r="A924" i="1"/>
  <c r="M923" i="1"/>
  <c r="L923" i="1"/>
  <c r="C923" i="1"/>
  <c r="B923" i="1"/>
  <c r="A923" i="1"/>
  <c r="M922" i="1"/>
  <c r="L922" i="1"/>
  <c r="C922" i="1"/>
  <c r="B922" i="1"/>
  <c r="A922" i="1"/>
  <c r="M921" i="1"/>
  <c r="L921" i="1"/>
  <c r="C921" i="1"/>
  <c r="B921" i="1"/>
  <c r="A921" i="1"/>
  <c r="M920" i="1"/>
  <c r="L920" i="1"/>
  <c r="C920" i="1"/>
  <c r="B920" i="1"/>
  <c r="A920" i="1"/>
  <c r="M919" i="1"/>
  <c r="L919" i="1"/>
  <c r="C919" i="1"/>
  <c r="B919" i="1"/>
  <c r="A919" i="1"/>
  <c r="M918" i="1"/>
  <c r="L918" i="1"/>
  <c r="C918" i="1"/>
  <c r="B918" i="1"/>
  <c r="A918" i="1"/>
  <c r="M917" i="1"/>
  <c r="L917" i="1"/>
  <c r="C917" i="1"/>
  <c r="B917" i="1"/>
  <c r="A917" i="1"/>
  <c r="M916" i="1"/>
  <c r="L916" i="1"/>
  <c r="C916" i="1"/>
  <c r="B916" i="1"/>
  <c r="A916" i="1"/>
  <c r="M915" i="1"/>
  <c r="L915" i="1"/>
  <c r="C915" i="1"/>
  <c r="B915" i="1"/>
  <c r="A915" i="1"/>
  <c r="M914" i="1"/>
  <c r="L914" i="1"/>
  <c r="C914" i="1"/>
  <c r="B914" i="1"/>
  <c r="A914" i="1"/>
  <c r="M913" i="1"/>
  <c r="L913" i="1"/>
  <c r="C913" i="1"/>
  <c r="B913" i="1"/>
  <c r="A913" i="1"/>
  <c r="M912" i="1"/>
  <c r="L912" i="1"/>
  <c r="C912" i="1"/>
  <c r="B912" i="1"/>
  <c r="A912" i="1"/>
  <c r="M911" i="1"/>
  <c r="L911" i="1"/>
  <c r="C911" i="1"/>
  <c r="B911" i="1"/>
  <c r="A911" i="1"/>
  <c r="M910" i="1"/>
  <c r="L910" i="1"/>
  <c r="C910" i="1"/>
  <c r="B910" i="1"/>
  <c r="A910" i="1"/>
  <c r="M909" i="1"/>
  <c r="L909" i="1"/>
  <c r="C909" i="1"/>
  <c r="B909" i="1"/>
  <c r="A909" i="1"/>
  <c r="M908" i="1"/>
  <c r="L908" i="1"/>
  <c r="C908" i="1"/>
  <c r="B908" i="1"/>
  <c r="A908" i="1"/>
  <c r="M907" i="1"/>
  <c r="L907" i="1"/>
  <c r="C907" i="1"/>
  <c r="B907" i="1"/>
  <c r="A907" i="1"/>
  <c r="M906" i="1"/>
  <c r="L906" i="1"/>
  <c r="C906" i="1"/>
  <c r="B906" i="1"/>
  <c r="A906" i="1"/>
  <c r="M905" i="1"/>
  <c r="L905" i="1"/>
  <c r="C905" i="1"/>
  <c r="B905" i="1"/>
  <c r="A905" i="1"/>
  <c r="M904" i="1"/>
  <c r="L904" i="1"/>
  <c r="C904" i="1"/>
  <c r="B904" i="1"/>
  <c r="A904" i="1"/>
  <c r="M903" i="1"/>
  <c r="L903" i="1"/>
  <c r="C903" i="1"/>
  <c r="B903" i="1"/>
  <c r="A903" i="1"/>
  <c r="M902" i="1"/>
  <c r="L902" i="1"/>
  <c r="C902" i="1"/>
  <c r="B902" i="1"/>
  <c r="A902" i="1"/>
  <c r="M901" i="1"/>
  <c r="L901" i="1"/>
  <c r="C901" i="1"/>
  <c r="B901" i="1"/>
  <c r="A901" i="1"/>
  <c r="M900" i="1"/>
  <c r="L900" i="1"/>
  <c r="C900" i="1"/>
  <c r="B900" i="1"/>
  <c r="A900" i="1"/>
  <c r="M899" i="1"/>
  <c r="L899" i="1"/>
  <c r="C899" i="1"/>
  <c r="B899" i="1"/>
  <c r="A899" i="1"/>
  <c r="M898" i="1"/>
  <c r="L898" i="1"/>
  <c r="C898" i="1"/>
  <c r="B898" i="1"/>
  <c r="A898" i="1"/>
  <c r="M897" i="1"/>
  <c r="L897" i="1"/>
  <c r="C897" i="1"/>
  <c r="B897" i="1"/>
  <c r="A897" i="1"/>
  <c r="M896" i="1"/>
  <c r="L896" i="1"/>
  <c r="C896" i="1"/>
  <c r="B896" i="1"/>
  <c r="A896" i="1"/>
  <c r="M895" i="1"/>
  <c r="L895" i="1"/>
  <c r="C895" i="1"/>
  <c r="B895" i="1"/>
  <c r="A895" i="1"/>
  <c r="M894" i="1"/>
  <c r="L894" i="1"/>
  <c r="C894" i="1"/>
  <c r="B894" i="1"/>
  <c r="A894" i="1"/>
  <c r="M893" i="1"/>
  <c r="L893" i="1"/>
  <c r="C893" i="1"/>
  <c r="B893" i="1"/>
  <c r="A893" i="1"/>
  <c r="M892" i="1"/>
  <c r="L892" i="1"/>
  <c r="C892" i="1"/>
  <c r="B892" i="1"/>
  <c r="A892" i="1"/>
  <c r="M891" i="1"/>
  <c r="L891" i="1"/>
  <c r="C891" i="1"/>
  <c r="B891" i="1"/>
  <c r="A891" i="1"/>
  <c r="M890" i="1"/>
  <c r="L890" i="1"/>
  <c r="C890" i="1"/>
  <c r="B890" i="1"/>
  <c r="A890" i="1"/>
  <c r="M889" i="1"/>
  <c r="L889" i="1"/>
  <c r="C889" i="1"/>
  <c r="B889" i="1"/>
  <c r="A889" i="1"/>
  <c r="M888" i="1"/>
  <c r="L888" i="1"/>
  <c r="C888" i="1"/>
  <c r="B888" i="1"/>
  <c r="A888" i="1"/>
  <c r="M887" i="1"/>
  <c r="L887" i="1"/>
  <c r="C887" i="1"/>
  <c r="B887" i="1"/>
  <c r="A887" i="1"/>
  <c r="M886" i="1"/>
  <c r="L886" i="1"/>
  <c r="C886" i="1"/>
  <c r="B886" i="1"/>
  <c r="A886" i="1"/>
  <c r="M885" i="1"/>
  <c r="L885" i="1"/>
  <c r="C885" i="1"/>
  <c r="B885" i="1"/>
  <c r="A885" i="1"/>
  <c r="M884" i="1"/>
  <c r="L884" i="1"/>
  <c r="C884" i="1"/>
  <c r="B884" i="1"/>
  <c r="A884" i="1"/>
  <c r="M883" i="1"/>
  <c r="L883" i="1"/>
  <c r="C883" i="1"/>
  <c r="B883" i="1"/>
  <c r="A883" i="1"/>
  <c r="M882" i="1"/>
  <c r="L882" i="1"/>
  <c r="C882" i="1"/>
  <c r="B882" i="1"/>
  <c r="A882" i="1"/>
  <c r="M881" i="1"/>
  <c r="L881" i="1"/>
  <c r="C881" i="1"/>
  <c r="B881" i="1"/>
  <c r="A881" i="1"/>
  <c r="M880" i="1"/>
  <c r="L880" i="1"/>
  <c r="C880" i="1"/>
  <c r="B880" i="1"/>
  <c r="A880" i="1"/>
  <c r="M879" i="1"/>
  <c r="L879" i="1"/>
  <c r="C879" i="1"/>
  <c r="B879" i="1"/>
  <c r="A879" i="1"/>
  <c r="M878" i="1"/>
  <c r="L878" i="1"/>
  <c r="C878" i="1"/>
  <c r="B878" i="1"/>
  <c r="A878" i="1"/>
  <c r="M877" i="1"/>
  <c r="L877" i="1"/>
  <c r="C877" i="1"/>
  <c r="B877" i="1"/>
  <c r="A877" i="1"/>
  <c r="M876" i="1"/>
  <c r="L876" i="1"/>
  <c r="C876" i="1"/>
  <c r="B876" i="1"/>
  <c r="A876" i="1"/>
  <c r="M875" i="1"/>
  <c r="L875" i="1"/>
  <c r="C875" i="1"/>
  <c r="B875" i="1"/>
  <c r="A875" i="1"/>
  <c r="M874" i="1"/>
  <c r="L874" i="1"/>
  <c r="C874" i="1"/>
  <c r="B874" i="1"/>
  <c r="A874" i="1"/>
  <c r="M873" i="1"/>
  <c r="L873" i="1"/>
  <c r="C873" i="1"/>
  <c r="B873" i="1"/>
  <c r="A873" i="1"/>
  <c r="M872" i="1"/>
  <c r="L872" i="1"/>
  <c r="C872" i="1"/>
  <c r="B872" i="1"/>
  <c r="A872" i="1"/>
  <c r="M871" i="1"/>
  <c r="L871" i="1"/>
  <c r="C871" i="1"/>
  <c r="B871" i="1"/>
  <c r="A871" i="1"/>
  <c r="M870" i="1"/>
  <c r="L870" i="1"/>
  <c r="C870" i="1"/>
  <c r="B870" i="1"/>
  <c r="A870" i="1"/>
  <c r="M869" i="1"/>
  <c r="L869" i="1"/>
  <c r="C869" i="1"/>
  <c r="B869" i="1"/>
  <c r="A869" i="1"/>
  <c r="M868" i="1"/>
  <c r="L868" i="1"/>
  <c r="C868" i="1"/>
  <c r="B868" i="1"/>
  <c r="A868" i="1"/>
  <c r="M867" i="1"/>
  <c r="L867" i="1"/>
  <c r="C867" i="1"/>
  <c r="B867" i="1"/>
  <c r="A867" i="1"/>
  <c r="M866" i="1"/>
  <c r="L866" i="1"/>
  <c r="C866" i="1"/>
  <c r="B866" i="1"/>
  <c r="A866" i="1"/>
  <c r="M865" i="1"/>
  <c r="L865" i="1"/>
  <c r="C865" i="1"/>
  <c r="B865" i="1"/>
  <c r="A865" i="1"/>
  <c r="M864" i="1"/>
  <c r="L864" i="1"/>
  <c r="C864" i="1"/>
  <c r="B864" i="1"/>
  <c r="A864" i="1"/>
  <c r="M863" i="1"/>
  <c r="L863" i="1"/>
  <c r="C863" i="1"/>
  <c r="B863" i="1"/>
  <c r="A863" i="1"/>
  <c r="M862" i="1"/>
  <c r="L862" i="1"/>
  <c r="C862" i="1"/>
  <c r="B862" i="1"/>
  <c r="A862" i="1"/>
  <c r="M861" i="1"/>
  <c r="L861" i="1"/>
  <c r="C861" i="1"/>
  <c r="B861" i="1"/>
  <c r="A861" i="1"/>
  <c r="I5" i="5" l="1"/>
  <c r="J5" i="5"/>
  <c r="B8" i="5" s="1"/>
  <c r="U13" i="5" l="1"/>
  <c r="U17" i="5"/>
  <c r="U21" i="5"/>
  <c r="U25" i="5"/>
  <c r="U29" i="5"/>
  <c r="U33" i="5"/>
  <c r="U37" i="5"/>
  <c r="U41" i="5"/>
  <c r="U45" i="5"/>
  <c r="U49" i="5"/>
  <c r="U53" i="5"/>
  <c r="U57" i="5"/>
  <c r="U61" i="5"/>
  <c r="U65" i="5"/>
  <c r="U69" i="5"/>
  <c r="U73" i="5"/>
  <c r="U77" i="5"/>
  <c r="U81" i="5"/>
  <c r="U85" i="5"/>
  <c r="T10" i="5"/>
  <c r="T14" i="5"/>
  <c r="T18" i="5"/>
  <c r="T22" i="5"/>
  <c r="T26" i="5"/>
  <c r="T30" i="5"/>
  <c r="T34" i="5"/>
  <c r="T38" i="5"/>
  <c r="T42" i="5"/>
  <c r="T46" i="5"/>
  <c r="T50" i="5"/>
  <c r="T54" i="5"/>
  <c r="T58" i="5"/>
  <c r="T62" i="5"/>
  <c r="T66" i="5"/>
  <c r="T70" i="5"/>
  <c r="T74" i="5"/>
  <c r="T78" i="5"/>
  <c r="T82" i="5"/>
  <c r="T86" i="5"/>
  <c r="U15" i="5"/>
  <c r="U27" i="5"/>
  <c r="U35" i="5"/>
  <c r="U43" i="5"/>
  <c r="U51" i="5"/>
  <c r="U59" i="5"/>
  <c r="U67" i="5"/>
  <c r="U75" i="5"/>
  <c r="U83" i="5"/>
  <c r="T16" i="5"/>
  <c r="T20" i="5"/>
  <c r="T28" i="5"/>
  <c r="T36" i="5"/>
  <c r="T44" i="5"/>
  <c r="T52" i="5"/>
  <c r="T60" i="5"/>
  <c r="T68" i="5"/>
  <c r="T76" i="5"/>
  <c r="T84" i="5"/>
  <c r="U12" i="5"/>
  <c r="U24" i="5"/>
  <c r="U32" i="5"/>
  <c r="U40" i="5"/>
  <c r="U48" i="5"/>
  <c r="U56" i="5"/>
  <c r="U64" i="5"/>
  <c r="U72" i="5"/>
  <c r="U80" i="5"/>
  <c r="T13" i="5"/>
  <c r="T21" i="5"/>
  <c r="T29" i="5"/>
  <c r="T33" i="5"/>
  <c r="T41" i="5"/>
  <c r="T49" i="5"/>
  <c r="T57" i="5"/>
  <c r="T65" i="5"/>
  <c r="T73" i="5"/>
  <c r="T81" i="5"/>
  <c r="U10" i="5"/>
  <c r="U14" i="5"/>
  <c r="U18" i="5"/>
  <c r="U22" i="5"/>
  <c r="U26" i="5"/>
  <c r="U30" i="5"/>
  <c r="U34" i="5"/>
  <c r="U38" i="5"/>
  <c r="U42" i="5"/>
  <c r="U46" i="5"/>
  <c r="U50" i="5"/>
  <c r="U54" i="5"/>
  <c r="U58" i="5"/>
  <c r="U62" i="5"/>
  <c r="U66" i="5"/>
  <c r="U70" i="5"/>
  <c r="U74" i="5"/>
  <c r="U78" i="5"/>
  <c r="U82" i="5"/>
  <c r="U86" i="5"/>
  <c r="T11" i="5"/>
  <c r="T15" i="5"/>
  <c r="T19" i="5"/>
  <c r="T23" i="5"/>
  <c r="T27" i="5"/>
  <c r="T31" i="5"/>
  <c r="T35" i="5"/>
  <c r="T39" i="5"/>
  <c r="T43" i="5"/>
  <c r="T47" i="5"/>
  <c r="T51" i="5"/>
  <c r="T55" i="5"/>
  <c r="T59" i="5"/>
  <c r="T63" i="5"/>
  <c r="T67" i="5"/>
  <c r="T71" i="5"/>
  <c r="T75" i="5"/>
  <c r="T79" i="5"/>
  <c r="T83" i="5"/>
  <c r="T87" i="5"/>
  <c r="U11" i="5"/>
  <c r="U19" i="5"/>
  <c r="U23" i="5"/>
  <c r="U31" i="5"/>
  <c r="U39" i="5"/>
  <c r="U47" i="5"/>
  <c r="U55" i="5"/>
  <c r="U63" i="5"/>
  <c r="U71" i="5"/>
  <c r="U79" i="5"/>
  <c r="U87" i="5"/>
  <c r="T12" i="5"/>
  <c r="T24" i="5"/>
  <c r="T32" i="5"/>
  <c r="T40" i="5"/>
  <c r="T48" i="5"/>
  <c r="T56" i="5"/>
  <c r="T64" i="5"/>
  <c r="T72" i="5"/>
  <c r="T80" i="5"/>
  <c r="U16" i="5"/>
  <c r="U20" i="5"/>
  <c r="U28" i="5"/>
  <c r="U36" i="5"/>
  <c r="U44" i="5"/>
  <c r="U52" i="5"/>
  <c r="U60" i="5"/>
  <c r="U68" i="5"/>
  <c r="U76" i="5"/>
  <c r="U84" i="5"/>
  <c r="U8" i="5"/>
  <c r="T17" i="5"/>
  <c r="T25" i="5"/>
  <c r="T37" i="5"/>
  <c r="T45" i="5"/>
  <c r="T53" i="5"/>
  <c r="T61" i="5"/>
  <c r="T69" i="5"/>
  <c r="T77" i="5"/>
  <c r="T85" i="5"/>
  <c r="S11" i="5"/>
  <c r="S15" i="5"/>
  <c r="S19" i="5"/>
  <c r="S23" i="5"/>
  <c r="S27" i="5"/>
  <c r="S31" i="5"/>
  <c r="S35" i="5"/>
  <c r="S39" i="5"/>
  <c r="S43" i="5"/>
  <c r="S47" i="5"/>
  <c r="S51" i="5"/>
  <c r="S55" i="5"/>
  <c r="S59" i="5"/>
  <c r="S63" i="5"/>
  <c r="S67" i="5"/>
  <c r="S71" i="5"/>
  <c r="S75" i="5"/>
  <c r="S79" i="5"/>
  <c r="S83" i="5"/>
  <c r="S87" i="5"/>
  <c r="S12" i="5"/>
  <c r="S16" i="5"/>
  <c r="S20" i="5"/>
  <c r="S24" i="5"/>
  <c r="S28" i="5"/>
  <c r="S32" i="5"/>
  <c r="S36" i="5"/>
  <c r="S40" i="5"/>
  <c r="S44" i="5"/>
  <c r="S48" i="5"/>
  <c r="S52" i="5"/>
  <c r="S56" i="5"/>
  <c r="S60" i="5"/>
  <c r="S64" i="5"/>
  <c r="S68" i="5"/>
  <c r="S72" i="5"/>
  <c r="S76" i="5"/>
  <c r="S80" i="5"/>
  <c r="S84" i="5"/>
  <c r="S13" i="5"/>
  <c r="S17" i="5"/>
  <c r="S21" i="5"/>
  <c r="S25" i="5"/>
  <c r="S29" i="5"/>
  <c r="S33" i="5"/>
  <c r="S37" i="5"/>
  <c r="S41" i="5"/>
  <c r="S45" i="5"/>
  <c r="S49" i="5"/>
  <c r="S53" i="5"/>
  <c r="S57" i="5"/>
  <c r="S61" i="5"/>
  <c r="S65" i="5"/>
  <c r="S69" i="5"/>
  <c r="S73" i="5"/>
  <c r="S77" i="5"/>
  <c r="S81" i="5"/>
  <c r="S85" i="5"/>
  <c r="S10" i="5"/>
  <c r="S14" i="5"/>
  <c r="S18" i="5"/>
  <c r="S22" i="5"/>
  <c r="S26" i="5"/>
  <c r="S30" i="5"/>
  <c r="S34" i="5"/>
  <c r="S38" i="5"/>
  <c r="S42" i="5"/>
  <c r="S46" i="5"/>
  <c r="S50" i="5"/>
  <c r="S54" i="5"/>
  <c r="S58" i="5"/>
  <c r="S62" i="5"/>
  <c r="S66" i="5"/>
  <c r="S70" i="5"/>
  <c r="S74" i="5"/>
  <c r="S78" i="5"/>
  <c r="S82" i="5"/>
  <c r="S86" i="5"/>
  <c r="C10" i="5"/>
  <c r="D10" i="5"/>
  <c r="F10" i="5"/>
  <c r="J10" i="5"/>
  <c r="F11" i="5"/>
  <c r="J11" i="5"/>
  <c r="F12" i="5"/>
  <c r="J12" i="5"/>
  <c r="F13" i="5"/>
  <c r="J13" i="5"/>
  <c r="F14" i="5"/>
  <c r="J14" i="5"/>
  <c r="F15" i="5"/>
  <c r="J15" i="5"/>
  <c r="F16" i="5"/>
  <c r="J16" i="5"/>
  <c r="F17" i="5"/>
  <c r="J17" i="5"/>
  <c r="F18" i="5"/>
  <c r="J18" i="5"/>
  <c r="F19" i="5"/>
  <c r="J19" i="5"/>
  <c r="F20" i="5"/>
  <c r="J20" i="5"/>
  <c r="F21" i="5"/>
  <c r="J21" i="5"/>
  <c r="F22" i="5"/>
  <c r="J22" i="5"/>
  <c r="F23" i="5"/>
  <c r="J23" i="5"/>
  <c r="F24" i="5"/>
  <c r="J24" i="5"/>
  <c r="F25" i="5"/>
  <c r="J25" i="5"/>
  <c r="F26" i="5"/>
  <c r="J26" i="5"/>
  <c r="F27" i="5"/>
  <c r="J27" i="5"/>
  <c r="F28" i="5"/>
  <c r="J28" i="5"/>
  <c r="F29" i="5"/>
  <c r="J29" i="5"/>
  <c r="F30" i="5"/>
  <c r="J30" i="5"/>
  <c r="F31" i="5"/>
  <c r="J31" i="5"/>
  <c r="F32" i="5"/>
  <c r="J32" i="5"/>
  <c r="F33" i="5"/>
  <c r="J33" i="5"/>
  <c r="F34" i="5"/>
  <c r="J34" i="5"/>
  <c r="F35" i="5"/>
  <c r="J35" i="5"/>
  <c r="F36" i="5"/>
  <c r="J36" i="5"/>
  <c r="F37" i="5"/>
  <c r="J37" i="5"/>
  <c r="F38" i="5"/>
  <c r="J38" i="5"/>
  <c r="F39" i="5"/>
  <c r="J39" i="5"/>
  <c r="F40" i="5"/>
  <c r="J40" i="5"/>
  <c r="F41" i="5"/>
  <c r="J41" i="5"/>
  <c r="F42" i="5"/>
  <c r="J42" i="5"/>
  <c r="F43" i="5"/>
  <c r="J43" i="5"/>
  <c r="F44" i="5"/>
  <c r="J44" i="5"/>
  <c r="F45" i="5"/>
  <c r="J45" i="5"/>
  <c r="F46" i="5"/>
  <c r="J46" i="5"/>
  <c r="F47" i="5"/>
  <c r="J47" i="5"/>
  <c r="F48" i="5"/>
  <c r="J48" i="5"/>
  <c r="F49" i="5"/>
  <c r="J49" i="5"/>
  <c r="F50" i="5"/>
  <c r="J50" i="5"/>
  <c r="F51" i="5"/>
  <c r="J51" i="5"/>
  <c r="F52" i="5"/>
  <c r="E10" i="5"/>
  <c r="C11" i="5"/>
  <c r="H11" i="5"/>
  <c r="E12" i="5"/>
  <c r="C13" i="5"/>
  <c r="H13" i="5"/>
  <c r="E14" i="5"/>
  <c r="C15" i="5"/>
  <c r="H15" i="5"/>
  <c r="E16" i="5"/>
  <c r="C17" i="5"/>
  <c r="H17" i="5"/>
  <c r="E18" i="5"/>
  <c r="C19" i="5"/>
  <c r="H19" i="5"/>
  <c r="E20" i="5"/>
  <c r="C21" i="5"/>
  <c r="H21" i="5"/>
  <c r="E22" i="5"/>
  <c r="C23" i="5"/>
  <c r="H23" i="5"/>
  <c r="E24" i="5"/>
  <c r="C25" i="5"/>
  <c r="H25" i="5"/>
  <c r="E26" i="5"/>
  <c r="C27" i="5"/>
  <c r="H27" i="5"/>
  <c r="E28" i="5"/>
  <c r="C29" i="5"/>
  <c r="H29" i="5"/>
  <c r="E30" i="5"/>
  <c r="C31" i="5"/>
  <c r="H31" i="5"/>
  <c r="E32" i="5"/>
  <c r="C33" i="5"/>
  <c r="H33" i="5"/>
  <c r="E34" i="5"/>
  <c r="C35" i="5"/>
  <c r="H35" i="5"/>
  <c r="E36" i="5"/>
  <c r="C37" i="5"/>
  <c r="H37" i="5"/>
  <c r="E38" i="5"/>
  <c r="C39" i="5"/>
  <c r="H39" i="5"/>
  <c r="E40" i="5"/>
  <c r="C41" i="5"/>
  <c r="H41" i="5"/>
  <c r="E42" i="5"/>
  <c r="C43" i="5"/>
  <c r="H43" i="5"/>
  <c r="E44" i="5"/>
  <c r="C45" i="5"/>
  <c r="H45" i="5"/>
  <c r="E46" i="5"/>
  <c r="C47" i="5"/>
  <c r="H47" i="5"/>
  <c r="E48" i="5"/>
  <c r="C49" i="5"/>
  <c r="H49" i="5"/>
  <c r="E50" i="5"/>
  <c r="C51" i="5"/>
  <c r="H51" i="5"/>
  <c r="E52" i="5"/>
  <c r="J52" i="5"/>
  <c r="F53" i="5"/>
  <c r="J53" i="5"/>
  <c r="F54" i="5"/>
  <c r="J54" i="5"/>
  <c r="F55" i="5"/>
  <c r="J55" i="5"/>
  <c r="F56" i="5"/>
  <c r="J56" i="5"/>
  <c r="F57" i="5"/>
  <c r="J57" i="5"/>
  <c r="F58" i="5"/>
  <c r="J58" i="5"/>
  <c r="F59" i="5"/>
  <c r="J59" i="5"/>
  <c r="F60" i="5"/>
  <c r="J60" i="5"/>
  <c r="F61" i="5"/>
  <c r="J61" i="5"/>
  <c r="G10" i="5"/>
  <c r="D11" i="5"/>
  <c r="I11" i="5"/>
  <c r="G12" i="5"/>
  <c r="D13" i="5"/>
  <c r="I13" i="5"/>
  <c r="G14" i="5"/>
  <c r="D15" i="5"/>
  <c r="I15" i="5"/>
  <c r="G16" i="5"/>
  <c r="D17" i="5"/>
  <c r="I17" i="5"/>
  <c r="G18" i="5"/>
  <c r="D19" i="5"/>
  <c r="I19" i="5"/>
  <c r="G20" i="5"/>
  <c r="D21" i="5"/>
  <c r="I21" i="5"/>
  <c r="G22" i="5"/>
  <c r="D23" i="5"/>
  <c r="I23" i="5"/>
  <c r="G24" i="5"/>
  <c r="D25" i="5"/>
  <c r="I25" i="5"/>
  <c r="G26" i="5"/>
  <c r="D27" i="5"/>
  <c r="I27" i="5"/>
  <c r="G28" i="5"/>
  <c r="D29" i="5"/>
  <c r="I29" i="5"/>
  <c r="G30" i="5"/>
  <c r="D31" i="5"/>
  <c r="I31" i="5"/>
  <c r="G32" i="5"/>
  <c r="D33" i="5"/>
  <c r="I33" i="5"/>
  <c r="G34" i="5"/>
  <c r="D35" i="5"/>
  <c r="I35" i="5"/>
  <c r="G36" i="5"/>
  <c r="D37" i="5"/>
  <c r="I37" i="5"/>
  <c r="G38" i="5"/>
  <c r="D39" i="5"/>
  <c r="I39" i="5"/>
  <c r="G40" i="5"/>
  <c r="D41" i="5"/>
  <c r="I41" i="5"/>
  <c r="G42" i="5"/>
  <c r="D43" i="5"/>
  <c r="I43" i="5"/>
  <c r="G44" i="5"/>
  <c r="D45" i="5"/>
  <c r="I45" i="5"/>
  <c r="G46" i="5"/>
  <c r="D47" i="5"/>
  <c r="I47" i="5"/>
  <c r="G48" i="5"/>
  <c r="D49" i="5"/>
  <c r="I49" i="5"/>
  <c r="G50" i="5"/>
  <c r="D51" i="5"/>
  <c r="I51" i="5"/>
  <c r="G52" i="5"/>
  <c r="C53" i="5"/>
  <c r="G53" i="5"/>
  <c r="C54" i="5"/>
  <c r="G54" i="5"/>
  <c r="C55" i="5"/>
  <c r="G55" i="5"/>
  <c r="C56" i="5"/>
  <c r="G56" i="5"/>
  <c r="C57" i="5"/>
  <c r="G57" i="5"/>
  <c r="C58" i="5"/>
  <c r="G58" i="5"/>
  <c r="C59" i="5"/>
  <c r="G59" i="5"/>
  <c r="C60" i="5"/>
  <c r="G60" i="5"/>
  <c r="C61" i="5"/>
  <c r="G61" i="5"/>
  <c r="C62" i="5"/>
  <c r="G62" i="5"/>
  <c r="C63" i="5"/>
  <c r="I10" i="5"/>
  <c r="G11" i="5"/>
  <c r="D12" i="5"/>
  <c r="I12" i="5"/>
  <c r="G13" i="5"/>
  <c r="D14" i="5"/>
  <c r="I14" i="5"/>
  <c r="G15" i="5"/>
  <c r="D16" i="5"/>
  <c r="I16" i="5"/>
  <c r="G17" i="5"/>
  <c r="D18" i="5"/>
  <c r="I18" i="5"/>
  <c r="G19" i="5"/>
  <c r="D20" i="5"/>
  <c r="I20" i="5"/>
  <c r="G21" i="5"/>
  <c r="D22" i="5"/>
  <c r="I22" i="5"/>
  <c r="G23" i="5"/>
  <c r="D24" i="5"/>
  <c r="I24" i="5"/>
  <c r="G25" i="5"/>
  <c r="D26" i="5"/>
  <c r="I26" i="5"/>
  <c r="G27" i="5"/>
  <c r="D28" i="5"/>
  <c r="I28" i="5"/>
  <c r="G29" i="5"/>
  <c r="D30" i="5"/>
  <c r="I30" i="5"/>
  <c r="G31" i="5"/>
  <c r="D32" i="5"/>
  <c r="I32" i="5"/>
  <c r="G33" i="5"/>
  <c r="D34" i="5"/>
  <c r="I34" i="5"/>
  <c r="G35" i="5"/>
  <c r="D36" i="5"/>
  <c r="I36" i="5"/>
  <c r="G37" i="5"/>
  <c r="D38" i="5"/>
  <c r="I38" i="5"/>
  <c r="G39" i="5"/>
  <c r="D40" i="5"/>
  <c r="I40" i="5"/>
  <c r="G41" i="5"/>
  <c r="D42" i="5"/>
  <c r="I42" i="5"/>
  <c r="G43" i="5"/>
  <c r="D44" i="5"/>
  <c r="I44" i="5"/>
  <c r="G45" i="5"/>
  <c r="D46" i="5"/>
  <c r="I46" i="5"/>
  <c r="G47" i="5"/>
  <c r="D48" i="5"/>
  <c r="I48" i="5"/>
  <c r="G49" i="5"/>
  <c r="D50" i="5"/>
  <c r="I50" i="5"/>
  <c r="G51" i="5"/>
  <c r="D52" i="5"/>
  <c r="I52" i="5"/>
  <c r="E53" i="5"/>
  <c r="I53" i="5"/>
  <c r="E54" i="5"/>
  <c r="I54" i="5"/>
  <c r="E55" i="5"/>
  <c r="I55" i="5"/>
  <c r="E56" i="5"/>
  <c r="I56" i="5"/>
  <c r="E57" i="5"/>
  <c r="I57" i="5"/>
  <c r="E58" i="5"/>
  <c r="I58" i="5"/>
  <c r="E59" i="5"/>
  <c r="I59" i="5"/>
  <c r="E60" i="5"/>
  <c r="I60" i="5"/>
  <c r="E61" i="5"/>
  <c r="I61" i="5"/>
  <c r="E62" i="5"/>
  <c r="I62" i="5"/>
  <c r="E63" i="5"/>
  <c r="I63" i="5"/>
  <c r="E64" i="5"/>
  <c r="I64" i="5"/>
  <c r="E65" i="5"/>
  <c r="I65" i="5"/>
  <c r="E66" i="5"/>
  <c r="I66" i="5"/>
  <c r="E67" i="5"/>
  <c r="I67" i="5"/>
  <c r="E68" i="5"/>
  <c r="I68" i="5"/>
  <c r="E69" i="5"/>
  <c r="I69" i="5"/>
  <c r="E70" i="5"/>
  <c r="I70" i="5"/>
  <c r="E71" i="5"/>
  <c r="I71" i="5"/>
  <c r="E72" i="5"/>
  <c r="I72" i="5"/>
  <c r="E73" i="5"/>
  <c r="I73" i="5"/>
  <c r="E74" i="5"/>
  <c r="I74" i="5"/>
  <c r="E75" i="5"/>
  <c r="I75" i="5"/>
  <c r="E76" i="5"/>
  <c r="I76" i="5"/>
  <c r="E77" i="5"/>
  <c r="I77" i="5"/>
  <c r="E78" i="5"/>
  <c r="I78" i="5"/>
  <c r="E79" i="5"/>
  <c r="I79" i="5"/>
  <c r="E80" i="5"/>
  <c r="I80" i="5"/>
  <c r="E81" i="5"/>
  <c r="I81" i="5"/>
  <c r="E82" i="5"/>
  <c r="I82" i="5"/>
  <c r="E83" i="5"/>
  <c r="I83" i="5"/>
  <c r="E84" i="5"/>
  <c r="I84" i="5"/>
  <c r="E85" i="5"/>
  <c r="I85" i="5"/>
  <c r="E86" i="5"/>
  <c r="I86" i="5"/>
  <c r="E87" i="5"/>
  <c r="I87" i="5"/>
  <c r="H10" i="5"/>
  <c r="E13" i="5"/>
  <c r="C16" i="5"/>
  <c r="H18" i="5"/>
  <c r="E21" i="5"/>
  <c r="C24" i="5"/>
  <c r="H26" i="5"/>
  <c r="E29" i="5"/>
  <c r="C32" i="5"/>
  <c r="H34" i="5"/>
  <c r="E37" i="5"/>
  <c r="C40" i="5"/>
  <c r="H42" i="5"/>
  <c r="E45" i="5"/>
  <c r="C48" i="5"/>
  <c r="H50" i="5"/>
  <c r="D53" i="5"/>
  <c r="D55" i="5"/>
  <c r="D57" i="5"/>
  <c r="D59" i="5"/>
  <c r="D61" i="5"/>
  <c r="H62" i="5"/>
  <c r="G63" i="5"/>
  <c r="D64" i="5"/>
  <c r="J64" i="5"/>
  <c r="G65" i="5"/>
  <c r="D66" i="5"/>
  <c r="J66" i="5"/>
  <c r="G67" i="5"/>
  <c r="D68" i="5"/>
  <c r="J68" i="5"/>
  <c r="G69" i="5"/>
  <c r="D70" i="5"/>
  <c r="J70" i="5"/>
  <c r="G71" i="5"/>
  <c r="D72" i="5"/>
  <c r="J72" i="5"/>
  <c r="G73" i="5"/>
  <c r="D74" i="5"/>
  <c r="J74" i="5"/>
  <c r="G75" i="5"/>
  <c r="D76" i="5"/>
  <c r="J76" i="5"/>
  <c r="G77" i="5"/>
  <c r="D78" i="5"/>
  <c r="J78" i="5"/>
  <c r="G79" i="5"/>
  <c r="D80" i="5"/>
  <c r="J80" i="5"/>
  <c r="G81" i="5"/>
  <c r="D82" i="5"/>
  <c r="J82" i="5"/>
  <c r="G83" i="5"/>
  <c r="D84" i="5"/>
  <c r="J84" i="5"/>
  <c r="G85" i="5"/>
  <c r="D86" i="5"/>
  <c r="J86" i="5"/>
  <c r="G87" i="5"/>
  <c r="C18" i="5"/>
  <c r="H52" i="5"/>
  <c r="H60" i="5"/>
  <c r="C64" i="5"/>
  <c r="H66" i="5"/>
  <c r="H68" i="5"/>
  <c r="C70" i="5"/>
  <c r="C72" i="5"/>
  <c r="C74" i="5"/>
  <c r="C76" i="5"/>
  <c r="C78" i="5"/>
  <c r="C80" i="5"/>
  <c r="C82" i="5"/>
  <c r="C84" i="5"/>
  <c r="C86" i="5"/>
  <c r="E11" i="5"/>
  <c r="C14" i="5"/>
  <c r="H16" i="5"/>
  <c r="E19" i="5"/>
  <c r="C22" i="5"/>
  <c r="H24" i="5"/>
  <c r="E27" i="5"/>
  <c r="C30" i="5"/>
  <c r="H32" i="5"/>
  <c r="E35" i="5"/>
  <c r="C38" i="5"/>
  <c r="H40" i="5"/>
  <c r="E43" i="5"/>
  <c r="C46" i="5"/>
  <c r="H48" i="5"/>
  <c r="E51" i="5"/>
  <c r="H53" i="5"/>
  <c r="H55" i="5"/>
  <c r="H57" i="5"/>
  <c r="H59" i="5"/>
  <c r="H61" i="5"/>
  <c r="J62" i="5"/>
  <c r="H63" i="5"/>
  <c r="F64" i="5"/>
  <c r="C65" i="5"/>
  <c r="H65" i="5"/>
  <c r="F66" i="5"/>
  <c r="C67" i="5"/>
  <c r="H67" i="5"/>
  <c r="F68" i="5"/>
  <c r="C69" i="5"/>
  <c r="H69" i="5"/>
  <c r="F70" i="5"/>
  <c r="C71" i="5"/>
  <c r="H71" i="5"/>
  <c r="F72" i="5"/>
  <c r="C73" i="5"/>
  <c r="H73" i="5"/>
  <c r="F74" i="5"/>
  <c r="C75" i="5"/>
  <c r="H75" i="5"/>
  <c r="F76" i="5"/>
  <c r="C77" i="5"/>
  <c r="H77" i="5"/>
  <c r="F78" i="5"/>
  <c r="C79" i="5"/>
  <c r="H79" i="5"/>
  <c r="F80" i="5"/>
  <c r="C81" i="5"/>
  <c r="H81" i="5"/>
  <c r="F82" i="5"/>
  <c r="C83" i="5"/>
  <c r="H83" i="5"/>
  <c r="F84" i="5"/>
  <c r="C85" i="5"/>
  <c r="H85" i="5"/>
  <c r="F86" i="5"/>
  <c r="C87" i="5"/>
  <c r="H87" i="5"/>
  <c r="E15" i="5"/>
  <c r="H20" i="5"/>
  <c r="C26" i="5"/>
  <c r="E31" i="5"/>
  <c r="H36" i="5"/>
  <c r="C42" i="5"/>
  <c r="E47" i="5"/>
  <c r="H54" i="5"/>
  <c r="H58" i="5"/>
  <c r="F63" i="5"/>
  <c r="F65" i="5"/>
  <c r="F67" i="5"/>
  <c r="F69" i="5"/>
  <c r="F71" i="5"/>
  <c r="F73" i="5"/>
  <c r="F75" i="5"/>
  <c r="F77" i="5"/>
  <c r="F79" i="5"/>
  <c r="F81" i="5"/>
  <c r="F83" i="5"/>
  <c r="F85" i="5"/>
  <c r="F87" i="5"/>
  <c r="C12" i="5"/>
  <c r="H14" i="5"/>
  <c r="E17" i="5"/>
  <c r="C20" i="5"/>
  <c r="H22" i="5"/>
  <c r="E25" i="5"/>
  <c r="C28" i="5"/>
  <c r="H30" i="5"/>
  <c r="E33" i="5"/>
  <c r="C36" i="5"/>
  <c r="H38" i="5"/>
  <c r="E41" i="5"/>
  <c r="C44" i="5"/>
  <c r="H46" i="5"/>
  <c r="E49" i="5"/>
  <c r="C52" i="5"/>
  <c r="D54" i="5"/>
  <c r="D56" i="5"/>
  <c r="D58" i="5"/>
  <c r="D60" i="5"/>
  <c r="D62" i="5"/>
  <c r="D63" i="5"/>
  <c r="J63" i="5"/>
  <c r="G64" i="5"/>
  <c r="D65" i="5"/>
  <c r="J65" i="5"/>
  <c r="G66" i="5"/>
  <c r="D67" i="5"/>
  <c r="J67" i="5"/>
  <c r="G68" i="5"/>
  <c r="D69" i="5"/>
  <c r="J69" i="5"/>
  <c r="G70" i="5"/>
  <c r="D71" i="5"/>
  <c r="J71" i="5"/>
  <c r="G72" i="5"/>
  <c r="D73" i="5"/>
  <c r="J73" i="5"/>
  <c r="G74" i="5"/>
  <c r="D75" i="5"/>
  <c r="J75" i="5"/>
  <c r="G76" i="5"/>
  <c r="D77" i="5"/>
  <c r="J77" i="5"/>
  <c r="G78" i="5"/>
  <c r="D79" i="5"/>
  <c r="J79" i="5"/>
  <c r="G80" i="5"/>
  <c r="D81" i="5"/>
  <c r="J81" i="5"/>
  <c r="G82" i="5"/>
  <c r="D83" i="5"/>
  <c r="J83" i="5"/>
  <c r="G84" i="5"/>
  <c r="D85" i="5"/>
  <c r="J85" i="5"/>
  <c r="G86" i="5"/>
  <c r="D87" i="5"/>
  <c r="J87" i="5"/>
  <c r="H12" i="5"/>
  <c r="E23" i="5"/>
  <c r="H28" i="5"/>
  <c r="C34" i="5"/>
  <c r="E39" i="5"/>
  <c r="H44" i="5"/>
  <c r="C50" i="5"/>
  <c r="H56" i="5"/>
  <c r="F62" i="5"/>
  <c r="H64" i="5"/>
  <c r="C66" i="5"/>
  <c r="C68" i="5"/>
  <c r="H70" i="5"/>
  <c r="H72" i="5"/>
  <c r="H74" i="5"/>
  <c r="H76" i="5"/>
  <c r="H78" i="5"/>
  <c r="H80" i="5"/>
  <c r="H82" i="5"/>
  <c r="H84" i="5"/>
  <c r="H86" i="5"/>
  <c r="B98" i="13"/>
  <c r="T88" i="5" l="1"/>
  <c r="U88" i="5"/>
  <c r="J5" i="8"/>
  <c r="I5" i="8"/>
  <c r="O9" i="3"/>
  <c r="S88" i="5"/>
  <c r="F88" i="5"/>
  <c r="H88" i="5"/>
  <c r="G88" i="5"/>
  <c r="E88" i="5"/>
  <c r="I88" i="5"/>
  <c r="J88" i="5"/>
  <c r="D88" i="5"/>
  <c r="C88" i="5"/>
  <c r="O52" i="8" l="1"/>
  <c r="S52" i="8"/>
  <c r="S55" i="8"/>
  <c r="O56" i="8"/>
  <c r="S56" i="8"/>
  <c r="O60" i="8"/>
  <c r="O61" i="8"/>
  <c r="S61" i="8"/>
  <c r="H43" i="8"/>
  <c r="D44" i="8"/>
  <c r="H44" i="8"/>
  <c r="D46" i="8"/>
  <c r="D47" i="8"/>
  <c r="H47" i="8"/>
  <c r="D48" i="8"/>
  <c r="C47" i="8"/>
  <c r="P51" i="8"/>
  <c r="L52" i="8"/>
  <c r="P52" i="8"/>
  <c r="P55" i="8"/>
  <c r="L56" i="8"/>
  <c r="P56" i="8"/>
  <c r="L60" i="8"/>
  <c r="L61" i="8"/>
  <c r="P61" i="8"/>
  <c r="E43" i="8"/>
  <c r="Q43" i="8"/>
  <c r="E44" i="8"/>
  <c r="Q44" i="8"/>
  <c r="Q45" i="8"/>
  <c r="E47" i="8"/>
  <c r="Q47" i="8"/>
  <c r="C44" i="8"/>
  <c r="I51" i="8"/>
  <c r="I52" i="8"/>
  <c r="M52" i="8"/>
  <c r="I53" i="8"/>
  <c r="I55" i="8"/>
  <c r="I56" i="8"/>
  <c r="M56" i="8"/>
  <c r="I57" i="8"/>
  <c r="M60" i="8"/>
  <c r="I61" i="8"/>
  <c r="M61" i="8"/>
  <c r="C56" i="8"/>
  <c r="C60" i="8"/>
  <c r="R43" i="8"/>
  <c r="N44" i="8"/>
  <c r="R44" i="8"/>
  <c r="N46" i="8"/>
  <c r="N47" i="8"/>
  <c r="R47" i="8"/>
  <c r="N48" i="8"/>
  <c r="N51" i="8"/>
  <c r="F53" i="8"/>
  <c r="F61" i="8"/>
  <c r="K44" i="8"/>
  <c r="K48" i="8"/>
  <c r="R52" i="8"/>
  <c r="R60" i="8"/>
  <c r="G46" i="8"/>
  <c r="J55" i="8"/>
  <c r="O45" i="8"/>
  <c r="N52" i="8"/>
  <c r="N56" i="8"/>
  <c r="N60" i="8"/>
  <c r="N61" i="8"/>
  <c r="S43" i="8"/>
  <c r="S44" i="8"/>
  <c r="S47" i="8"/>
  <c r="R57" i="8"/>
  <c r="R61" i="8"/>
  <c r="G47" i="8"/>
  <c r="S12" i="8"/>
  <c r="K5" i="8"/>
  <c r="O10" i="3"/>
  <c r="A627" i="1"/>
  <c r="B627" i="1"/>
  <c r="C627" i="1"/>
  <c r="L627" i="1"/>
  <c r="M627" i="1"/>
  <c r="A628" i="1"/>
  <c r="B628" i="1"/>
  <c r="C628" i="1"/>
  <c r="L628" i="1"/>
  <c r="M628" i="1"/>
  <c r="A629" i="1"/>
  <c r="B629" i="1"/>
  <c r="C629" i="1"/>
  <c r="L629" i="1"/>
  <c r="M629" i="1"/>
  <c r="A630" i="1"/>
  <c r="B630" i="1"/>
  <c r="C630" i="1"/>
  <c r="L630" i="1"/>
  <c r="M630" i="1"/>
  <c r="A631" i="1"/>
  <c r="B631" i="1"/>
  <c r="C631" i="1"/>
  <c r="L631" i="1"/>
  <c r="M631" i="1"/>
  <c r="A632" i="1"/>
  <c r="B632" i="1"/>
  <c r="C632" i="1"/>
  <c r="L632" i="1"/>
  <c r="M632" i="1"/>
  <c r="A633" i="1"/>
  <c r="B633" i="1"/>
  <c r="C633" i="1"/>
  <c r="L633" i="1"/>
  <c r="M633" i="1"/>
  <c r="A634" i="1"/>
  <c r="B634" i="1"/>
  <c r="C634" i="1"/>
  <c r="L634" i="1"/>
  <c r="M634" i="1"/>
  <c r="A635" i="1"/>
  <c r="B635" i="1"/>
  <c r="C635" i="1"/>
  <c r="L635" i="1"/>
  <c r="M635" i="1"/>
  <c r="A636" i="1"/>
  <c r="B636" i="1"/>
  <c r="C636" i="1"/>
  <c r="L636" i="1"/>
  <c r="M636" i="1"/>
  <c r="A637" i="1"/>
  <c r="B637" i="1"/>
  <c r="C637" i="1"/>
  <c r="L637" i="1"/>
  <c r="M637" i="1"/>
  <c r="A638" i="1"/>
  <c r="B638" i="1"/>
  <c r="C638" i="1"/>
  <c r="L638" i="1"/>
  <c r="M638" i="1"/>
  <c r="A639" i="1"/>
  <c r="B639" i="1"/>
  <c r="C639" i="1"/>
  <c r="L639" i="1"/>
  <c r="M639" i="1"/>
  <c r="A640" i="1"/>
  <c r="B640" i="1"/>
  <c r="C640" i="1"/>
  <c r="L640" i="1"/>
  <c r="M640" i="1"/>
  <c r="A641" i="1"/>
  <c r="B641" i="1"/>
  <c r="C641" i="1"/>
  <c r="L641" i="1"/>
  <c r="M641" i="1"/>
  <c r="A642" i="1"/>
  <c r="B642" i="1"/>
  <c r="C642" i="1"/>
  <c r="L642" i="1"/>
  <c r="M642" i="1"/>
  <c r="A643" i="1"/>
  <c r="B643" i="1"/>
  <c r="C643" i="1"/>
  <c r="L643" i="1"/>
  <c r="M643" i="1"/>
  <c r="A644" i="1"/>
  <c r="B644" i="1"/>
  <c r="C644" i="1"/>
  <c r="L644" i="1"/>
  <c r="M644" i="1"/>
  <c r="A645" i="1"/>
  <c r="B645" i="1"/>
  <c r="C645" i="1"/>
  <c r="L645" i="1"/>
  <c r="M645" i="1"/>
  <c r="A646" i="1"/>
  <c r="B646" i="1"/>
  <c r="C646" i="1"/>
  <c r="L646" i="1"/>
  <c r="M646" i="1"/>
  <c r="A647" i="1"/>
  <c r="B647" i="1"/>
  <c r="C647" i="1"/>
  <c r="L647" i="1"/>
  <c r="M647" i="1"/>
  <c r="A648" i="1"/>
  <c r="B648" i="1"/>
  <c r="C648" i="1"/>
  <c r="L648" i="1"/>
  <c r="M648" i="1"/>
  <c r="A649" i="1"/>
  <c r="B649" i="1"/>
  <c r="C649" i="1"/>
  <c r="L649" i="1"/>
  <c r="M649" i="1"/>
  <c r="A650" i="1"/>
  <c r="B650" i="1"/>
  <c r="C650" i="1"/>
  <c r="L650" i="1"/>
  <c r="M650" i="1"/>
  <c r="A651" i="1"/>
  <c r="B651" i="1"/>
  <c r="C651" i="1"/>
  <c r="L651" i="1"/>
  <c r="M651" i="1"/>
  <c r="A652" i="1"/>
  <c r="B652" i="1"/>
  <c r="C652" i="1"/>
  <c r="L652" i="1"/>
  <c r="M652" i="1"/>
  <c r="A653" i="1"/>
  <c r="B653" i="1"/>
  <c r="C653" i="1"/>
  <c r="L653" i="1"/>
  <c r="M653" i="1"/>
  <c r="A654" i="1"/>
  <c r="B654" i="1"/>
  <c r="C654" i="1"/>
  <c r="L654" i="1"/>
  <c r="M654" i="1"/>
  <c r="A655" i="1"/>
  <c r="B655" i="1"/>
  <c r="C655" i="1"/>
  <c r="L655" i="1"/>
  <c r="M655" i="1"/>
  <c r="A656" i="1"/>
  <c r="B656" i="1"/>
  <c r="C656" i="1"/>
  <c r="L656" i="1"/>
  <c r="M656" i="1"/>
  <c r="A657" i="1"/>
  <c r="B657" i="1"/>
  <c r="C657" i="1"/>
  <c r="L657" i="1"/>
  <c r="M657" i="1"/>
  <c r="A658" i="1"/>
  <c r="B658" i="1"/>
  <c r="C658" i="1"/>
  <c r="L658" i="1"/>
  <c r="M658" i="1"/>
  <c r="A659" i="1"/>
  <c r="B659" i="1"/>
  <c r="C659" i="1"/>
  <c r="L659" i="1"/>
  <c r="M659" i="1"/>
  <c r="A660" i="1"/>
  <c r="B660" i="1"/>
  <c r="C660" i="1"/>
  <c r="L660" i="1"/>
  <c r="M660" i="1"/>
  <c r="A661" i="1"/>
  <c r="B661" i="1"/>
  <c r="C661" i="1"/>
  <c r="L661" i="1"/>
  <c r="M661" i="1"/>
  <c r="A662" i="1"/>
  <c r="B662" i="1"/>
  <c r="C662" i="1"/>
  <c r="L662" i="1"/>
  <c r="M662" i="1"/>
  <c r="A663" i="1"/>
  <c r="B663" i="1"/>
  <c r="C663" i="1"/>
  <c r="L663" i="1"/>
  <c r="M663" i="1"/>
  <c r="A664" i="1"/>
  <c r="B664" i="1"/>
  <c r="C664" i="1"/>
  <c r="L664" i="1"/>
  <c r="M664" i="1"/>
  <c r="A665" i="1"/>
  <c r="B665" i="1"/>
  <c r="C665" i="1"/>
  <c r="L665" i="1"/>
  <c r="M665" i="1"/>
  <c r="A666" i="1"/>
  <c r="B666" i="1"/>
  <c r="C666" i="1"/>
  <c r="L666" i="1"/>
  <c r="M666" i="1"/>
  <c r="A667" i="1"/>
  <c r="B667" i="1"/>
  <c r="C667" i="1"/>
  <c r="L667" i="1"/>
  <c r="M667" i="1"/>
  <c r="A668" i="1"/>
  <c r="B668" i="1"/>
  <c r="C668" i="1"/>
  <c r="L668" i="1"/>
  <c r="M668" i="1"/>
  <c r="A669" i="1"/>
  <c r="B669" i="1"/>
  <c r="C669" i="1"/>
  <c r="L669" i="1"/>
  <c r="M669" i="1"/>
  <c r="A670" i="1"/>
  <c r="B670" i="1"/>
  <c r="C670" i="1"/>
  <c r="L670" i="1"/>
  <c r="M670" i="1"/>
  <c r="A671" i="1"/>
  <c r="B671" i="1"/>
  <c r="C671" i="1"/>
  <c r="L671" i="1"/>
  <c r="M671" i="1"/>
  <c r="A672" i="1"/>
  <c r="B672" i="1"/>
  <c r="C672" i="1"/>
  <c r="L672" i="1"/>
  <c r="M672" i="1"/>
  <c r="A673" i="1"/>
  <c r="B673" i="1"/>
  <c r="C673" i="1"/>
  <c r="L673" i="1"/>
  <c r="M673" i="1"/>
  <c r="A674" i="1"/>
  <c r="B674" i="1"/>
  <c r="C674" i="1"/>
  <c r="L674" i="1"/>
  <c r="M674" i="1"/>
  <c r="A675" i="1"/>
  <c r="B675" i="1"/>
  <c r="C675" i="1"/>
  <c r="L675" i="1"/>
  <c r="M675" i="1"/>
  <c r="A676" i="1"/>
  <c r="B676" i="1"/>
  <c r="C676" i="1"/>
  <c r="L676" i="1"/>
  <c r="M676" i="1"/>
  <c r="A677" i="1"/>
  <c r="B677" i="1"/>
  <c r="C677" i="1"/>
  <c r="L677" i="1"/>
  <c r="M677" i="1"/>
  <c r="A678" i="1"/>
  <c r="B678" i="1"/>
  <c r="C678" i="1"/>
  <c r="L678" i="1"/>
  <c r="M678" i="1"/>
  <c r="A679" i="1"/>
  <c r="B679" i="1"/>
  <c r="C679" i="1"/>
  <c r="L679" i="1"/>
  <c r="M679" i="1"/>
  <c r="A680" i="1"/>
  <c r="B680" i="1"/>
  <c r="C680" i="1"/>
  <c r="L680" i="1"/>
  <c r="M680" i="1"/>
  <c r="A681" i="1"/>
  <c r="B681" i="1"/>
  <c r="C681" i="1"/>
  <c r="L681" i="1"/>
  <c r="M681" i="1"/>
  <c r="A682" i="1"/>
  <c r="B682" i="1"/>
  <c r="C682" i="1"/>
  <c r="L682" i="1"/>
  <c r="M682" i="1"/>
  <c r="A683" i="1"/>
  <c r="B683" i="1"/>
  <c r="C683" i="1"/>
  <c r="L683" i="1"/>
  <c r="M683" i="1"/>
  <c r="A684" i="1"/>
  <c r="B684" i="1"/>
  <c r="C684" i="1"/>
  <c r="L684" i="1"/>
  <c r="M684" i="1"/>
  <c r="A685" i="1"/>
  <c r="B685" i="1"/>
  <c r="C685" i="1"/>
  <c r="L685" i="1"/>
  <c r="M685" i="1"/>
  <c r="A686" i="1"/>
  <c r="B686" i="1"/>
  <c r="C686" i="1"/>
  <c r="L686" i="1"/>
  <c r="M686" i="1"/>
  <c r="A687" i="1"/>
  <c r="B687" i="1"/>
  <c r="C687" i="1"/>
  <c r="L687" i="1"/>
  <c r="M687" i="1"/>
  <c r="A688" i="1"/>
  <c r="B688" i="1"/>
  <c r="C688" i="1"/>
  <c r="L688" i="1"/>
  <c r="M688" i="1"/>
  <c r="A689" i="1"/>
  <c r="B689" i="1"/>
  <c r="C689" i="1"/>
  <c r="L689" i="1"/>
  <c r="M689" i="1"/>
  <c r="A690" i="1"/>
  <c r="B690" i="1"/>
  <c r="C690" i="1"/>
  <c r="L690" i="1"/>
  <c r="M690" i="1"/>
  <c r="A691" i="1"/>
  <c r="B691" i="1"/>
  <c r="C691" i="1"/>
  <c r="L691" i="1"/>
  <c r="M691" i="1"/>
  <c r="A692" i="1"/>
  <c r="B692" i="1"/>
  <c r="C692" i="1"/>
  <c r="L692" i="1"/>
  <c r="M692" i="1"/>
  <c r="A693" i="1"/>
  <c r="B693" i="1"/>
  <c r="C693" i="1"/>
  <c r="L693" i="1"/>
  <c r="M693" i="1"/>
  <c r="A694" i="1"/>
  <c r="B694" i="1"/>
  <c r="C694" i="1"/>
  <c r="L694" i="1"/>
  <c r="M694" i="1"/>
  <c r="A695" i="1"/>
  <c r="B695" i="1"/>
  <c r="C695" i="1"/>
  <c r="L695" i="1"/>
  <c r="M695" i="1"/>
  <c r="A696" i="1"/>
  <c r="B696" i="1"/>
  <c r="C696" i="1"/>
  <c r="L696" i="1"/>
  <c r="M696" i="1"/>
  <c r="A697" i="1"/>
  <c r="B697" i="1"/>
  <c r="C697" i="1"/>
  <c r="L697" i="1"/>
  <c r="M697" i="1"/>
  <c r="A698" i="1"/>
  <c r="B698" i="1"/>
  <c r="C698" i="1"/>
  <c r="L698" i="1"/>
  <c r="M698" i="1"/>
  <c r="A699" i="1"/>
  <c r="B699" i="1"/>
  <c r="C699" i="1"/>
  <c r="L699" i="1"/>
  <c r="M699" i="1"/>
  <c r="A700" i="1"/>
  <c r="B700" i="1"/>
  <c r="C700" i="1"/>
  <c r="L700" i="1"/>
  <c r="M700" i="1"/>
  <c r="A701" i="1"/>
  <c r="B701" i="1"/>
  <c r="C701" i="1"/>
  <c r="L701" i="1"/>
  <c r="M701" i="1"/>
  <c r="A702" i="1"/>
  <c r="B702" i="1"/>
  <c r="C702" i="1"/>
  <c r="L702" i="1"/>
  <c r="M702" i="1"/>
  <c r="A703" i="1"/>
  <c r="B703" i="1"/>
  <c r="C703" i="1"/>
  <c r="L703" i="1"/>
  <c r="M703" i="1"/>
  <c r="A704" i="1"/>
  <c r="B704" i="1"/>
  <c r="C704" i="1"/>
  <c r="L704" i="1"/>
  <c r="M704" i="1"/>
  <c r="A705" i="1"/>
  <c r="B705" i="1"/>
  <c r="C705" i="1"/>
  <c r="L705" i="1"/>
  <c r="M705" i="1"/>
  <c r="A706" i="1"/>
  <c r="B706" i="1"/>
  <c r="C706" i="1"/>
  <c r="L706" i="1"/>
  <c r="M706" i="1"/>
  <c r="A707" i="1"/>
  <c r="B707" i="1"/>
  <c r="C707" i="1"/>
  <c r="L707" i="1"/>
  <c r="M707" i="1"/>
  <c r="A708" i="1"/>
  <c r="B708" i="1"/>
  <c r="C708" i="1"/>
  <c r="L708" i="1"/>
  <c r="M708" i="1"/>
  <c r="A709" i="1"/>
  <c r="B709" i="1"/>
  <c r="C709" i="1"/>
  <c r="L709" i="1"/>
  <c r="M709" i="1"/>
  <c r="A710" i="1"/>
  <c r="B710" i="1"/>
  <c r="C710" i="1"/>
  <c r="L710" i="1"/>
  <c r="M710" i="1"/>
  <c r="A711" i="1"/>
  <c r="B711" i="1"/>
  <c r="C711" i="1"/>
  <c r="L711" i="1"/>
  <c r="M711" i="1"/>
  <c r="A712" i="1"/>
  <c r="B712" i="1"/>
  <c r="C712" i="1"/>
  <c r="L712" i="1"/>
  <c r="M712" i="1"/>
  <c r="A713" i="1"/>
  <c r="B713" i="1"/>
  <c r="C713" i="1"/>
  <c r="L713" i="1"/>
  <c r="M713" i="1"/>
  <c r="A714" i="1"/>
  <c r="B714" i="1"/>
  <c r="C714" i="1"/>
  <c r="L714" i="1"/>
  <c r="M714" i="1"/>
  <c r="A715" i="1"/>
  <c r="B715" i="1"/>
  <c r="C715" i="1"/>
  <c r="L715" i="1"/>
  <c r="M715" i="1"/>
  <c r="A716" i="1"/>
  <c r="B716" i="1"/>
  <c r="C716" i="1"/>
  <c r="L716" i="1"/>
  <c r="M716" i="1"/>
  <c r="A717" i="1"/>
  <c r="B717" i="1"/>
  <c r="C717" i="1"/>
  <c r="L717" i="1"/>
  <c r="M717" i="1"/>
  <c r="A718" i="1"/>
  <c r="B718" i="1"/>
  <c r="C718" i="1"/>
  <c r="L718" i="1"/>
  <c r="M718" i="1"/>
  <c r="A719" i="1"/>
  <c r="B719" i="1"/>
  <c r="C719" i="1"/>
  <c r="L719" i="1"/>
  <c r="M719" i="1"/>
  <c r="A720" i="1"/>
  <c r="B720" i="1"/>
  <c r="C720" i="1"/>
  <c r="L720" i="1"/>
  <c r="M720" i="1"/>
  <c r="A721" i="1"/>
  <c r="B721" i="1"/>
  <c r="C721" i="1"/>
  <c r="L721" i="1"/>
  <c r="M721" i="1"/>
  <c r="A722" i="1"/>
  <c r="B722" i="1"/>
  <c r="C722" i="1"/>
  <c r="L722" i="1"/>
  <c r="M722" i="1"/>
  <c r="A723" i="1"/>
  <c r="B723" i="1"/>
  <c r="C723" i="1"/>
  <c r="L723" i="1"/>
  <c r="M723" i="1"/>
  <c r="A724" i="1"/>
  <c r="B724" i="1"/>
  <c r="C724" i="1"/>
  <c r="L724" i="1"/>
  <c r="M724" i="1"/>
  <c r="A725" i="1"/>
  <c r="B725" i="1"/>
  <c r="C725" i="1"/>
  <c r="L725" i="1"/>
  <c r="M725" i="1"/>
  <c r="A726" i="1"/>
  <c r="B726" i="1"/>
  <c r="C726" i="1"/>
  <c r="L726" i="1"/>
  <c r="M726" i="1"/>
  <c r="A727" i="1"/>
  <c r="B727" i="1"/>
  <c r="C727" i="1"/>
  <c r="L727" i="1"/>
  <c r="M727" i="1"/>
  <c r="A728" i="1"/>
  <c r="B728" i="1"/>
  <c r="C728" i="1"/>
  <c r="L728" i="1"/>
  <c r="M728" i="1"/>
  <c r="A729" i="1"/>
  <c r="B729" i="1"/>
  <c r="C729" i="1"/>
  <c r="L729" i="1"/>
  <c r="M729" i="1"/>
  <c r="A730" i="1"/>
  <c r="B730" i="1"/>
  <c r="C730" i="1"/>
  <c r="L730" i="1"/>
  <c r="M730" i="1"/>
  <c r="A731" i="1"/>
  <c r="B731" i="1"/>
  <c r="C731" i="1"/>
  <c r="L731" i="1"/>
  <c r="M731" i="1"/>
  <c r="A732" i="1"/>
  <c r="B732" i="1"/>
  <c r="C732" i="1"/>
  <c r="L732" i="1"/>
  <c r="M732" i="1"/>
  <c r="A733" i="1"/>
  <c r="B733" i="1"/>
  <c r="C733" i="1"/>
  <c r="L733" i="1"/>
  <c r="M733" i="1"/>
  <c r="A734" i="1"/>
  <c r="B734" i="1"/>
  <c r="C734" i="1"/>
  <c r="L734" i="1"/>
  <c r="M734" i="1"/>
  <c r="A735" i="1"/>
  <c r="B735" i="1"/>
  <c r="C735" i="1"/>
  <c r="L735" i="1"/>
  <c r="M735" i="1"/>
  <c r="A736" i="1"/>
  <c r="B736" i="1"/>
  <c r="C736" i="1"/>
  <c r="L736" i="1"/>
  <c r="M736" i="1"/>
  <c r="A737" i="1"/>
  <c r="B737" i="1"/>
  <c r="C737" i="1"/>
  <c r="L737" i="1"/>
  <c r="M737" i="1"/>
  <c r="A738" i="1"/>
  <c r="B738" i="1"/>
  <c r="C738" i="1"/>
  <c r="L738" i="1"/>
  <c r="M738" i="1"/>
  <c r="A739" i="1"/>
  <c r="B739" i="1"/>
  <c r="C739" i="1"/>
  <c r="L739" i="1"/>
  <c r="M739" i="1"/>
  <c r="A740" i="1"/>
  <c r="B740" i="1"/>
  <c r="C740" i="1"/>
  <c r="L740" i="1"/>
  <c r="M740" i="1"/>
  <c r="A741" i="1"/>
  <c r="B741" i="1"/>
  <c r="C741" i="1"/>
  <c r="L741" i="1"/>
  <c r="M741" i="1"/>
  <c r="A742" i="1"/>
  <c r="B742" i="1"/>
  <c r="C742" i="1"/>
  <c r="L742" i="1"/>
  <c r="M742" i="1"/>
  <c r="A743" i="1"/>
  <c r="B743" i="1"/>
  <c r="C743" i="1"/>
  <c r="L743" i="1"/>
  <c r="M743" i="1"/>
  <c r="A744" i="1"/>
  <c r="B744" i="1"/>
  <c r="C744" i="1"/>
  <c r="L744" i="1"/>
  <c r="M744" i="1"/>
  <c r="A745" i="1"/>
  <c r="B745" i="1"/>
  <c r="C745" i="1"/>
  <c r="L745" i="1"/>
  <c r="M745" i="1"/>
  <c r="A746" i="1"/>
  <c r="B746" i="1"/>
  <c r="C746" i="1"/>
  <c r="L746" i="1"/>
  <c r="M746" i="1"/>
  <c r="A747" i="1"/>
  <c r="B747" i="1"/>
  <c r="C747" i="1"/>
  <c r="L747" i="1"/>
  <c r="M747" i="1"/>
  <c r="A748" i="1"/>
  <c r="B748" i="1"/>
  <c r="C748" i="1"/>
  <c r="L748" i="1"/>
  <c r="M748" i="1"/>
  <c r="A749" i="1"/>
  <c r="B749" i="1"/>
  <c r="C749" i="1"/>
  <c r="L749" i="1"/>
  <c r="M749" i="1"/>
  <c r="A750" i="1"/>
  <c r="B750" i="1"/>
  <c r="C750" i="1"/>
  <c r="L750" i="1"/>
  <c r="M750" i="1"/>
  <c r="A751" i="1"/>
  <c r="B751" i="1"/>
  <c r="C751" i="1"/>
  <c r="L751" i="1"/>
  <c r="M751" i="1"/>
  <c r="A752" i="1"/>
  <c r="B752" i="1"/>
  <c r="C752" i="1"/>
  <c r="L752" i="1"/>
  <c r="M752" i="1"/>
  <c r="A753" i="1"/>
  <c r="B753" i="1"/>
  <c r="C753" i="1"/>
  <c r="L753" i="1"/>
  <c r="M753" i="1"/>
  <c r="A754" i="1"/>
  <c r="B754" i="1"/>
  <c r="C754" i="1"/>
  <c r="L754" i="1"/>
  <c r="M754" i="1"/>
  <c r="A755" i="1"/>
  <c r="B755" i="1"/>
  <c r="C755" i="1"/>
  <c r="L755" i="1"/>
  <c r="M755" i="1"/>
  <c r="A756" i="1"/>
  <c r="B756" i="1"/>
  <c r="C756" i="1"/>
  <c r="L756" i="1"/>
  <c r="M756" i="1"/>
  <c r="A757" i="1"/>
  <c r="B757" i="1"/>
  <c r="C757" i="1"/>
  <c r="L757" i="1"/>
  <c r="M757" i="1"/>
  <c r="A758" i="1"/>
  <c r="B758" i="1"/>
  <c r="C758" i="1"/>
  <c r="L758" i="1"/>
  <c r="M758" i="1"/>
  <c r="A759" i="1"/>
  <c r="B759" i="1"/>
  <c r="C759" i="1"/>
  <c r="L759" i="1"/>
  <c r="M759" i="1"/>
  <c r="A760" i="1"/>
  <c r="B760" i="1"/>
  <c r="C760" i="1"/>
  <c r="L760" i="1"/>
  <c r="M760" i="1"/>
  <c r="A761" i="1"/>
  <c r="B761" i="1"/>
  <c r="C761" i="1"/>
  <c r="L761" i="1"/>
  <c r="M761" i="1"/>
  <c r="A762" i="1"/>
  <c r="B762" i="1"/>
  <c r="C762" i="1"/>
  <c r="L762" i="1"/>
  <c r="M762" i="1"/>
  <c r="A763" i="1"/>
  <c r="B763" i="1"/>
  <c r="C763" i="1"/>
  <c r="L763" i="1"/>
  <c r="M763" i="1"/>
  <c r="A764" i="1"/>
  <c r="B764" i="1"/>
  <c r="C764" i="1"/>
  <c r="L764" i="1"/>
  <c r="M764" i="1"/>
  <c r="A765" i="1"/>
  <c r="B765" i="1"/>
  <c r="C765" i="1"/>
  <c r="L765" i="1"/>
  <c r="M765" i="1"/>
  <c r="A766" i="1"/>
  <c r="B766" i="1"/>
  <c r="C766" i="1"/>
  <c r="L766" i="1"/>
  <c r="M766" i="1"/>
  <c r="A767" i="1"/>
  <c r="B767" i="1"/>
  <c r="C767" i="1"/>
  <c r="L767" i="1"/>
  <c r="M767" i="1"/>
  <c r="A768" i="1"/>
  <c r="B768" i="1"/>
  <c r="C768" i="1"/>
  <c r="L768" i="1"/>
  <c r="M768" i="1"/>
  <c r="A769" i="1"/>
  <c r="B769" i="1"/>
  <c r="C769" i="1"/>
  <c r="L769" i="1"/>
  <c r="M769" i="1"/>
  <c r="A770" i="1"/>
  <c r="B770" i="1"/>
  <c r="C770" i="1"/>
  <c r="L770" i="1"/>
  <c r="M770" i="1"/>
  <c r="A771" i="1"/>
  <c r="B771" i="1"/>
  <c r="C771" i="1"/>
  <c r="L771" i="1"/>
  <c r="M771" i="1"/>
  <c r="A772" i="1"/>
  <c r="B772" i="1"/>
  <c r="C772" i="1"/>
  <c r="L772" i="1"/>
  <c r="M772" i="1"/>
  <c r="A773" i="1"/>
  <c r="B773" i="1"/>
  <c r="C773" i="1"/>
  <c r="L773" i="1"/>
  <c r="M773" i="1"/>
  <c r="A774" i="1"/>
  <c r="B774" i="1"/>
  <c r="C774" i="1"/>
  <c r="L774" i="1"/>
  <c r="M774" i="1"/>
  <c r="A775" i="1"/>
  <c r="B775" i="1"/>
  <c r="C775" i="1"/>
  <c r="L775" i="1"/>
  <c r="M775" i="1"/>
  <c r="A776" i="1"/>
  <c r="B776" i="1"/>
  <c r="C776" i="1"/>
  <c r="L776" i="1"/>
  <c r="M776" i="1"/>
  <c r="A777" i="1"/>
  <c r="B777" i="1"/>
  <c r="C777" i="1"/>
  <c r="L777" i="1"/>
  <c r="M777" i="1"/>
  <c r="A778" i="1"/>
  <c r="B778" i="1"/>
  <c r="C778" i="1"/>
  <c r="L778" i="1"/>
  <c r="M778" i="1"/>
  <c r="A779" i="1"/>
  <c r="B779" i="1"/>
  <c r="C779" i="1"/>
  <c r="L779" i="1"/>
  <c r="M779" i="1"/>
  <c r="A780" i="1"/>
  <c r="B780" i="1"/>
  <c r="C780" i="1"/>
  <c r="L780" i="1"/>
  <c r="M780" i="1"/>
  <c r="A781" i="1"/>
  <c r="B781" i="1"/>
  <c r="C781" i="1"/>
  <c r="L781" i="1"/>
  <c r="M781" i="1"/>
  <c r="A782" i="1"/>
  <c r="B782" i="1"/>
  <c r="C782" i="1"/>
  <c r="L782" i="1"/>
  <c r="M782" i="1"/>
  <c r="A783" i="1"/>
  <c r="B783" i="1"/>
  <c r="C783" i="1"/>
  <c r="L783" i="1"/>
  <c r="M783" i="1"/>
  <c r="A784" i="1"/>
  <c r="B784" i="1"/>
  <c r="C784" i="1"/>
  <c r="L784" i="1"/>
  <c r="M784" i="1"/>
  <c r="A785" i="1"/>
  <c r="B785" i="1"/>
  <c r="C785" i="1"/>
  <c r="L785" i="1"/>
  <c r="M785" i="1"/>
  <c r="A786" i="1"/>
  <c r="B786" i="1"/>
  <c r="C786" i="1"/>
  <c r="L786" i="1"/>
  <c r="M786" i="1"/>
  <c r="A787" i="1"/>
  <c r="B787" i="1"/>
  <c r="C787" i="1"/>
  <c r="L787" i="1"/>
  <c r="M787" i="1"/>
  <c r="A788" i="1"/>
  <c r="B788" i="1"/>
  <c r="C788" i="1"/>
  <c r="L788" i="1"/>
  <c r="M788" i="1"/>
  <c r="A789" i="1"/>
  <c r="B789" i="1"/>
  <c r="C789" i="1"/>
  <c r="L789" i="1"/>
  <c r="M789" i="1"/>
  <c r="A790" i="1"/>
  <c r="B790" i="1"/>
  <c r="C790" i="1"/>
  <c r="L790" i="1"/>
  <c r="M790" i="1"/>
  <c r="A791" i="1"/>
  <c r="B791" i="1"/>
  <c r="C791" i="1"/>
  <c r="L791" i="1"/>
  <c r="M791" i="1"/>
  <c r="A792" i="1"/>
  <c r="B792" i="1"/>
  <c r="C792" i="1"/>
  <c r="L792" i="1"/>
  <c r="M792" i="1"/>
  <c r="A793" i="1"/>
  <c r="B793" i="1"/>
  <c r="C793" i="1"/>
  <c r="L793" i="1"/>
  <c r="M793" i="1"/>
  <c r="A794" i="1"/>
  <c r="B794" i="1"/>
  <c r="C794" i="1"/>
  <c r="L794" i="1"/>
  <c r="M794" i="1"/>
  <c r="A795" i="1"/>
  <c r="B795" i="1"/>
  <c r="C795" i="1"/>
  <c r="L795" i="1"/>
  <c r="M795" i="1"/>
  <c r="A796" i="1"/>
  <c r="B796" i="1"/>
  <c r="C796" i="1"/>
  <c r="L796" i="1"/>
  <c r="M796" i="1"/>
  <c r="A797" i="1"/>
  <c r="B797" i="1"/>
  <c r="C797" i="1"/>
  <c r="L797" i="1"/>
  <c r="M797" i="1"/>
  <c r="A798" i="1"/>
  <c r="B798" i="1"/>
  <c r="C798" i="1"/>
  <c r="L798" i="1"/>
  <c r="M798" i="1"/>
  <c r="A799" i="1"/>
  <c r="B799" i="1"/>
  <c r="C799" i="1"/>
  <c r="L799" i="1"/>
  <c r="M799" i="1"/>
  <c r="A800" i="1"/>
  <c r="B800" i="1"/>
  <c r="C800" i="1"/>
  <c r="L800" i="1"/>
  <c r="M800" i="1"/>
  <c r="A801" i="1"/>
  <c r="B801" i="1"/>
  <c r="C801" i="1"/>
  <c r="L801" i="1"/>
  <c r="M801" i="1"/>
  <c r="A802" i="1"/>
  <c r="B802" i="1"/>
  <c r="C802" i="1"/>
  <c r="L802" i="1"/>
  <c r="M802" i="1"/>
  <c r="A803" i="1"/>
  <c r="B803" i="1"/>
  <c r="C803" i="1"/>
  <c r="L803" i="1"/>
  <c r="M803" i="1"/>
  <c r="A804" i="1"/>
  <c r="B804" i="1"/>
  <c r="C804" i="1"/>
  <c r="L804" i="1"/>
  <c r="M804" i="1"/>
  <c r="A805" i="1"/>
  <c r="B805" i="1"/>
  <c r="C805" i="1"/>
  <c r="L805" i="1"/>
  <c r="M805" i="1"/>
  <c r="A806" i="1"/>
  <c r="B806" i="1"/>
  <c r="C806" i="1"/>
  <c r="L806" i="1"/>
  <c r="M806" i="1"/>
  <c r="A807" i="1"/>
  <c r="B807" i="1"/>
  <c r="C807" i="1"/>
  <c r="L807" i="1"/>
  <c r="M807" i="1"/>
  <c r="A808" i="1"/>
  <c r="B808" i="1"/>
  <c r="C808" i="1"/>
  <c r="L808" i="1"/>
  <c r="M808" i="1"/>
  <c r="A809" i="1"/>
  <c r="B809" i="1"/>
  <c r="C809" i="1"/>
  <c r="L809" i="1"/>
  <c r="M809" i="1"/>
  <c r="A810" i="1"/>
  <c r="B810" i="1"/>
  <c r="C810" i="1"/>
  <c r="L810" i="1"/>
  <c r="M810" i="1"/>
  <c r="A811" i="1"/>
  <c r="B811" i="1"/>
  <c r="C811" i="1"/>
  <c r="L811" i="1"/>
  <c r="M811" i="1"/>
  <c r="A812" i="1"/>
  <c r="B812" i="1"/>
  <c r="C812" i="1"/>
  <c r="L812" i="1"/>
  <c r="M812" i="1"/>
  <c r="A813" i="1"/>
  <c r="B813" i="1"/>
  <c r="C813" i="1"/>
  <c r="L813" i="1"/>
  <c r="M813" i="1"/>
  <c r="A814" i="1"/>
  <c r="B814" i="1"/>
  <c r="C814" i="1"/>
  <c r="L814" i="1"/>
  <c r="M814" i="1"/>
  <c r="A815" i="1"/>
  <c r="B815" i="1"/>
  <c r="C815" i="1"/>
  <c r="L815" i="1"/>
  <c r="M815" i="1"/>
  <c r="A816" i="1"/>
  <c r="B816" i="1"/>
  <c r="C816" i="1"/>
  <c r="L816" i="1"/>
  <c r="M816" i="1"/>
  <c r="A817" i="1"/>
  <c r="B817" i="1"/>
  <c r="C817" i="1"/>
  <c r="L817" i="1"/>
  <c r="M817" i="1"/>
  <c r="A818" i="1"/>
  <c r="B818" i="1"/>
  <c r="C818" i="1"/>
  <c r="L818" i="1"/>
  <c r="M818" i="1"/>
  <c r="A819" i="1"/>
  <c r="B819" i="1"/>
  <c r="C819" i="1"/>
  <c r="L819" i="1"/>
  <c r="M819" i="1"/>
  <c r="A820" i="1"/>
  <c r="B820" i="1"/>
  <c r="C820" i="1"/>
  <c r="L820" i="1"/>
  <c r="M820" i="1"/>
  <c r="A821" i="1"/>
  <c r="B821" i="1"/>
  <c r="C821" i="1"/>
  <c r="L821" i="1"/>
  <c r="M821" i="1"/>
  <c r="A822" i="1"/>
  <c r="B822" i="1"/>
  <c r="C822" i="1"/>
  <c r="L822" i="1"/>
  <c r="M822" i="1"/>
  <c r="A823" i="1"/>
  <c r="B823" i="1"/>
  <c r="C823" i="1"/>
  <c r="L823" i="1"/>
  <c r="M823" i="1"/>
  <c r="A824" i="1"/>
  <c r="B824" i="1"/>
  <c r="C824" i="1"/>
  <c r="L824" i="1"/>
  <c r="M824" i="1"/>
  <c r="A825" i="1"/>
  <c r="B825" i="1"/>
  <c r="C825" i="1"/>
  <c r="L825" i="1"/>
  <c r="M825" i="1"/>
  <c r="A826" i="1"/>
  <c r="B826" i="1"/>
  <c r="C826" i="1"/>
  <c r="L826" i="1"/>
  <c r="M826" i="1"/>
  <c r="A827" i="1"/>
  <c r="B827" i="1"/>
  <c r="C827" i="1"/>
  <c r="L827" i="1"/>
  <c r="M827" i="1"/>
  <c r="A828" i="1"/>
  <c r="B828" i="1"/>
  <c r="C828" i="1"/>
  <c r="L828" i="1"/>
  <c r="M828" i="1"/>
  <c r="A829" i="1"/>
  <c r="B829" i="1"/>
  <c r="C829" i="1"/>
  <c r="L829" i="1"/>
  <c r="M829" i="1"/>
  <c r="A830" i="1"/>
  <c r="B830" i="1"/>
  <c r="C830" i="1"/>
  <c r="L830" i="1"/>
  <c r="M830" i="1"/>
  <c r="A831" i="1"/>
  <c r="B831" i="1"/>
  <c r="C831" i="1"/>
  <c r="L831" i="1"/>
  <c r="M831" i="1"/>
  <c r="A832" i="1"/>
  <c r="B832" i="1"/>
  <c r="C832" i="1"/>
  <c r="L832" i="1"/>
  <c r="M832" i="1"/>
  <c r="A833" i="1"/>
  <c r="B833" i="1"/>
  <c r="C833" i="1"/>
  <c r="L833" i="1"/>
  <c r="M833" i="1"/>
  <c r="A834" i="1"/>
  <c r="B834" i="1"/>
  <c r="C834" i="1"/>
  <c r="L834" i="1"/>
  <c r="M834" i="1"/>
  <c r="A835" i="1"/>
  <c r="B835" i="1"/>
  <c r="C835" i="1"/>
  <c r="L835" i="1"/>
  <c r="M835" i="1"/>
  <c r="A836" i="1"/>
  <c r="B836" i="1"/>
  <c r="C836" i="1"/>
  <c r="L836" i="1"/>
  <c r="M836" i="1"/>
  <c r="A837" i="1"/>
  <c r="B837" i="1"/>
  <c r="C837" i="1"/>
  <c r="L837" i="1"/>
  <c r="M837" i="1"/>
  <c r="A838" i="1"/>
  <c r="B838" i="1"/>
  <c r="C838" i="1"/>
  <c r="L838" i="1"/>
  <c r="M838" i="1"/>
  <c r="A839" i="1"/>
  <c r="B839" i="1"/>
  <c r="C839" i="1"/>
  <c r="L839" i="1"/>
  <c r="M839" i="1"/>
  <c r="A840" i="1"/>
  <c r="B840" i="1"/>
  <c r="C840" i="1"/>
  <c r="L840" i="1"/>
  <c r="M840" i="1"/>
  <c r="A841" i="1"/>
  <c r="B841" i="1"/>
  <c r="C841" i="1"/>
  <c r="L841" i="1"/>
  <c r="M841" i="1"/>
  <c r="A842" i="1"/>
  <c r="B842" i="1"/>
  <c r="C842" i="1"/>
  <c r="L842" i="1"/>
  <c r="M842" i="1"/>
  <c r="A843" i="1"/>
  <c r="B843" i="1"/>
  <c r="C843" i="1"/>
  <c r="L843" i="1"/>
  <c r="M843" i="1"/>
  <c r="A844" i="1"/>
  <c r="B844" i="1"/>
  <c r="C844" i="1"/>
  <c r="L844" i="1"/>
  <c r="M844" i="1"/>
  <c r="A845" i="1"/>
  <c r="B845" i="1"/>
  <c r="C845" i="1"/>
  <c r="L845" i="1"/>
  <c r="M845" i="1"/>
  <c r="A846" i="1"/>
  <c r="B846" i="1"/>
  <c r="C846" i="1"/>
  <c r="L846" i="1"/>
  <c r="M846" i="1"/>
  <c r="A847" i="1"/>
  <c r="B847" i="1"/>
  <c r="C847" i="1"/>
  <c r="L847" i="1"/>
  <c r="M847" i="1"/>
  <c r="A848" i="1"/>
  <c r="B848" i="1"/>
  <c r="C848" i="1"/>
  <c r="L848" i="1"/>
  <c r="M848" i="1"/>
  <c r="A849" i="1"/>
  <c r="B849" i="1"/>
  <c r="C849" i="1"/>
  <c r="L849" i="1"/>
  <c r="M849" i="1"/>
  <c r="A850" i="1"/>
  <c r="B850" i="1"/>
  <c r="C850" i="1"/>
  <c r="L850" i="1"/>
  <c r="M850" i="1"/>
  <c r="A851" i="1"/>
  <c r="B851" i="1"/>
  <c r="C851" i="1"/>
  <c r="L851" i="1"/>
  <c r="M851" i="1"/>
  <c r="A852" i="1"/>
  <c r="B852" i="1"/>
  <c r="C852" i="1"/>
  <c r="L852" i="1"/>
  <c r="M852" i="1"/>
  <c r="A853" i="1"/>
  <c r="B853" i="1"/>
  <c r="C853" i="1"/>
  <c r="L853" i="1"/>
  <c r="M853" i="1"/>
  <c r="A854" i="1"/>
  <c r="B854" i="1"/>
  <c r="C854" i="1"/>
  <c r="L854" i="1"/>
  <c r="M854" i="1"/>
  <c r="A855" i="1"/>
  <c r="B855" i="1"/>
  <c r="C855" i="1"/>
  <c r="L855" i="1"/>
  <c r="M855" i="1"/>
  <c r="A856" i="1"/>
  <c r="B856" i="1"/>
  <c r="C856" i="1"/>
  <c r="L856" i="1"/>
  <c r="M856" i="1"/>
  <c r="A857" i="1"/>
  <c r="B857" i="1"/>
  <c r="C857" i="1"/>
  <c r="L857" i="1"/>
  <c r="M857" i="1"/>
  <c r="A858" i="1"/>
  <c r="B858" i="1"/>
  <c r="C858" i="1"/>
  <c r="L858" i="1"/>
  <c r="M858" i="1"/>
  <c r="A859" i="1"/>
  <c r="B859" i="1"/>
  <c r="C859" i="1"/>
  <c r="L859" i="1"/>
  <c r="M859" i="1"/>
  <c r="A860" i="1"/>
  <c r="B860" i="1"/>
  <c r="C860" i="1"/>
  <c r="L860" i="1"/>
  <c r="M860" i="1"/>
  <c r="S4" i="20"/>
  <c r="T3" i="20"/>
  <c r="C10" i="20" s="1"/>
  <c r="S3" i="20"/>
  <c r="U3" i="20"/>
  <c r="D61" i="19"/>
  <c r="H65" i="19" s="1"/>
  <c r="D62" i="19"/>
  <c r="I65" i="19" s="1"/>
  <c r="F58" i="19"/>
  <c r="D60" i="19"/>
  <c r="G65" i="19" s="1"/>
  <c r="D58" i="19"/>
  <c r="C33" i="19" s="1"/>
  <c r="D58" i="18"/>
  <c r="C12" i="18" s="1"/>
  <c r="E58" i="18"/>
  <c r="F58" i="18"/>
  <c r="D22" i="17"/>
  <c r="G11" i="17"/>
  <c r="G10" i="17"/>
  <c r="G9" i="17"/>
  <c r="G8" i="17"/>
  <c r="A97" i="13"/>
  <c r="A96" i="13"/>
  <c r="A95" i="13"/>
  <c r="A94" i="13"/>
  <c r="A93" i="13"/>
  <c r="A92" i="13"/>
  <c r="A91" i="13"/>
  <c r="A89" i="13"/>
  <c r="A88" i="13"/>
  <c r="A87" i="13"/>
  <c r="A86" i="13"/>
  <c r="A85" i="13"/>
  <c r="A84" i="13"/>
  <c r="A83" i="13"/>
  <c r="A82" i="13"/>
  <c r="A81" i="13"/>
  <c r="A79" i="13"/>
  <c r="A78" i="13"/>
  <c r="A77" i="13"/>
  <c r="A76" i="13"/>
  <c r="A75" i="13"/>
  <c r="A74" i="13"/>
  <c r="A73" i="13"/>
  <c r="A72" i="13"/>
  <c r="A71" i="13"/>
  <c r="A70" i="13"/>
  <c r="A68" i="13"/>
  <c r="A67" i="13"/>
  <c r="A66" i="13"/>
  <c r="A65" i="13"/>
  <c r="A64" i="13"/>
  <c r="A63" i="13"/>
  <c r="A61" i="13"/>
  <c r="A60" i="13"/>
  <c r="A58" i="13"/>
  <c r="A57" i="13"/>
  <c r="A56" i="13"/>
  <c r="A55" i="13"/>
  <c r="A54" i="13"/>
  <c r="A53" i="13"/>
  <c r="A52" i="13"/>
  <c r="A51" i="13"/>
  <c r="A50" i="13"/>
  <c r="A48" i="13"/>
  <c r="A47" i="13"/>
  <c r="A46" i="13"/>
  <c r="A59" i="13"/>
  <c r="A45" i="13"/>
  <c r="A44" i="13"/>
  <c r="A43" i="13"/>
  <c r="A42" i="13"/>
  <c r="A40" i="13"/>
  <c r="A39" i="13"/>
  <c r="A38" i="13"/>
  <c r="A37" i="13"/>
  <c r="A36" i="13"/>
  <c r="A35" i="13"/>
  <c r="A34" i="13"/>
  <c r="A33" i="13"/>
  <c r="A31" i="13"/>
  <c r="A30" i="13"/>
  <c r="A29" i="13"/>
  <c r="A28" i="13"/>
  <c r="A27" i="13"/>
  <c r="A26" i="13"/>
  <c r="A25" i="13"/>
  <c r="A23" i="13"/>
  <c r="A22" i="13"/>
  <c r="A21" i="13"/>
  <c r="A20" i="13"/>
  <c r="A19" i="13"/>
  <c r="A17" i="13"/>
  <c r="A16" i="13"/>
  <c r="A15" i="13"/>
  <c r="A14" i="13"/>
  <c r="A13" i="13"/>
  <c r="A12" i="13"/>
  <c r="A11" i="13"/>
  <c r="A12" i="8"/>
  <c r="H12" i="8" s="1"/>
  <c r="A13" i="8"/>
  <c r="Q13" i="8" s="1"/>
  <c r="A14" i="8"/>
  <c r="R14" i="8" s="1"/>
  <c r="A15" i="8"/>
  <c r="E15" i="8" s="1"/>
  <c r="A16" i="8"/>
  <c r="D16" i="8" s="1"/>
  <c r="A17" i="8"/>
  <c r="J17" i="8" s="1"/>
  <c r="A19" i="8"/>
  <c r="C19" i="8" s="1"/>
  <c r="A20" i="8"/>
  <c r="H20" i="8" s="1"/>
  <c r="A21" i="8"/>
  <c r="E21" i="8" s="1"/>
  <c r="A22" i="8"/>
  <c r="D22" i="8" s="1"/>
  <c r="A23" i="8"/>
  <c r="C23" i="8" s="1"/>
  <c r="A25" i="8"/>
  <c r="D25" i="8" s="1"/>
  <c r="A26" i="8"/>
  <c r="F26" i="8" s="1"/>
  <c r="A27" i="8"/>
  <c r="F27" i="8" s="1"/>
  <c r="A28" i="8"/>
  <c r="R28" i="8" s="1"/>
  <c r="A29" i="8"/>
  <c r="J29" i="8" s="1"/>
  <c r="A30" i="8"/>
  <c r="J30" i="8" s="1"/>
  <c r="A31" i="8"/>
  <c r="I31" i="8" s="1"/>
  <c r="A33" i="8"/>
  <c r="R33" i="8" s="1"/>
  <c r="A34" i="8"/>
  <c r="E34" i="8" s="1"/>
  <c r="A35" i="8"/>
  <c r="E35" i="8" s="1"/>
  <c r="A36" i="8"/>
  <c r="J36" i="8" s="1"/>
  <c r="A37" i="8"/>
  <c r="C37" i="8" s="1"/>
  <c r="A38" i="8"/>
  <c r="F38" i="8" s="1"/>
  <c r="A39" i="8"/>
  <c r="F39" i="8" s="1"/>
  <c r="A40" i="8"/>
  <c r="F40" i="8" s="1"/>
  <c r="A42" i="8"/>
  <c r="Q42" i="8" s="1"/>
  <c r="A43" i="8"/>
  <c r="D43" i="8" s="1"/>
  <c r="A44" i="8"/>
  <c r="L44" i="8" s="1"/>
  <c r="A45" i="8"/>
  <c r="D45" i="8" s="1"/>
  <c r="A59" i="8"/>
  <c r="O59" i="8" s="1"/>
  <c r="A46" i="8"/>
  <c r="Q46" i="8" s="1"/>
  <c r="A47" i="8"/>
  <c r="L47" i="8" s="1"/>
  <c r="A48" i="8"/>
  <c r="Q48" i="8" s="1"/>
  <c r="A50" i="8"/>
  <c r="I50" i="8" s="1"/>
  <c r="A51" i="8"/>
  <c r="S51" i="8" s="1"/>
  <c r="A52" i="8"/>
  <c r="G52" i="8" s="1"/>
  <c r="A53" i="8"/>
  <c r="L53" i="8" s="1"/>
  <c r="A54" i="8"/>
  <c r="S54" i="8" s="1"/>
  <c r="A55" i="8"/>
  <c r="L55" i="8" s="1"/>
  <c r="A56" i="8"/>
  <c r="G56" i="8" s="1"/>
  <c r="A57" i="8"/>
  <c r="O57" i="8" s="1"/>
  <c r="A58" i="8"/>
  <c r="I58" i="8" s="1"/>
  <c r="A60" i="8"/>
  <c r="I60" i="8" s="1"/>
  <c r="A61" i="8"/>
  <c r="G61" i="8" s="1"/>
  <c r="A63" i="8"/>
  <c r="F63" i="8" s="1"/>
  <c r="A64" i="8"/>
  <c r="E64" i="8" s="1"/>
  <c r="A65" i="8"/>
  <c r="H65" i="8" s="1"/>
  <c r="A66" i="8"/>
  <c r="G66" i="8" s="1"/>
  <c r="A67" i="8"/>
  <c r="D67" i="8" s="1"/>
  <c r="A68" i="8"/>
  <c r="R68" i="8" s="1"/>
  <c r="A70" i="8"/>
  <c r="J70" i="8" s="1"/>
  <c r="A71" i="8"/>
  <c r="D71" i="8" s="1"/>
  <c r="A72" i="8"/>
  <c r="J72" i="8" s="1"/>
  <c r="A73" i="8"/>
  <c r="G73" i="8" s="1"/>
  <c r="A74" i="8"/>
  <c r="J74" i="8" s="1"/>
  <c r="A75" i="8"/>
  <c r="D75" i="8" s="1"/>
  <c r="A76" i="8"/>
  <c r="J76" i="8" s="1"/>
  <c r="A77" i="8"/>
  <c r="G77" i="8" s="1"/>
  <c r="A78" i="8"/>
  <c r="J78" i="8" s="1"/>
  <c r="A79" i="8"/>
  <c r="D79" i="8" s="1"/>
  <c r="A81" i="8"/>
  <c r="J81" i="8" s="1"/>
  <c r="A82" i="8"/>
  <c r="R82" i="8" s="1"/>
  <c r="A83" i="8"/>
  <c r="J83" i="8" s="1"/>
  <c r="A84" i="8"/>
  <c r="R84" i="8" s="1"/>
  <c r="A85" i="8"/>
  <c r="J85" i="8" s="1"/>
  <c r="A86" i="8"/>
  <c r="D86" i="8" s="1"/>
  <c r="A87" i="8"/>
  <c r="J87" i="8" s="1"/>
  <c r="A88" i="8"/>
  <c r="G88" i="8" s="1"/>
  <c r="A89" i="8"/>
  <c r="I89" i="8" s="1"/>
  <c r="A91" i="8"/>
  <c r="R91" i="8" s="1"/>
  <c r="A92" i="8"/>
  <c r="J92" i="8" s="1"/>
  <c r="A93" i="8"/>
  <c r="F93" i="8" s="1"/>
  <c r="A94" i="8"/>
  <c r="I94" i="8" s="1"/>
  <c r="A95" i="8"/>
  <c r="R95" i="8" s="1"/>
  <c r="A96" i="8"/>
  <c r="R96" i="8" s="1"/>
  <c r="A97" i="8"/>
  <c r="G97" i="8" s="1"/>
  <c r="A11" i="8"/>
  <c r="I11" i="8" s="1"/>
  <c r="B3" i="3"/>
  <c r="B4" i="3"/>
  <c r="B5" i="3"/>
  <c r="B2" i="3"/>
  <c r="G3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2" i="3"/>
  <c r="G11" i="4"/>
  <c r="G9" i="4"/>
  <c r="G10" i="4"/>
  <c r="G8" i="4"/>
  <c r="H85" i="18" l="1"/>
  <c r="I85" i="18"/>
  <c r="G85" i="18"/>
  <c r="E84" i="18"/>
  <c r="I84" i="18" s="1"/>
  <c r="C83" i="18"/>
  <c r="G83" i="18" s="1"/>
  <c r="C84" i="18"/>
  <c r="G84" i="18" s="1"/>
  <c r="D83" i="18"/>
  <c r="H83" i="18" s="1"/>
  <c r="D84" i="18"/>
  <c r="H84" i="18" s="1"/>
  <c r="E83" i="18"/>
  <c r="I83" i="18" s="1"/>
  <c r="E82" i="18"/>
  <c r="I82" i="18" s="1"/>
  <c r="C82" i="18"/>
  <c r="G82" i="18" s="1"/>
  <c r="D82" i="18"/>
  <c r="H82" i="18" s="1"/>
  <c r="R92" i="20"/>
  <c r="R96" i="20"/>
  <c r="R100" i="20"/>
  <c r="R104" i="20"/>
  <c r="R93" i="20"/>
  <c r="R97" i="20"/>
  <c r="R101" i="20"/>
  <c r="R105" i="20"/>
  <c r="R94" i="20"/>
  <c r="R98" i="20"/>
  <c r="R102" i="20"/>
  <c r="R95" i="20"/>
  <c r="R99" i="20"/>
  <c r="R103" i="20"/>
  <c r="K45" i="8"/>
  <c r="F58" i="8"/>
  <c r="R45" i="8"/>
  <c r="M58" i="8"/>
  <c r="M54" i="8"/>
  <c r="M50" i="8"/>
  <c r="E45" i="8"/>
  <c r="P59" i="8"/>
  <c r="P57" i="8"/>
  <c r="P53" i="8"/>
  <c r="S59" i="8"/>
  <c r="S57" i="8"/>
  <c r="C57" i="8"/>
  <c r="J54" i="8"/>
  <c r="R58" i="8"/>
  <c r="F57" i="8"/>
  <c r="R50" i="8"/>
  <c r="N45" i="8"/>
  <c r="N43" i="8"/>
  <c r="I54" i="8"/>
  <c r="L59" i="8"/>
  <c r="L57" i="8"/>
  <c r="L51" i="8"/>
  <c r="C43" i="8"/>
  <c r="G58" i="8"/>
  <c r="D58" i="8"/>
  <c r="Q58" i="8"/>
  <c r="N58" i="8"/>
  <c r="K58" i="8"/>
  <c r="C58" i="8"/>
  <c r="H58" i="8"/>
  <c r="E58" i="8"/>
  <c r="G54" i="8"/>
  <c r="C54" i="8"/>
  <c r="D54" i="8"/>
  <c r="Q54" i="8"/>
  <c r="R54" i="8"/>
  <c r="N54" i="8"/>
  <c r="K54" i="8"/>
  <c r="H54" i="8"/>
  <c r="E54" i="8"/>
  <c r="O54" i="8"/>
  <c r="C50" i="8"/>
  <c r="G50" i="8"/>
  <c r="D50" i="8"/>
  <c r="Q50" i="8"/>
  <c r="K50" i="8"/>
  <c r="H50" i="8"/>
  <c r="F50" i="8"/>
  <c r="E50" i="8"/>
  <c r="J50" i="8"/>
  <c r="O50" i="8"/>
  <c r="G59" i="8"/>
  <c r="D59" i="8"/>
  <c r="Q59" i="8"/>
  <c r="F59" i="8"/>
  <c r="K59" i="8"/>
  <c r="H59" i="8"/>
  <c r="E59" i="8"/>
  <c r="N59" i="8"/>
  <c r="L42" i="8"/>
  <c r="I42" i="8"/>
  <c r="F42" i="8"/>
  <c r="K42" i="8"/>
  <c r="G42" i="8"/>
  <c r="P42" i="8"/>
  <c r="M42" i="8"/>
  <c r="J42" i="8"/>
  <c r="S42" i="8"/>
  <c r="J58" i="8"/>
  <c r="N42" i="8"/>
  <c r="I59" i="8"/>
  <c r="N50" i="8"/>
  <c r="C59" i="8"/>
  <c r="L58" i="8"/>
  <c r="L54" i="8"/>
  <c r="L50" i="8"/>
  <c r="D42" i="8"/>
  <c r="O58" i="8"/>
  <c r="G57" i="8"/>
  <c r="D57" i="8"/>
  <c r="Q57" i="8"/>
  <c r="K57" i="8"/>
  <c r="H57" i="8"/>
  <c r="E57" i="8"/>
  <c r="J57" i="8"/>
  <c r="G53" i="8"/>
  <c r="D53" i="8"/>
  <c r="Q53" i="8"/>
  <c r="R53" i="8"/>
  <c r="K53" i="8"/>
  <c r="H53" i="8"/>
  <c r="E53" i="8"/>
  <c r="J53" i="8"/>
  <c r="O53" i="8"/>
  <c r="L48" i="8"/>
  <c r="I48" i="8"/>
  <c r="C48" i="8"/>
  <c r="F48" i="8"/>
  <c r="P48" i="8"/>
  <c r="M48" i="8"/>
  <c r="J48" i="8"/>
  <c r="O48" i="8"/>
  <c r="L45" i="8"/>
  <c r="I45" i="8"/>
  <c r="F45" i="8"/>
  <c r="C45" i="8"/>
  <c r="S45" i="8"/>
  <c r="P45" i="8"/>
  <c r="M45" i="8"/>
  <c r="J45" i="8"/>
  <c r="G45" i="8"/>
  <c r="S48" i="8"/>
  <c r="N53" i="8"/>
  <c r="O42" i="8"/>
  <c r="H45" i="8"/>
  <c r="G60" i="8"/>
  <c r="D60" i="8"/>
  <c r="Q60" i="8"/>
  <c r="J60" i="8"/>
  <c r="K60" i="8"/>
  <c r="H60" i="8"/>
  <c r="E60" i="8"/>
  <c r="F60" i="8"/>
  <c r="G55" i="8"/>
  <c r="D55" i="8"/>
  <c r="Q55" i="8"/>
  <c r="F55" i="8"/>
  <c r="K55" i="8"/>
  <c r="H55" i="8"/>
  <c r="C55" i="8"/>
  <c r="E55" i="8"/>
  <c r="N55" i="8"/>
  <c r="R55" i="8"/>
  <c r="O55" i="8"/>
  <c r="G51" i="8"/>
  <c r="D51" i="8"/>
  <c r="C51" i="8"/>
  <c r="R51" i="8"/>
  <c r="Q51" i="8"/>
  <c r="K51" i="8"/>
  <c r="H51" i="8"/>
  <c r="E51" i="8"/>
  <c r="J51" i="8"/>
  <c r="O51" i="8"/>
  <c r="L46" i="8"/>
  <c r="I46" i="8"/>
  <c r="F46" i="8"/>
  <c r="K46" i="8"/>
  <c r="P46" i="8"/>
  <c r="M46" i="8"/>
  <c r="J46" i="8"/>
  <c r="S46" i="8"/>
  <c r="L43" i="8"/>
  <c r="I43" i="8"/>
  <c r="F43" i="8"/>
  <c r="O43" i="8"/>
  <c r="P43" i="8"/>
  <c r="M43" i="8"/>
  <c r="J43" i="8"/>
  <c r="K43" i="8"/>
  <c r="G43" i="8"/>
  <c r="C46" i="8"/>
  <c r="R59" i="8"/>
  <c r="N57" i="8"/>
  <c r="O46" i="8"/>
  <c r="J59" i="8"/>
  <c r="G48" i="8"/>
  <c r="C53" i="8"/>
  <c r="F54" i="8"/>
  <c r="R48" i="8"/>
  <c r="R46" i="8"/>
  <c r="R42" i="8"/>
  <c r="M59" i="8"/>
  <c r="M57" i="8"/>
  <c r="M55" i="8"/>
  <c r="M53" i="8"/>
  <c r="M51" i="8"/>
  <c r="F51" i="8"/>
  <c r="E48" i="8"/>
  <c r="E46" i="8"/>
  <c r="E42" i="8"/>
  <c r="P60" i="8"/>
  <c r="P58" i="8"/>
  <c r="P54" i="8"/>
  <c r="P50" i="8"/>
  <c r="H48" i="8"/>
  <c r="H46" i="8"/>
  <c r="H42" i="8"/>
  <c r="S60" i="8"/>
  <c r="S58" i="8"/>
  <c r="S53" i="8"/>
  <c r="S50" i="8"/>
  <c r="O44" i="8"/>
  <c r="J61" i="8"/>
  <c r="G44" i="8"/>
  <c r="R56" i="8"/>
  <c r="K47" i="8"/>
  <c r="F56" i="8"/>
  <c r="J47" i="8"/>
  <c r="J44" i="8"/>
  <c r="C52" i="8"/>
  <c r="E61" i="8"/>
  <c r="E56" i="8"/>
  <c r="E52" i="8"/>
  <c r="M47" i="8"/>
  <c r="M44" i="8"/>
  <c r="H61" i="8"/>
  <c r="H56" i="8"/>
  <c r="H52" i="8"/>
  <c r="P47" i="8"/>
  <c r="P44" i="8"/>
  <c r="K61" i="8"/>
  <c r="K56" i="8"/>
  <c r="K52" i="8"/>
  <c r="C61" i="8"/>
  <c r="O47" i="8"/>
  <c r="J56" i="8"/>
  <c r="J52" i="8"/>
  <c r="F52" i="8"/>
  <c r="F47" i="8"/>
  <c r="F44" i="8"/>
  <c r="Q61" i="8"/>
  <c r="Q56" i="8"/>
  <c r="Q52" i="8"/>
  <c r="I47" i="8"/>
  <c r="I44" i="8"/>
  <c r="D61" i="8"/>
  <c r="D56" i="8"/>
  <c r="D52" i="8"/>
  <c r="E57" i="13"/>
  <c r="I57" i="13"/>
  <c r="M57" i="13"/>
  <c r="Q57" i="13"/>
  <c r="J57" i="13"/>
  <c r="N57" i="13"/>
  <c r="G57" i="13"/>
  <c r="S57" i="13"/>
  <c r="D57" i="13"/>
  <c r="L57" i="13"/>
  <c r="P57" i="13"/>
  <c r="F57" i="13"/>
  <c r="R57" i="13"/>
  <c r="K57" i="13"/>
  <c r="O57" i="13"/>
  <c r="H57" i="13"/>
  <c r="C57" i="13"/>
  <c r="E59" i="13"/>
  <c r="I59" i="13"/>
  <c r="M59" i="13"/>
  <c r="Q59" i="13"/>
  <c r="J59" i="13"/>
  <c r="N59" i="13"/>
  <c r="R59" i="13"/>
  <c r="C59" i="13"/>
  <c r="K59" i="13"/>
  <c r="S59" i="13"/>
  <c r="D59" i="13"/>
  <c r="L59" i="13"/>
  <c r="F59" i="13"/>
  <c r="G59" i="13"/>
  <c r="O59" i="13"/>
  <c r="H59" i="13"/>
  <c r="P59" i="13"/>
  <c r="E58" i="13"/>
  <c r="I58" i="13"/>
  <c r="M58" i="13"/>
  <c r="Q58" i="13"/>
  <c r="C58" i="13"/>
  <c r="F58" i="13"/>
  <c r="J58" i="13"/>
  <c r="N58" i="13"/>
  <c r="R58" i="13"/>
  <c r="K58" i="13"/>
  <c r="S58" i="13"/>
  <c r="H58" i="13"/>
  <c r="L58" i="13"/>
  <c r="G58" i="13"/>
  <c r="O58" i="13"/>
  <c r="D58" i="13"/>
  <c r="P58" i="13"/>
  <c r="E60" i="13"/>
  <c r="I60" i="13"/>
  <c r="M60" i="13"/>
  <c r="Q60" i="13"/>
  <c r="J60" i="13"/>
  <c r="N60" i="13"/>
  <c r="K60" i="13"/>
  <c r="S60" i="13"/>
  <c r="D60" i="13"/>
  <c r="H60" i="13"/>
  <c r="P60" i="13"/>
  <c r="F60" i="13"/>
  <c r="R60" i="13"/>
  <c r="G60" i="13"/>
  <c r="O60" i="13"/>
  <c r="C60" i="13"/>
  <c r="L60" i="13"/>
  <c r="D52" i="13"/>
  <c r="H52" i="13"/>
  <c r="L52" i="13"/>
  <c r="P52" i="13"/>
  <c r="E52" i="13"/>
  <c r="I52" i="13"/>
  <c r="M52" i="13"/>
  <c r="Q52" i="13"/>
  <c r="C52" i="13"/>
  <c r="G52" i="13"/>
  <c r="K52" i="13"/>
  <c r="O52" i="13"/>
  <c r="S52" i="13"/>
  <c r="F52" i="13"/>
  <c r="J52" i="13"/>
  <c r="N52" i="13"/>
  <c r="R52" i="13"/>
  <c r="D53" i="13"/>
  <c r="H53" i="13"/>
  <c r="L53" i="13"/>
  <c r="P53" i="13"/>
  <c r="E53" i="13"/>
  <c r="I53" i="13"/>
  <c r="M53" i="13"/>
  <c r="Q53" i="13"/>
  <c r="C53" i="13"/>
  <c r="G53" i="13"/>
  <c r="K53" i="13"/>
  <c r="O53" i="13"/>
  <c r="S53" i="13"/>
  <c r="F53" i="13"/>
  <c r="J53" i="13"/>
  <c r="N53" i="13"/>
  <c r="R53" i="13"/>
  <c r="D50" i="13"/>
  <c r="H50" i="13"/>
  <c r="L50" i="13"/>
  <c r="P50" i="13"/>
  <c r="E50" i="13"/>
  <c r="I50" i="13"/>
  <c r="M50" i="13"/>
  <c r="Q50" i="13"/>
  <c r="G50" i="13"/>
  <c r="K50" i="13"/>
  <c r="O50" i="13"/>
  <c r="S50" i="13"/>
  <c r="F50" i="13"/>
  <c r="J50" i="13"/>
  <c r="N50" i="13"/>
  <c r="R50" i="13"/>
  <c r="D54" i="13"/>
  <c r="H54" i="13"/>
  <c r="L54" i="13"/>
  <c r="P54" i="13"/>
  <c r="E54" i="13"/>
  <c r="I54" i="13"/>
  <c r="M54" i="13"/>
  <c r="Q54" i="13"/>
  <c r="G54" i="13"/>
  <c r="K54" i="13"/>
  <c r="O54" i="13"/>
  <c r="S54" i="13"/>
  <c r="C54" i="13"/>
  <c r="F54" i="13"/>
  <c r="J54" i="13"/>
  <c r="N54" i="13"/>
  <c r="R54" i="13"/>
  <c r="D56" i="13"/>
  <c r="H56" i="13"/>
  <c r="L56" i="13"/>
  <c r="P56" i="13"/>
  <c r="E56" i="13"/>
  <c r="I56" i="13"/>
  <c r="M56" i="13"/>
  <c r="Q56" i="13"/>
  <c r="C56" i="13"/>
  <c r="G56" i="13"/>
  <c r="K56" i="13"/>
  <c r="O56" i="13"/>
  <c r="S56" i="13"/>
  <c r="F56" i="13"/>
  <c r="J56" i="13"/>
  <c r="N56" i="13"/>
  <c r="R56" i="13"/>
  <c r="D51" i="13"/>
  <c r="H51" i="13"/>
  <c r="L51" i="13"/>
  <c r="P51" i="13"/>
  <c r="C51" i="13"/>
  <c r="E51" i="13"/>
  <c r="I51" i="13"/>
  <c r="M51" i="13"/>
  <c r="Q51" i="13"/>
  <c r="G51" i="13"/>
  <c r="K51" i="13"/>
  <c r="O51" i="13"/>
  <c r="S51" i="13"/>
  <c r="F51" i="13"/>
  <c r="J51" i="13"/>
  <c r="N51" i="13"/>
  <c r="R51" i="13"/>
  <c r="D55" i="13"/>
  <c r="H55" i="13"/>
  <c r="L55" i="13"/>
  <c r="P55" i="13"/>
  <c r="C55" i="13"/>
  <c r="E55" i="13"/>
  <c r="I55" i="13"/>
  <c r="M55" i="13"/>
  <c r="Q55" i="13"/>
  <c r="G55" i="13"/>
  <c r="K55" i="13"/>
  <c r="O55" i="13"/>
  <c r="S55" i="13"/>
  <c r="F55" i="13"/>
  <c r="J55" i="13"/>
  <c r="N55" i="13"/>
  <c r="R55" i="13"/>
  <c r="E44" i="13"/>
  <c r="I44" i="13"/>
  <c r="M44" i="13"/>
  <c r="Q44" i="13"/>
  <c r="C44" i="13"/>
  <c r="F44" i="13"/>
  <c r="J44" i="13"/>
  <c r="N44" i="13"/>
  <c r="R44" i="13"/>
  <c r="G44" i="13"/>
  <c r="K44" i="13"/>
  <c r="O44" i="13"/>
  <c r="S44" i="13"/>
  <c r="D44" i="13"/>
  <c r="H44" i="13"/>
  <c r="L44" i="13"/>
  <c r="P44" i="13"/>
  <c r="E47" i="13"/>
  <c r="I47" i="13"/>
  <c r="M47" i="13"/>
  <c r="Q47" i="13"/>
  <c r="F47" i="13"/>
  <c r="J47" i="13"/>
  <c r="N47" i="13"/>
  <c r="R47" i="13"/>
  <c r="G47" i="13"/>
  <c r="K47" i="13"/>
  <c r="O47" i="13"/>
  <c r="S47" i="13"/>
  <c r="D47" i="13"/>
  <c r="H47" i="13"/>
  <c r="L47" i="13"/>
  <c r="P47" i="13"/>
  <c r="C47" i="13"/>
  <c r="E45" i="13"/>
  <c r="I45" i="13"/>
  <c r="M45" i="13"/>
  <c r="Q45" i="13"/>
  <c r="F45" i="13"/>
  <c r="J45" i="13"/>
  <c r="N45" i="13"/>
  <c r="R45" i="13"/>
  <c r="C45" i="13"/>
  <c r="G45" i="13"/>
  <c r="K45" i="13"/>
  <c r="O45" i="13"/>
  <c r="S45" i="13"/>
  <c r="D45" i="13"/>
  <c r="H45" i="13"/>
  <c r="L45" i="13"/>
  <c r="P45" i="13"/>
  <c r="E48" i="13"/>
  <c r="I48" i="13"/>
  <c r="M48" i="13"/>
  <c r="Q48" i="13"/>
  <c r="C48" i="13"/>
  <c r="F48" i="13"/>
  <c r="J48" i="13"/>
  <c r="N48" i="13"/>
  <c r="R48" i="13"/>
  <c r="G48" i="13"/>
  <c r="K48" i="13"/>
  <c r="O48" i="13"/>
  <c r="S48" i="13"/>
  <c r="D48" i="13"/>
  <c r="H48" i="13"/>
  <c r="L48" i="13"/>
  <c r="P48" i="13"/>
  <c r="E42" i="13"/>
  <c r="I42" i="13"/>
  <c r="M42" i="13"/>
  <c r="Q42" i="13"/>
  <c r="F42" i="13"/>
  <c r="J42" i="13"/>
  <c r="N42" i="13"/>
  <c r="R42" i="13"/>
  <c r="G42" i="13"/>
  <c r="K42" i="13"/>
  <c r="O42" i="13"/>
  <c r="S42" i="13"/>
  <c r="D42" i="13"/>
  <c r="H42" i="13"/>
  <c r="L42" i="13"/>
  <c r="P42" i="13"/>
  <c r="E43" i="13"/>
  <c r="I43" i="13"/>
  <c r="M43" i="13"/>
  <c r="Q43" i="13"/>
  <c r="F43" i="13"/>
  <c r="J43" i="13"/>
  <c r="N43" i="13"/>
  <c r="R43" i="13"/>
  <c r="G43" i="13"/>
  <c r="K43" i="13"/>
  <c r="O43" i="13"/>
  <c r="S43" i="13"/>
  <c r="D43" i="13"/>
  <c r="H43" i="13"/>
  <c r="L43" i="13"/>
  <c r="P43" i="13"/>
  <c r="C43" i="13"/>
  <c r="E46" i="13"/>
  <c r="I46" i="13"/>
  <c r="M46" i="13"/>
  <c r="Q46" i="13"/>
  <c r="F46" i="13"/>
  <c r="J46" i="13"/>
  <c r="N46" i="13"/>
  <c r="R46" i="13"/>
  <c r="G46" i="13"/>
  <c r="K46" i="13"/>
  <c r="O46" i="13"/>
  <c r="S46" i="13"/>
  <c r="C46" i="13"/>
  <c r="D46" i="13"/>
  <c r="H46" i="13"/>
  <c r="L46" i="13"/>
  <c r="P46" i="13"/>
  <c r="R20" i="13"/>
  <c r="S20" i="13"/>
  <c r="R25" i="13"/>
  <c r="S25" i="13"/>
  <c r="R34" i="13"/>
  <c r="S34" i="13"/>
  <c r="R65" i="13"/>
  <c r="S65" i="13"/>
  <c r="R70" i="13"/>
  <c r="S70" i="13"/>
  <c r="R83" i="13"/>
  <c r="S83" i="13"/>
  <c r="R92" i="13"/>
  <c r="S92" i="13"/>
  <c r="R12" i="13"/>
  <c r="S12" i="13"/>
  <c r="R16" i="13"/>
  <c r="S16" i="13"/>
  <c r="R21" i="13"/>
  <c r="S21" i="13"/>
  <c r="R26" i="13"/>
  <c r="S26" i="13"/>
  <c r="R30" i="13"/>
  <c r="S30" i="13"/>
  <c r="R35" i="13"/>
  <c r="S35" i="13"/>
  <c r="R39" i="13"/>
  <c r="S39" i="13"/>
  <c r="R66" i="13"/>
  <c r="S66" i="13"/>
  <c r="R71" i="13"/>
  <c r="S71" i="13"/>
  <c r="R75" i="13"/>
  <c r="S75" i="13"/>
  <c r="R79" i="13"/>
  <c r="S79" i="13"/>
  <c r="R84" i="13"/>
  <c r="S84" i="13"/>
  <c r="R88" i="13"/>
  <c r="S88" i="13"/>
  <c r="R93" i="13"/>
  <c r="S93" i="13"/>
  <c r="R97" i="13"/>
  <c r="S97" i="13"/>
  <c r="R15" i="13"/>
  <c r="S15" i="13"/>
  <c r="R38" i="13"/>
  <c r="S38" i="13"/>
  <c r="R78" i="13"/>
  <c r="S78" i="13"/>
  <c r="R96" i="13"/>
  <c r="S96" i="13"/>
  <c r="R13" i="13"/>
  <c r="S13" i="13"/>
  <c r="R17" i="13"/>
  <c r="S17" i="13"/>
  <c r="R22" i="13"/>
  <c r="S22" i="13"/>
  <c r="R27" i="13"/>
  <c r="S27" i="13"/>
  <c r="R31" i="13"/>
  <c r="S31" i="13"/>
  <c r="R36" i="13"/>
  <c r="S36" i="13"/>
  <c r="R40" i="13"/>
  <c r="S40" i="13"/>
  <c r="R63" i="13"/>
  <c r="S63" i="13"/>
  <c r="R67" i="13"/>
  <c r="S67" i="13"/>
  <c r="R72" i="13"/>
  <c r="S72" i="13"/>
  <c r="R76" i="13"/>
  <c r="S76" i="13"/>
  <c r="R81" i="13"/>
  <c r="S81" i="13"/>
  <c r="R85" i="13"/>
  <c r="S85" i="13"/>
  <c r="R89" i="13"/>
  <c r="S89" i="13"/>
  <c r="R94" i="13"/>
  <c r="S94" i="13"/>
  <c r="R11" i="13"/>
  <c r="S11" i="13"/>
  <c r="R29" i="13"/>
  <c r="S29" i="13"/>
  <c r="R74" i="13"/>
  <c r="S74" i="13"/>
  <c r="R87" i="13"/>
  <c r="S87" i="13"/>
  <c r="R14" i="13"/>
  <c r="S14" i="13"/>
  <c r="R19" i="13"/>
  <c r="S19" i="13"/>
  <c r="R23" i="13"/>
  <c r="S23" i="13"/>
  <c r="R28" i="13"/>
  <c r="S28" i="13"/>
  <c r="R33" i="13"/>
  <c r="S33" i="13"/>
  <c r="R37" i="13"/>
  <c r="S37" i="13"/>
  <c r="R64" i="13"/>
  <c r="S64" i="13"/>
  <c r="R68" i="13"/>
  <c r="S68" i="13"/>
  <c r="R73" i="13"/>
  <c r="S73" i="13"/>
  <c r="R77" i="13"/>
  <c r="S77" i="13"/>
  <c r="R82" i="13"/>
  <c r="S82" i="13"/>
  <c r="R86" i="13"/>
  <c r="S86" i="13"/>
  <c r="R91" i="13"/>
  <c r="S91" i="13"/>
  <c r="R95" i="13"/>
  <c r="S95" i="13"/>
  <c r="S73" i="8"/>
  <c r="S28" i="8"/>
  <c r="S85" i="8"/>
  <c r="S13" i="8"/>
  <c r="S84" i="8"/>
  <c r="S66" i="8"/>
  <c r="S30" i="8"/>
  <c r="S68" i="8"/>
  <c r="S81" i="8"/>
  <c r="S96" i="8"/>
  <c r="S78" i="8"/>
  <c r="S25" i="8"/>
  <c r="S23" i="8"/>
  <c r="S76" i="8"/>
  <c r="S40" i="8"/>
  <c r="S97" i="8"/>
  <c r="S79" i="8"/>
  <c r="S26" i="8"/>
  <c r="S95" i="8"/>
  <c r="S64" i="8"/>
  <c r="S33" i="8"/>
  <c r="S72" i="8"/>
  <c r="S36" i="8"/>
  <c r="S92" i="8"/>
  <c r="S74" i="8"/>
  <c r="S38" i="8"/>
  <c r="S20" i="8"/>
  <c r="S91" i="8"/>
  <c r="S14" i="8"/>
  <c r="S67" i="8"/>
  <c r="S31" i="8"/>
  <c r="S93" i="8"/>
  <c r="S75" i="8"/>
  <c r="S39" i="8"/>
  <c r="S21" i="8"/>
  <c r="S86" i="8"/>
  <c r="S19" i="8"/>
  <c r="S63" i="8"/>
  <c r="S27" i="8"/>
  <c r="S87" i="8"/>
  <c r="S70" i="8"/>
  <c r="S34" i="8"/>
  <c r="S15" i="8"/>
  <c r="S82" i="8"/>
  <c r="S37" i="8"/>
  <c r="S94" i="8"/>
  <c r="S22" i="8"/>
  <c r="S88" i="8"/>
  <c r="S71" i="8"/>
  <c r="S35" i="8"/>
  <c r="S16" i="8"/>
  <c r="S77" i="8"/>
  <c r="S89" i="8"/>
  <c r="S17" i="8"/>
  <c r="S83" i="8"/>
  <c r="S65" i="8"/>
  <c r="S29" i="8"/>
  <c r="S11" i="8"/>
  <c r="R75" i="8"/>
  <c r="R39" i="8"/>
  <c r="R12" i="8"/>
  <c r="R83" i="8"/>
  <c r="R65" i="8"/>
  <c r="R29" i="8"/>
  <c r="R11" i="8"/>
  <c r="R16" i="8"/>
  <c r="R64" i="8"/>
  <c r="R93" i="8"/>
  <c r="R21" i="8"/>
  <c r="R81" i="8"/>
  <c r="R63" i="8"/>
  <c r="R27" i="8"/>
  <c r="R12" i="5"/>
  <c r="R28" i="5"/>
  <c r="R44" i="5"/>
  <c r="R60" i="5"/>
  <c r="R76" i="5"/>
  <c r="R31" i="5"/>
  <c r="R71" i="5"/>
  <c r="R21" i="5"/>
  <c r="R37" i="5"/>
  <c r="R53" i="5"/>
  <c r="R69" i="5"/>
  <c r="R85" i="5"/>
  <c r="R75" i="5"/>
  <c r="R18" i="5"/>
  <c r="R34" i="5"/>
  <c r="R50" i="5"/>
  <c r="R66" i="5"/>
  <c r="R82" i="5"/>
  <c r="R27" i="5"/>
  <c r="R67" i="5"/>
  <c r="R16" i="5"/>
  <c r="R32" i="5"/>
  <c r="R48" i="5"/>
  <c r="R64" i="5"/>
  <c r="R80" i="5"/>
  <c r="R39" i="5"/>
  <c r="R83" i="5"/>
  <c r="R25" i="5"/>
  <c r="R41" i="5"/>
  <c r="R57" i="5"/>
  <c r="R73" i="5"/>
  <c r="R23" i="5"/>
  <c r="R87" i="5"/>
  <c r="R22" i="5"/>
  <c r="R38" i="5"/>
  <c r="R54" i="5"/>
  <c r="R70" i="5"/>
  <c r="R86" i="5"/>
  <c r="R35" i="5"/>
  <c r="R79" i="5"/>
  <c r="R20" i="5"/>
  <c r="R36" i="5"/>
  <c r="R52" i="5"/>
  <c r="R68" i="5"/>
  <c r="R84" i="5"/>
  <c r="R51" i="5"/>
  <c r="R13" i="5"/>
  <c r="R29" i="5"/>
  <c r="R45" i="5"/>
  <c r="R61" i="5"/>
  <c r="R77" i="5"/>
  <c r="R47" i="5"/>
  <c r="R10" i="5"/>
  <c r="R26" i="5"/>
  <c r="R42" i="5"/>
  <c r="R58" i="5"/>
  <c r="R74" i="5"/>
  <c r="R11" i="5"/>
  <c r="R43" i="5"/>
  <c r="R24" i="5"/>
  <c r="R40" i="5"/>
  <c r="R56" i="5"/>
  <c r="R72" i="5"/>
  <c r="R15" i="5"/>
  <c r="R59" i="5"/>
  <c r="R17" i="5"/>
  <c r="R33" i="5"/>
  <c r="R49" i="5"/>
  <c r="R65" i="5"/>
  <c r="R81" i="5"/>
  <c r="R63" i="5"/>
  <c r="R14" i="5"/>
  <c r="R30" i="5"/>
  <c r="R46" i="5"/>
  <c r="R62" i="5"/>
  <c r="R78" i="5"/>
  <c r="R19" i="5"/>
  <c r="R55" i="5"/>
  <c r="R66" i="8"/>
  <c r="R35" i="8"/>
  <c r="R78" i="8"/>
  <c r="R25" i="8"/>
  <c r="R88" i="8"/>
  <c r="R77" i="8"/>
  <c r="R23" i="8"/>
  <c r="R79" i="8"/>
  <c r="R94" i="8"/>
  <c r="R76" i="8"/>
  <c r="R40" i="8"/>
  <c r="R22" i="8"/>
  <c r="R97" i="8"/>
  <c r="R30" i="8"/>
  <c r="R92" i="8"/>
  <c r="R74" i="8"/>
  <c r="R38" i="8"/>
  <c r="R20" i="8"/>
  <c r="R71" i="8"/>
  <c r="R73" i="8"/>
  <c r="R37" i="8"/>
  <c r="R19" i="8"/>
  <c r="R89" i="8"/>
  <c r="R72" i="8"/>
  <c r="R36" i="8"/>
  <c r="R17" i="8"/>
  <c r="R31" i="20"/>
  <c r="R35" i="20"/>
  <c r="R39" i="20"/>
  <c r="R43" i="20"/>
  <c r="R47" i="20"/>
  <c r="R51" i="20"/>
  <c r="R55" i="20"/>
  <c r="R59" i="20"/>
  <c r="R63" i="20"/>
  <c r="R67" i="20"/>
  <c r="R71" i="20"/>
  <c r="R75" i="20"/>
  <c r="R79" i="20"/>
  <c r="R83" i="20"/>
  <c r="R87" i="20"/>
  <c r="R91" i="20"/>
  <c r="R32" i="20"/>
  <c r="R36" i="20"/>
  <c r="R40" i="20"/>
  <c r="R44" i="20"/>
  <c r="R48" i="20"/>
  <c r="R52" i="20"/>
  <c r="R56" i="20"/>
  <c r="R60" i="20"/>
  <c r="R64" i="20"/>
  <c r="R68" i="20"/>
  <c r="R72" i="20"/>
  <c r="R76" i="20"/>
  <c r="R80" i="20"/>
  <c r="R84" i="20"/>
  <c r="R88" i="20"/>
  <c r="R38" i="20"/>
  <c r="R70" i="20"/>
  <c r="R82" i="20"/>
  <c r="R90" i="20"/>
  <c r="R28" i="20"/>
  <c r="R29" i="20"/>
  <c r="R33" i="20"/>
  <c r="R37" i="20"/>
  <c r="R41" i="20"/>
  <c r="R45" i="20"/>
  <c r="R49" i="20"/>
  <c r="R53" i="20"/>
  <c r="R57" i="20"/>
  <c r="R61" i="20"/>
  <c r="R65" i="20"/>
  <c r="R69" i="20"/>
  <c r="R73" i="20"/>
  <c r="R77" i="20"/>
  <c r="R81" i="20"/>
  <c r="R85" i="20"/>
  <c r="R89" i="20"/>
  <c r="R30" i="20"/>
  <c r="R34" i="20"/>
  <c r="R42" i="20"/>
  <c r="R46" i="20"/>
  <c r="R50" i="20"/>
  <c r="R54" i="20"/>
  <c r="R58" i="20"/>
  <c r="R62" i="20"/>
  <c r="R66" i="20"/>
  <c r="R74" i="20"/>
  <c r="R78" i="20"/>
  <c r="R86" i="20"/>
  <c r="R26" i="8"/>
  <c r="R87" i="8"/>
  <c r="R70" i="8"/>
  <c r="R34" i="8"/>
  <c r="R15" i="8"/>
  <c r="R86" i="8"/>
  <c r="R85" i="8"/>
  <c r="R67" i="8"/>
  <c r="R31" i="8"/>
  <c r="R13" i="8"/>
  <c r="O84" i="8"/>
  <c r="O96" i="8"/>
  <c r="Q95" i="8"/>
  <c r="Q91" i="8"/>
  <c r="Q82" i="8"/>
  <c r="P68" i="8"/>
  <c r="P33" i="8"/>
  <c r="Q28" i="8"/>
  <c r="P14" i="8"/>
  <c r="Q11" i="13"/>
  <c r="M11" i="13"/>
  <c r="N11" i="13"/>
  <c r="P11" i="13"/>
  <c r="O11" i="13"/>
  <c r="Q15" i="13"/>
  <c r="P15" i="13"/>
  <c r="M15" i="13"/>
  <c r="N15" i="13"/>
  <c r="O15" i="13"/>
  <c r="Q20" i="13"/>
  <c r="P20" i="13"/>
  <c r="N20" i="13"/>
  <c r="M20" i="13"/>
  <c r="O20" i="13"/>
  <c r="Q25" i="13"/>
  <c r="P25" i="13"/>
  <c r="N25" i="13"/>
  <c r="M25" i="13"/>
  <c r="O25" i="13"/>
  <c r="Q29" i="13"/>
  <c r="P29" i="13"/>
  <c r="N29" i="13"/>
  <c r="M29" i="13"/>
  <c r="O29" i="13"/>
  <c r="Q34" i="13"/>
  <c r="P34" i="13"/>
  <c r="O34" i="13"/>
  <c r="N34" i="13"/>
  <c r="M34" i="13"/>
  <c r="Q38" i="13"/>
  <c r="M38" i="13"/>
  <c r="P38" i="13"/>
  <c r="O38" i="13"/>
  <c r="N38" i="13"/>
  <c r="Q65" i="13"/>
  <c r="P65" i="13"/>
  <c r="O65" i="13"/>
  <c r="N65" i="13"/>
  <c r="M65" i="13"/>
  <c r="Q70" i="13"/>
  <c r="N70" i="13"/>
  <c r="P70" i="13"/>
  <c r="O70" i="13"/>
  <c r="M70" i="13"/>
  <c r="Q74" i="13"/>
  <c r="P74" i="13"/>
  <c r="O74" i="13"/>
  <c r="M74" i="13"/>
  <c r="N74" i="13"/>
  <c r="Q78" i="13"/>
  <c r="N78" i="13"/>
  <c r="O78" i="13"/>
  <c r="P78" i="13"/>
  <c r="M78" i="13"/>
  <c r="Q83" i="13"/>
  <c r="N83" i="13"/>
  <c r="P83" i="13"/>
  <c r="M83" i="13"/>
  <c r="O83" i="13"/>
  <c r="Q87" i="13"/>
  <c r="P87" i="13"/>
  <c r="O87" i="13"/>
  <c r="M87" i="13"/>
  <c r="N87" i="13"/>
  <c r="Q92" i="13"/>
  <c r="P92" i="13"/>
  <c r="M92" i="13"/>
  <c r="N92" i="13"/>
  <c r="O92" i="13"/>
  <c r="Q96" i="13"/>
  <c r="M96" i="13"/>
  <c r="N96" i="13"/>
  <c r="P96" i="13"/>
  <c r="O96" i="13"/>
  <c r="Q12" i="5"/>
  <c r="Q28" i="5"/>
  <c r="Q44" i="5"/>
  <c r="Q60" i="5"/>
  <c r="Q76" i="5"/>
  <c r="Q22" i="5"/>
  <c r="Q58" i="5"/>
  <c r="Q15" i="5"/>
  <c r="Q47" i="5"/>
  <c r="Q79" i="5"/>
  <c r="Q21" i="5"/>
  <c r="Q37" i="5"/>
  <c r="Q53" i="5"/>
  <c r="Q69" i="5"/>
  <c r="Q85" i="5"/>
  <c r="Q34" i="5"/>
  <c r="Q62" i="5"/>
  <c r="Q11" i="5"/>
  <c r="Q43" i="5"/>
  <c r="Q75" i="5"/>
  <c r="P20" i="5"/>
  <c r="P36" i="5"/>
  <c r="P52" i="5"/>
  <c r="P68" i="5"/>
  <c r="P84" i="5"/>
  <c r="P50" i="5"/>
  <c r="P82" i="5"/>
  <c r="P35" i="5"/>
  <c r="P63" i="5"/>
  <c r="P13" i="5"/>
  <c r="P29" i="5"/>
  <c r="P45" i="5"/>
  <c r="P61" i="5"/>
  <c r="P77" i="5"/>
  <c r="P18" i="5"/>
  <c r="P38" i="5"/>
  <c r="P70" i="5"/>
  <c r="P23" i="5"/>
  <c r="P59" i="5"/>
  <c r="Q16" i="5"/>
  <c r="Q32" i="5"/>
  <c r="Q48" i="5"/>
  <c r="Q64" i="5"/>
  <c r="Q80" i="5"/>
  <c r="Q30" i="5"/>
  <c r="Q66" i="5"/>
  <c r="Q23" i="5"/>
  <c r="Q55" i="5"/>
  <c r="Q87" i="5"/>
  <c r="Q25" i="5"/>
  <c r="Q41" i="5"/>
  <c r="Q57" i="5"/>
  <c r="Q73" i="5"/>
  <c r="Q10" i="5"/>
  <c r="Q38" i="5"/>
  <c r="Q70" i="5"/>
  <c r="Q19" i="5"/>
  <c r="Q51" i="5"/>
  <c r="Q83" i="5"/>
  <c r="P24" i="5"/>
  <c r="P40" i="5"/>
  <c r="P56" i="5"/>
  <c r="P72" i="5"/>
  <c r="P14" i="5"/>
  <c r="P58" i="5"/>
  <c r="P11" i="5"/>
  <c r="P39" i="5"/>
  <c r="P71" i="5"/>
  <c r="P17" i="5"/>
  <c r="P33" i="5"/>
  <c r="P49" i="5"/>
  <c r="P65" i="5"/>
  <c r="P81" i="5"/>
  <c r="P22" i="5"/>
  <c r="P46" i="5"/>
  <c r="P78" i="5"/>
  <c r="P31" i="5"/>
  <c r="P67" i="5"/>
  <c r="P64" i="5"/>
  <c r="P80" i="5"/>
  <c r="P42" i="5"/>
  <c r="P27" i="5"/>
  <c r="P55" i="5"/>
  <c r="P87" i="5"/>
  <c r="P25" i="5"/>
  <c r="P41" i="5"/>
  <c r="P57" i="5"/>
  <c r="P73" i="5"/>
  <c r="P34" i="5"/>
  <c r="P62" i="5"/>
  <c r="P15" i="5"/>
  <c r="P51" i="5"/>
  <c r="P83" i="5"/>
  <c r="Q20" i="5"/>
  <c r="Q36" i="5"/>
  <c r="Q52" i="5"/>
  <c r="Q68" i="5"/>
  <c r="Q84" i="5"/>
  <c r="Q42" i="5"/>
  <c r="Q74" i="5"/>
  <c r="Q31" i="5"/>
  <c r="Q63" i="5"/>
  <c r="Q13" i="5"/>
  <c r="Q29" i="5"/>
  <c r="Q45" i="5"/>
  <c r="Q61" i="5"/>
  <c r="Q77" i="5"/>
  <c r="Q18" i="5"/>
  <c r="Q46" i="5"/>
  <c r="Q78" i="5"/>
  <c r="Q27" i="5"/>
  <c r="Q59" i="5"/>
  <c r="P12" i="5"/>
  <c r="P28" i="5"/>
  <c r="P44" i="5"/>
  <c r="P60" i="5"/>
  <c r="P76" i="5"/>
  <c r="P30" i="5"/>
  <c r="P66" i="5"/>
  <c r="P19" i="5"/>
  <c r="P47" i="5"/>
  <c r="P79" i="5"/>
  <c r="P21" i="5"/>
  <c r="P37" i="5"/>
  <c r="P53" i="5"/>
  <c r="P69" i="5"/>
  <c r="P85" i="5"/>
  <c r="P26" i="5"/>
  <c r="P54" i="5"/>
  <c r="P86" i="5"/>
  <c r="P43" i="5"/>
  <c r="P75" i="5"/>
  <c r="Q24" i="5"/>
  <c r="Q40" i="5"/>
  <c r="Q56" i="5"/>
  <c r="Q72" i="5"/>
  <c r="Q14" i="5"/>
  <c r="Q50" i="5"/>
  <c r="Q82" i="5"/>
  <c r="Q39" i="5"/>
  <c r="Q71" i="5"/>
  <c r="Q17" i="5"/>
  <c r="Q33" i="5"/>
  <c r="Q49" i="5"/>
  <c r="Q65" i="5"/>
  <c r="Q81" i="5"/>
  <c r="Q26" i="5"/>
  <c r="Q54" i="5"/>
  <c r="Q86" i="5"/>
  <c r="Q35" i="5"/>
  <c r="Q67" i="5"/>
  <c r="P16" i="5"/>
  <c r="P32" i="5"/>
  <c r="P48" i="5"/>
  <c r="P74" i="5"/>
  <c r="P10" i="5"/>
  <c r="P66" i="8"/>
  <c r="P35" i="8"/>
  <c r="P12" i="8"/>
  <c r="P65" i="8"/>
  <c r="P34" i="8"/>
  <c r="P11" i="8"/>
  <c r="P82" i="8"/>
  <c r="P64" i="8"/>
  <c r="P28" i="8"/>
  <c r="P97" i="8"/>
  <c r="P96" i="8"/>
  <c r="P94" i="8"/>
  <c r="P76" i="8"/>
  <c r="P40" i="8"/>
  <c r="P22" i="8"/>
  <c r="Q33" i="8"/>
  <c r="Q14" i="8"/>
  <c r="Q81" i="8"/>
  <c r="Q63" i="8"/>
  <c r="Q27" i="8"/>
  <c r="Q97" i="8"/>
  <c r="Q79" i="8"/>
  <c r="Q26" i="8"/>
  <c r="Q96" i="8"/>
  <c r="Q78" i="8"/>
  <c r="Q25" i="8"/>
  <c r="Q12" i="13"/>
  <c r="M12" i="13"/>
  <c r="O12" i="13"/>
  <c r="P12" i="13"/>
  <c r="N12" i="13"/>
  <c r="Q16" i="13"/>
  <c r="P16" i="13"/>
  <c r="N16" i="13"/>
  <c r="M16" i="13"/>
  <c r="O16" i="13"/>
  <c r="Q21" i="13"/>
  <c r="O21" i="13"/>
  <c r="M21" i="13"/>
  <c r="P21" i="13"/>
  <c r="N21" i="13"/>
  <c r="Q26" i="13"/>
  <c r="N26" i="13"/>
  <c r="M26" i="13"/>
  <c r="P26" i="13"/>
  <c r="O26" i="13"/>
  <c r="Q30" i="13"/>
  <c r="O30" i="13"/>
  <c r="P30" i="13"/>
  <c r="N30" i="13"/>
  <c r="M30" i="13"/>
  <c r="Q35" i="13"/>
  <c r="P35" i="13"/>
  <c r="O35" i="13"/>
  <c r="M35" i="13"/>
  <c r="N35" i="13"/>
  <c r="Q39" i="13"/>
  <c r="P39" i="13"/>
  <c r="M39" i="13"/>
  <c r="O39" i="13"/>
  <c r="N39" i="13"/>
  <c r="Q66" i="13"/>
  <c r="O66" i="13"/>
  <c r="N66" i="13"/>
  <c r="M66" i="13"/>
  <c r="P66" i="13"/>
  <c r="Q71" i="13"/>
  <c r="P71" i="13"/>
  <c r="M71" i="13"/>
  <c r="O71" i="13"/>
  <c r="N71" i="13"/>
  <c r="Q75" i="13"/>
  <c r="O75" i="13"/>
  <c r="N75" i="13"/>
  <c r="M75" i="13"/>
  <c r="P75" i="13"/>
  <c r="Q79" i="13"/>
  <c r="P79" i="13"/>
  <c r="N79" i="13"/>
  <c r="M79" i="13"/>
  <c r="O79" i="13"/>
  <c r="Q84" i="13"/>
  <c r="O84" i="13"/>
  <c r="N84" i="13"/>
  <c r="P84" i="13"/>
  <c r="M84" i="13"/>
  <c r="Q88" i="13"/>
  <c r="P88" i="13"/>
  <c r="N88" i="13"/>
  <c r="O88" i="13"/>
  <c r="M88" i="13"/>
  <c r="Q93" i="13"/>
  <c r="O93" i="13"/>
  <c r="N93" i="13"/>
  <c r="P93" i="13"/>
  <c r="M93" i="13"/>
  <c r="Q97" i="13"/>
  <c r="P97" i="13"/>
  <c r="O97" i="13"/>
  <c r="N97" i="13"/>
  <c r="M97" i="13"/>
  <c r="P93" i="8"/>
  <c r="P30" i="8"/>
  <c r="P92" i="8"/>
  <c r="P29" i="8"/>
  <c r="P95" i="8"/>
  <c r="P77" i="8"/>
  <c r="P23" i="8"/>
  <c r="P88" i="8"/>
  <c r="P87" i="8"/>
  <c r="P89" i="8"/>
  <c r="P72" i="8"/>
  <c r="P36" i="8"/>
  <c r="P17" i="8"/>
  <c r="Q86" i="8"/>
  <c r="Q64" i="8"/>
  <c r="Q94" i="8"/>
  <c r="Q76" i="8"/>
  <c r="Q40" i="8"/>
  <c r="Q22" i="8"/>
  <c r="Q93" i="8"/>
  <c r="Q75" i="8"/>
  <c r="Q39" i="8"/>
  <c r="Q21" i="8"/>
  <c r="Q92" i="8"/>
  <c r="Q74" i="8"/>
  <c r="Q38" i="8"/>
  <c r="Q20" i="8"/>
  <c r="Q13" i="13"/>
  <c r="O13" i="13"/>
  <c r="M13" i="13"/>
  <c r="P13" i="13"/>
  <c r="N13" i="13"/>
  <c r="Q17" i="13"/>
  <c r="N17" i="13"/>
  <c r="P17" i="13"/>
  <c r="O17" i="13"/>
  <c r="M17" i="13"/>
  <c r="Q22" i="13"/>
  <c r="O22" i="13"/>
  <c r="M22" i="13"/>
  <c r="N22" i="13"/>
  <c r="P22" i="13"/>
  <c r="Q27" i="13"/>
  <c r="M27" i="13"/>
  <c r="P27" i="13"/>
  <c r="N27" i="13"/>
  <c r="O27" i="13"/>
  <c r="Q31" i="13"/>
  <c r="O31" i="13"/>
  <c r="N31" i="13"/>
  <c r="P31" i="13"/>
  <c r="M31" i="13"/>
  <c r="Q36" i="13"/>
  <c r="P36" i="13"/>
  <c r="N36" i="13"/>
  <c r="M36" i="13"/>
  <c r="O36" i="13"/>
  <c r="Q40" i="13"/>
  <c r="P40" i="13"/>
  <c r="M40" i="13"/>
  <c r="N40" i="13"/>
  <c r="O40" i="13"/>
  <c r="Q63" i="13"/>
  <c r="M63" i="13"/>
  <c r="N63" i="13"/>
  <c r="O63" i="13"/>
  <c r="P63" i="13"/>
  <c r="Q67" i="13"/>
  <c r="N67" i="13"/>
  <c r="P67" i="13"/>
  <c r="M67" i="13"/>
  <c r="O67" i="13"/>
  <c r="Q72" i="13"/>
  <c r="P72" i="13"/>
  <c r="O72" i="13"/>
  <c r="N72" i="13"/>
  <c r="M72" i="13"/>
  <c r="Q76" i="13"/>
  <c r="N76" i="13"/>
  <c r="O76" i="13"/>
  <c r="M76" i="13"/>
  <c r="P76" i="13"/>
  <c r="Q81" i="13"/>
  <c r="N81" i="13"/>
  <c r="P81" i="13"/>
  <c r="O81" i="13"/>
  <c r="M81" i="13"/>
  <c r="Q85" i="13"/>
  <c r="O85" i="13"/>
  <c r="N85" i="13"/>
  <c r="M85" i="13"/>
  <c r="P85" i="13"/>
  <c r="Q89" i="13"/>
  <c r="O89" i="13"/>
  <c r="P89" i="13"/>
  <c r="N89" i="13"/>
  <c r="M89" i="13"/>
  <c r="Q94" i="13"/>
  <c r="P94" i="13"/>
  <c r="M94" i="13"/>
  <c r="N94" i="13"/>
  <c r="O94" i="13"/>
  <c r="P84" i="8"/>
  <c r="P26" i="8"/>
  <c r="P83" i="8"/>
  <c r="P20" i="8"/>
  <c r="P91" i="8"/>
  <c r="P73" i="8"/>
  <c r="P37" i="8"/>
  <c r="P19" i="8"/>
  <c r="P79" i="8"/>
  <c r="P39" i="8"/>
  <c r="P78" i="8"/>
  <c r="P85" i="8"/>
  <c r="P67" i="8"/>
  <c r="P31" i="8"/>
  <c r="P13" i="8"/>
  <c r="Q68" i="8"/>
  <c r="Q23" i="8"/>
  <c r="Q89" i="8"/>
  <c r="Q72" i="8"/>
  <c r="Q36" i="8"/>
  <c r="Q17" i="8"/>
  <c r="Q88" i="8"/>
  <c r="Q71" i="8"/>
  <c r="Q35" i="8"/>
  <c r="Q16" i="8"/>
  <c r="Q87" i="8"/>
  <c r="Q70" i="8"/>
  <c r="Q34" i="8"/>
  <c r="Q15" i="8"/>
  <c r="Q14" i="13"/>
  <c r="P14" i="13"/>
  <c r="N14" i="13"/>
  <c r="M14" i="13"/>
  <c r="O14" i="13"/>
  <c r="Q19" i="13"/>
  <c r="M19" i="13"/>
  <c r="N19" i="13"/>
  <c r="P19" i="13"/>
  <c r="O19" i="13"/>
  <c r="Q23" i="13"/>
  <c r="P23" i="13"/>
  <c r="N23" i="13"/>
  <c r="M23" i="13"/>
  <c r="O23" i="13"/>
  <c r="Q28" i="13"/>
  <c r="N28" i="13"/>
  <c r="M28" i="13"/>
  <c r="O28" i="13"/>
  <c r="P28" i="13"/>
  <c r="Q33" i="13"/>
  <c r="O33" i="13"/>
  <c r="N33" i="13"/>
  <c r="M33" i="13"/>
  <c r="P33" i="13"/>
  <c r="Q37" i="13"/>
  <c r="N37" i="13"/>
  <c r="M37" i="13"/>
  <c r="O37" i="13"/>
  <c r="P37" i="13"/>
  <c r="Q64" i="13"/>
  <c r="P64" i="13"/>
  <c r="N64" i="13"/>
  <c r="M64" i="13"/>
  <c r="O64" i="13"/>
  <c r="Q68" i="13"/>
  <c r="M68" i="13"/>
  <c r="P68" i="13"/>
  <c r="O68" i="13"/>
  <c r="N68" i="13"/>
  <c r="Q73" i="13"/>
  <c r="N73" i="13"/>
  <c r="P73" i="13"/>
  <c r="M73" i="13"/>
  <c r="O73" i="13"/>
  <c r="Q77" i="13"/>
  <c r="M77" i="13"/>
  <c r="N77" i="13"/>
  <c r="O77" i="13"/>
  <c r="P77" i="13"/>
  <c r="Q82" i="13"/>
  <c r="M82" i="13"/>
  <c r="N82" i="13"/>
  <c r="O82" i="13"/>
  <c r="P82" i="13"/>
  <c r="Q86" i="13"/>
  <c r="O86" i="13"/>
  <c r="N86" i="13"/>
  <c r="P86" i="13"/>
  <c r="M86" i="13"/>
  <c r="Q91" i="13"/>
  <c r="N91" i="13"/>
  <c r="P91" i="13"/>
  <c r="M91" i="13"/>
  <c r="O91" i="13"/>
  <c r="Q95" i="13"/>
  <c r="M95" i="13"/>
  <c r="O95" i="13"/>
  <c r="N95" i="13"/>
  <c r="P95" i="13"/>
  <c r="P75" i="8"/>
  <c r="P16" i="8"/>
  <c r="P74" i="8"/>
  <c r="P38" i="8"/>
  <c r="P15" i="8"/>
  <c r="P86" i="8"/>
  <c r="P71" i="8"/>
  <c r="P21" i="8"/>
  <c r="P70" i="8"/>
  <c r="P25" i="8"/>
  <c r="P81" i="8"/>
  <c r="P63" i="8"/>
  <c r="P27" i="8"/>
  <c r="Q77" i="8"/>
  <c r="Q73" i="8"/>
  <c r="Q37" i="8"/>
  <c r="Q19" i="8"/>
  <c r="Q85" i="8"/>
  <c r="Q67" i="8"/>
  <c r="Q31" i="8"/>
  <c r="Q84" i="8"/>
  <c r="Q66" i="8"/>
  <c r="Q30" i="8"/>
  <c r="Q12" i="8"/>
  <c r="Q83" i="8"/>
  <c r="Q65" i="8"/>
  <c r="Q29" i="8"/>
  <c r="Q11" i="8"/>
  <c r="O76" i="8"/>
  <c r="O31" i="8"/>
  <c r="O83" i="8"/>
  <c r="C93" i="8"/>
  <c r="I97" i="8"/>
  <c r="D83" i="8"/>
  <c r="H97" i="8"/>
  <c r="C94" i="8"/>
  <c r="F66" i="8"/>
  <c r="F94" i="8"/>
  <c r="H79" i="8"/>
  <c r="C78" i="8"/>
  <c r="H30" i="8"/>
  <c r="C84" i="8"/>
  <c r="G94" i="8"/>
  <c r="D39" i="8"/>
  <c r="H70" i="8"/>
  <c r="E87" i="8"/>
  <c r="C89" i="8"/>
  <c r="J89" i="8"/>
  <c r="H75" i="8"/>
  <c r="C74" i="8"/>
  <c r="E25" i="8"/>
  <c r="G89" i="8"/>
  <c r="H85" i="8"/>
  <c r="D29" i="8"/>
  <c r="E30" i="8"/>
  <c r="H71" i="8"/>
  <c r="D36" i="8"/>
  <c r="D22" i="4"/>
  <c r="E22" i="4" s="1"/>
  <c r="H34" i="8"/>
  <c r="E97" i="8"/>
  <c r="E81" i="8"/>
  <c r="J96" i="8"/>
  <c r="G65" i="8"/>
  <c r="N95" i="8"/>
  <c r="J95" i="8"/>
  <c r="O95" i="8"/>
  <c r="N91" i="8"/>
  <c r="F91" i="8"/>
  <c r="J91" i="8"/>
  <c r="G91" i="8"/>
  <c r="D91" i="8"/>
  <c r="N82" i="8"/>
  <c r="F82" i="8"/>
  <c r="C82" i="8"/>
  <c r="J82" i="8"/>
  <c r="N68" i="8"/>
  <c r="J68" i="8"/>
  <c r="G68" i="8"/>
  <c r="N33" i="8"/>
  <c r="F33" i="8"/>
  <c r="D33" i="8"/>
  <c r="N28" i="8"/>
  <c r="H28" i="8"/>
  <c r="J28" i="8"/>
  <c r="F28" i="8"/>
  <c r="O28" i="8"/>
  <c r="E28" i="8"/>
  <c r="N14" i="8"/>
  <c r="J14" i="8"/>
  <c r="E14" i="8"/>
  <c r="J12" i="13"/>
  <c r="F12" i="13"/>
  <c r="D12" i="13"/>
  <c r="I12" i="13"/>
  <c r="C12" i="13"/>
  <c r="H12" i="13"/>
  <c r="G12" i="13"/>
  <c r="E12" i="13"/>
  <c r="I30" i="13"/>
  <c r="J30" i="13"/>
  <c r="F30" i="13"/>
  <c r="D30" i="13"/>
  <c r="E30" i="13"/>
  <c r="C30" i="13"/>
  <c r="G30" i="13"/>
  <c r="H30" i="13"/>
  <c r="I82" i="8"/>
  <c r="F68" i="8"/>
  <c r="O88" i="8"/>
  <c r="O85" i="8"/>
  <c r="D28" i="8"/>
  <c r="J19" i="8"/>
  <c r="I68" i="8"/>
  <c r="I64" i="8"/>
  <c r="G37" i="8"/>
  <c r="G33" i="8"/>
  <c r="G28" i="8"/>
  <c r="G19" i="8"/>
  <c r="G14" i="8"/>
  <c r="N11" i="8"/>
  <c r="C11" i="8"/>
  <c r="F11" i="8"/>
  <c r="G11" i="8"/>
  <c r="E11" i="8"/>
  <c r="N94" i="8"/>
  <c r="D94" i="8"/>
  <c r="E94" i="8"/>
  <c r="N89" i="8"/>
  <c r="H89" i="8"/>
  <c r="N85" i="8"/>
  <c r="E85" i="8"/>
  <c r="D85" i="8"/>
  <c r="N81" i="8"/>
  <c r="G81" i="8"/>
  <c r="D81" i="8"/>
  <c r="H81" i="8"/>
  <c r="I81" i="8"/>
  <c r="N76" i="8"/>
  <c r="G76" i="8"/>
  <c r="D76" i="8"/>
  <c r="H76" i="8"/>
  <c r="N72" i="8"/>
  <c r="G72" i="8"/>
  <c r="D72" i="8"/>
  <c r="H72" i="8"/>
  <c r="I72" i="8"/>
  <c r="N67" i="8"/>
  <c r="E67" i="8"/>
  <c r="J67" i="8"/>
  <c r="I67" i="8"/>
  <c r="F67" i="8"/>
  <c r="N63" i="8"/>
  <c r="E63" i="8"/>
  <c r="G63" i="8"/>
  <c r="I63" i="8"/>
  <c r="D63" i="8"/>
  <c r="N40" i="8"/>
  <c r="C40" i="8"/>
  <c r="E40" i="8"/>
  <c r="H40" i="8"/>
  <c r="G40" i="8"/>
  <c r="J40" i="8"/>
  <c r="D40" i="8"/>
  <c r="I40" i="8"/>
  <c r="N36" i="8"/>
  <c r="C36" i="8"/>
  <c r="G36" i="8"/>
  <c r="H36" i="8"/>
  <c r="N31" i="8"/>
  <c r="C31" i="8"/>
  <c r="E31" i="8"/>
  <c r="D31" i="8"/>
  <c r="G31" i="8"/>
  <c r="J31" i="8"/>
  <c r="N27" i="8"/>
  <c r="C27" i="8"/>
  <c r="H27" i="8"/>
  <c r="G27" i="8"/>
  <c r="N22" i="8"/>
  <c r="C22" i="8"/>
  <c r="E22" i="8"/>
  <c r="G22" i="8"/>
  <c r="J22" i="8"/>
  <c r="F22" i="8"/>
  <c r="N17" i="8"/>
  <c r="C17" i="8"/>
  <c r="G17" i="8"/>
  <c r="I17" i="8"/>
  <c r="D17" i="8"/>
  <c r="N13" i="8"/>
  <c r="C13" i="8"/>
  <c r="E13" i="8"/>
  <c r="F13" i="8"/>
  <c r="G13" i="8"/>
  <c r="J13" i="8"/>
  <c r="H13" i="8"/>
  <c r="I13" i="8"/>
  <c r="E13" i="13"/>
  <c r="C13" i="13"/>
  <c r="I13" i="13"/>
  <c r="J13" i="13"/>
  <c r="H13" i="13"/>
  <c r="F13" i="13"/>
  <c r="D13" i="13"/>
  <c r="G13" i="13"/>
  <c r="C17" i="13"/>
  <c r="E17" i="13"/>
  <c r="J17" i="13"/>
  <c r="I17" i="13"/>
  <c r="D17" i="13"/>
  <c r="F17" i="13"/>
  <c r="H17" i="13"/>
  <c r="G17" i="13"/>
  <c r="C22" i="13"/>
  <c r="J22" i="13"/>
  <c r="H22" i="13"/>
  <c r="F22" i="13"/>
  <c r="D22" i="13"/>
  <c r="I22" i="13"/>
  <c r="G22" i="13"/>
  <c r="E22" i="13"/>
  <c r="C27" i="13"/>
  <c r="J27" i="13"/>
  <c r="I27" i="13"/>
  <c r="D27" i="13"/>
  <c r="F27" i="13"/>
  <c r="H27" i="13"/>
  <c r="G27" i="13"/>
  <c r="E27" i="13"/>
  <c r="C31" i="13"/>
  <c r="E31" i="13"/>
  <c r="I31" i="13"/>
  <c r="H31" i="13"/>
  <c r="J31" i="13"/>
  <c r="F31" i="13"/>
  <c r="D31" i="13"/>
  <c r="G31" i="13"/>
  <c r="C36" i="13"/>
  <c r="I36" i="13"/>
  <c r="D36" i="13"/>
  <c r="J36" i="13"/>
  <c r="F36" i="13"/>
  <c r="H36" i="13"/>
  <c r="G36" i="13"/>
  <c r="E36" i="13"/>
  <c r="C40" i="13"/>
  <c r="I40" i="13"/>
  <c r="H40" i="13"/>
  <c r="J40" i="13"/>
  <c r="F40" i="13"/>
  <c r="E40" i="13"/>
  <c r="D40" i="13"/>
  <c r="G40" i="13"/>
  <c r="C63" i="13"/>
  <c r="I63" i="13"/>
  <c r="H63" i="13"/>
  <c r="F63" i="13"/>
  <c r="E63" i="13"/>
  <c r="D63" i="13"/>
  <c r="G63" i="13"/>
  <c r="J63" i="13"/>
  <c r="C67" i="13"/>
  <c r="F67" i="13"/>
  <c r="I67" i="13"/>
  <c r="H67" i="13"/>
  <c r="D67" i="13"/>
  <c r="E67" i="13"/>
  <c r="G67" i="13"/>
  <c r="J67" i="13"/>
  <c r="F72" i="13"/>
  <c r="C72" i="13"/>
  <c r="I72" i="13"/>
  <c r="H72" i="13"/>
  <c r="D72" i="13"/>
  <c r="G72" i="13"/>
  <c r="E72" i="13"/>
  <c r="J72" i="13"/>
  <c r="C76" i="13"/>
  <c r="I76" i="13"/>
  <c r="H76" i="13"/>
  <c r="D76" i="13"/>
  <c r="J76" i="13"/>
  <c r="G76" i="13"/>
  <c r="E76" i="13"/>
  <c r="F76" i="13"/>
  <c r="C81" i="13"/>
  <c r="I81" i="13"/>
  <c r="H81" i="13"/>
  <c r="F81" i="13"/>
  <c r="D81" i="13"/>
  <c r="G81" i="13"/>
  <c r="J81" i="13"/>
  <c r="E81" i="13"/>
  <c r="G85" i="13"/>
  <c r="H85" i="13"/>
  <c r="D85" i="13"/>
  <c r="C85" i="13"/>
  <c r="F85" i="13"/>
  <c r="I85" i="13"/>
  <c r="J85" i="13"/>
  <c r="E85" i="13"/>
  <c r="H89" i="13"/>
  <c r="D89" i="13"/>
  <c r="G89" i="13"/>
  <c r="F89" i="13"/>
  <c r="E89" i="13"/>
  <c r="J89" i="13"/>
  <c r="C89" i="13"/>
  <c r="I89" i="13"/>
  <c r="H94" i="13"/>
  <c r="G94" i="13"/>
  <c r="D94" i="13"/>
  <c r="C94" i="13"/>
  <c r="F94" i="13"/>
  <c r="I94" i="13"/>
  <c r="E94" i="13"/>
  <c r="J94" i="13"/>
  <c r="O63" i="8"/>
  <c r="O13" i="8"/>
  <c r="C91" i="8"/>
  <c r="E79" i="8"/>
  <c r="I22" i="8"/>
  <c r="O82" i="8"/>
  <c r="O33" i="8"/>
  <c r="D97" i="8"/>
  <c r="D93" i="8"/>
  <c r="I88" i="8"/>
  <c r="G85" i="8"/>
  <c r="I77" i="8"/>
  <c r="I23" i="8"/>
  <c r="O81" i="8"/>
  <c r="C97" i="8"/>
  <c r="E82" i="8"/>
  <c r="O35" i="8"/>
  <c r="G93" i="8"/>
  <c r="D89" i="8"/>
  <c r="I85" i="8"/>
  <c r="I78" i="8"/>
  <c r="C67" i="8"/>
  <c r="O72" i="8"/>
  <c r="H95" i="8"/>
  <c r="E83" i="8"/>
  <c r="D11" i="8"/>
  <c r="O78" i="8"/>
  <c r="O29" i="8"/>
  <c r="H96" i="8"/>
  <c r="H92" i="8"/>
  <c r="E88" i="8"/>
  <c r="C85" i="8"/>
  <c r="E76" i="8"/>
  <c r="H63" i="8"/>
  <c r="D21" i="8"/>
  <c r="O19" i="8"/>
  <c r="F96" i="8"/>
  <c r="F89" i="8"/>
  <c r="F85" i="8"/>
  <c r="F81" i="8"/>
  <c r="F76" i="8"/>
  <c r="F72" i="8"/>
  <c r="F37" i="8"/>
  <c r="F29" i="8"/>
  <c r="D13" i="8"/>
  <c r="J64" i="8"/>
  <c r="D27" i="8"/>
  <c r="D19" i="8"/>
  <c r="G82" i="8"/>
  <c r="C68" i="8"/>
  <c r="F31" i="8"/>
  <c r="E23" i="8"/>
  <c r="D15" i="8"/>
  <c r="E68" i="8"/>
  <c r="E36" i="8"/>
  <c r="H23" i="8"/>
  <c r="E17" i="8"/>
  <c r="J11" i="8"/>
  <c r="C42" i="8"/>
  <c r="C33" i="8"/>
  <c r="C28" i="8"/>
  <c r="C14" i="8"/>
  <c r="N86" i="8"/>
  <c r="F86" i="8"/>
  <c r="J86" i="8"/>
  <c r="N77" i="8"/>
  <c r="F77" i="8"/>
  <c r="C77" i="8"/>
  <c r="J77" i="8"/>
  <c r="O77" i="8"/>
  <c r="N73" i="8"/>
  <c r="F73" i="8"/>
  <c r="C73" i="8"/>
  <c r="J73" i="8"/>
  <c r="N64" i="8"/>
  <c r="C64" i="8"/>
  <c r="H64" i="8"/>
  <c r="D64" i="8"/>
  <c r="N37" i="8"/>
  <c r="H37" i="8"/>
  <c r="I37" i="8"/>
  <c r="D37" i="8"/>
  <c r="J37" i="8"/>
  <c r="N23" i="8"/>
  <c r="D23" i="8"/>
  <c r="J23" i="8"/>
  <c r="N19" i="8"/>
  <c r="H19" i="8"/>
  <c r="F19" i="8"/>
  <c r="I16" i="13"/>
  <c r="C16" i="13"/>
  <c r="F16" i="13"/>
  <c r="E16" i="13"/>
  <c r="H16" i="13"/>
  <c r="J16" i="13"/>
  <c r="D16" i="13"/>
  <c r="G16" i="13"/>
  <c r="I21" i="13"/>
  <c r="J21" i="13"/>
  <c r="F21" i="13"/>
  <c r="E21" i="13"/>
  <c r="C21" i="13"/>
  <c r="D21" i="13"/>
  <c r="G21" i="13"/>
  <c r="H21" i="13"/>
  <c r="I26" i="13"/>
  <c r="F26" i="13"/>
  <c r="H26" i="13"/>
  <c r="C26" i="13"/>
  <c r="J26" i="13"/>
  <c r="E26" i="13"/>
  <c r="G26" i="13"/>
  <c r="D26" i="13"/>
  <c r="C35" i="13"/>
  <c r="F35" i="13"/>
  <c r="I35" i="13"/>
  <c r="H35" i="13"/>
  <c r="E35" i="13"/>
  <c r="D35" i="13"/>
  <c r="J35" i="13"/>
  <c r="G35" i="13"/>
  <c r="I39" i="13"/>
  <c r="F39" i="13"/>
  <c r="C39" i="13"/>
  <c r="E39" i="13"/>
  <c r="D39" i="13"/>
  <c r="H39" i="13"/>
  <c r="G39" i="13"/>
  <c r="J39" i="13"/>
  <c r="I66" i="13"/>
  <c r="F66" i="13"/>
  <c r="D66" i="13"/>
  <c r="E66" i="13"/>
  <c r="G66" i="13"/>
  <c r="C66" i="13"/>
  <c r="H66" i="13"/>
  <c r="J66" i="13"/>
  <c r="I71" i="13"/>
  <c r="F71" i="13"/>
  <c r="C71" i="13"/>
  <c r="H71" i="13"/>
  <c r="D71" i="13"/>
  <c r="J71" i="13"/>
  <c r="G71" i="13"/>
  <c r="E71" i="13"/>
  <c r="I75" i="13"/>
  <c r="F75" i="13"/>
  <c r="C75" i="13"/>
  <c r="D75" i="13"/>
  <c r="G75" i="13"/>
  <c r="J75" i="13"/>
  <c r="H75" i="13"/>
  <c r="E75" i="13"/>
  <c r="I79" i="13"/>
  <c r="F79" i="13"/>
  <c r="H79" i="13"/>
  <c r="C79" i="13"/>
  <c r="D79" i="13"/>
  <c r="E79" i="13"/>
  <c r="J79" i="13"/>
  <c r="G79" i="13"/>
  <c r="F84" i="13"/>
  <c r="I84" i="13"/>
  <c r="J84" i="13"/>
  <c r="D84" i="13"/>
  <c r="C84" i="13"/>
  <c r="E84" i="13"/>
  <c r="G84" i="13"/>
  <c r="H84" i="13"/>
  <c r="C88" i="13"/>
  <c r="D88" i="13"/>
  <c r="G88" i="13"/>
  <c r="J88" i="13"/>
  <c r="E88" i="13"/>
  <c r="F88" i="13"/>
  <c r="H88" i="13"/>
  <c r="I88" i="13"/>
  <c r="C93" i="13"/>
  <c r="G93" i="13"/>
  <c r="D93" i="13"/>
  <c r="J93" i="13"/>
  <c r="E93" i="13"/>
  <c r="F93" i="13"/>
  <c r="H93" i="13"/>
  <c r="I93" i="13"/>
  <c r="C97" i="13"/>
  <c r="G97" i="13"/>
  <c r="D97" i="13"/>
  <c r="J97" i="13"/>
  <c r="E97" i="13"/>
  <c r="F97" i="13"/>
  <c r="I97" i="13"/>
  <c r="H97" i="13"/>
  <c r="O86" i="8"/>
  <c r="O20" i="8"/>
  <c r="H86" i="8"/>
  <c r="O39" i="8"/>
  <c r="O34" i="8"/>
  <c r="O23" i="8"/>
  <c r="N84" i="8"/>
  <c r="F84" i="8"/>
  <c r="J84" i="8"/>
  <c r="E84" i="8"/>
  <c r="H84" i="8"/>
  <c r="I84" i="8"/>
  <c r="N79" i="8"/>
  <c r="F79" i="8"/>
  <c r="C79" i="8"/>
  <c r="J79" i="8"/>
  <c r="O79" i="8"/>
  <c r="I79" i="8"/>
  <c r="N75" i="8"/>
  <c r="F75" i="8"/>
  <c r="C75" i="8"/>
  <c r="J75" i="8"/>
  <c r="N71" i="8"/>
  <c r="F71" i="8"/>
  <c r="C71" i="8"/>
  <c r="J71" i="8"/>
  <c r="I71" i="8"/>
  <c r="N66" i="8"/>
  <c r="H66" i="8"/>
  <c r="D66" i="8"/>
  <c r="J66" i="8"/>
  <c r="N39" i="8"/>
  <c r="E39" i="8"/>
  <c r="N35" i="8"/>
  <c r="I35" i="8"/>
  <c r="H35" i="8"/>
  <c r="D35" i="8"/>
  <c r="N30" i="8"/>
  <c r="F30" i="8"/>
  <c r="D30" i="8"/>
  <c r="N26" i="8"/>
  <c r="D26" i="8"/>
  <c r="H26" i="8"/>
  <c r="J26" i="8"/>
  <c r="E26" i="8"/>
  <c r="N21" i="8"/>
  <c r="F21" i="8"/>
  <c r="I21" i="8"/>
  <c r="O21" i="8"/>
  <c r="N16" i="8"/>
  <c r="J16" i="8"/>
  <c r="E16" i="8"/>
  <c r="H16" i="8"/>
  <c r="O16" i="8"/>
  <c r="N12" i="8"/>
  <c r="I12" i="8"/>
  <c r="E12" i="8"/>
  <c r="D12" i="8"/>
  <c r="I14" i="13"/>
  <c r="H14" i="13"/>
  <c r="D14" i="13"/>
  <c r="C14" i="13"/>
  <c r="J14" i="13"/>
  <c r="G14" i="13"/>
  <c r="F14" i="13"/>
  <c r="E14" i="13"/>
  <c r="H19" i="13"/>
  <c r="D19" i="13"/>
  <c r="C19" i="13"/>
  <c r="J19" i="13"/>
  <c r="G19" i="13"/>
  <c r="F19" i="13"/>
  <c r="I19" i="13"/>
  <c r="E19" i="13"/>
  <c r="H23" i="13"/>
  <c r="D23" i="13"/>
  <c r="C23" i="13"/>
  <c r="E23" i="13"/>
  <c r="I23" i="13"/>
  <c r="J23" i="13"/>
  <c r="G23" i="13"/>
  <c r="F23" i="13"/>
  <c r="H28" i="13"/>
  <c r="D28" i="13"/>
  <c r="C28" i="13"/>
  <c r="I28" i="13"/>
  <c r="J28" i="13"/>
  <c r="G28" i="13"/>
  <c r="E28" i="13"/>
  <c r="F28" i="13"/>
  <c r="H33" i="13"/>
  <c r="D33" i="13"/>
  <c r="C33" i="13"/>
  <c r="J33" i="13"/>
  <c r="I33" i="13"/>
  <c r="G33" i="13"/>
  <c r="E33" i="13"/>
  <c r="F33" i="13"/>
  <c r="I37" i="13"/>
  <c r="H37" i="13"/>
  <c r="D37" i="13"/>
  <c r="C37" i="13"/>
  <c r="G37" i="13"/>
  <c r="J37" i="13"/>
  <c r="F37" i="13"/>
  <c r="E37" i="13"/>
  <c r="C42" i="13"/>
  <c r="C50" i="13"/>
  <c r="H64" i="13"/>
  <c r="C64" i="13"/>
  <c r="I64" i="13"/>
  <c r="D64" i="13"/>
  <c r="G64" i="13"/>
  <c r="E64" i="13"/>
  <c r="F64" i="13"/>
  <c r="J64" i="13"/>
  <c r="H68" i="13"/>
  <c r="F68" i="13"/>
  <c r="C68" i="13"/>
  <c r="I68" i="13"/>
  <c r="D68" i="13"/>
  <c r="G68" i="13"/>
  <c r="E68" i="13"/>
  <c r="J68" i="13"/>
  <c r="H73" i="13"/>
  <c r="F73" i="13"/>
  <c r="C73" i="13"/>
  <c r="I73" i="13"/>
  <c r="D73" i="13"/>
  <c r="G73" i="13"/>
  <c r="E73" i="13"/>
  <c r="J73" i="13"/>
  <c r="F77" i="13"/>
  <c r="H77" i="13"/>
  <c r="C77" i="13"/>
  <c r="I77" i="13"/>
  <c r="D77" i="13"/>
  <c r="G77" i="13"/>
  <c r="E77" i="13"/>
  <c r="J77" i="13"/>
  <c r="H82" i="13"/>
  <c r="C82" i="13"/>
  <c r="F82" i="13"/>
  <c r="I82" i="13"/>
  <c r="D82" i="13"/>
  <c r="G82" i="13"/>
  <c r="E82" i="13"/>
  <c r="J82" i="13"/>
  <c r="C86" i="13"/>
  <c r="H86" i="13"/>
  <c r="J86" i="13"/>
  <c r="E86" i="13"/>
  <c r="D86" i="13"/>
  <c r="G86" i="13"/>
  <c r="F86" i="13"/>
  <c r="I86" i="13"/>
  <c r="G91" i="13"/>
  <c r="C91" i="13"/>
  <c r="H91" i="13"/>
  <c r="J91" i="13"/>
  <c r="E91" i="13"/>
  <c r="D91" i="13"/>
  <c r="F91" i="13"/>
  <c r="I91" i="13"/>
  <c r="C95" i="13"/>
  <c r="G95" i="13"/>
  <c r="H95" i="13"/>
  <c r="J95" i="13"/>
  <c r="E95" i="13"/>
  <c r="D95" i="13"/>
  <c r="F95" i="13"/>
  <c r="I95" i="13"/>
  <c r="E96" i="8"/>
  <c r="C88" i="8"/>
  <c r="E75" i="8"/>
  <c r="I14" i="8"/>
  <c r="O73" i="8"/>
  <c r="O27" i="8"/>
  <c r="I95" i="8"/>
  <c r="G92" i="8"/>
  <c r="D88" i="8"/>
  <c r="D84" i="8"/>
  <c r="I75" i="8"/>
  <c r="C63" i="8"/>
  <c r="J39" i="8"/>
  <c r="D20" i="8"/>
  <c r="O67" i="8"/>
  <c r="H91" i="8"/>
  <c r="E73" i="8"/>
  <c r="E19" i="8"/>
  <c r="O75" i="8"/>
  <c r="O30" i="8"/>
  <c r="D96" i="8"/>
  <c r="I92" i="8"/>
  <c r="G84" i="8"/>
  <c r="I76" i="8"/>
  <c r="F64" i="8"/>
  <c r="J21" i="8"/>
  <c r="E92" i="8"/>
  <c r="E77" i="8"/>
  <c r="O70" i="8"/>
  <c r="O22" i="8"/>
  <c r="E95" i="8"/>
  <c r="C92" i="8"/>
  <c r="H87" i="8"/>
  <c r="H83" i="8"/>
  <c r="E74" i="8"/>
  <c r="E37" i="8"/>
  <c r="F16" i="8"/>
  <c r="O14" i="8"/>
  <c r="F95" i="8"/>
  <c r="G64" i="8"/>
  <c r="I34" i="8"/>
  <c r="I26" i="8"/>
  <c r="H17" i="8"/>
  <c r="H82" i="8"/>
  <c r="H77" i="8"/>
  <c r="H73" i="8"/>
  <c r="D68" i="8"/>
  <c r="I39" i="8"/>
  <c r="H31" i="8"/>
  <c r="F23" i="8"/>
  <c r="F15" i="8"/>
  <c r="C81" i="8"/>
  <c r="C76" i="8"/>
  <c r="C72" i="8"/>
  <c r="C66" i="8"/>
  <c r="I36" i="8"/>
  <c r="I28" i="8"/>
  <c r="F12" i="8"/>
  <c r="I66" i="8"/>
  <c r="H39" i="8"/>
  <c r="J27" i="8"/>
  <c r="H21" i="8"/>
  <c r="G39" i="8"/>
  <c r="G35" i="8"/>
  <c r="G30" i="8"/>
  <c r="G26" i="8"/>
  <c r="G21" i="8"/>
  <c r="G16" i="8"/>
  <c r="G12" i="8"/>
  <c r="O64" i="8"/>
  <c r="O37" i="8"/>
  <c r="O94" i="8"/>
  <c r="O66" i="8"/>
  <c r="O12" i="8"/>
  <c r="G86" i="8"/>
  <c r="D14" i="8"/>
  <c r="H68" i="8"/>
  <c r="E33" i="8"/>
  <c r="G23" i="8"/>
  <c r="N97" i="8"/>
  <c r="J97" i="8"/>
  <c r="O97" i="8"/>
  <c r="N93" i="8"/>
  <c r="J93" i="8"/>
  <c r="E93" i="8"/>
  <c r="H93" i="8"/>
  <c r="I93" i="8"/>
  <c r="N88" i="8"/>
  <c r="F88" i="8"/>
  <c r="J88" i="8"/>
  <c r="N96" i="8"/>
  <c r="C96" i="8"/>
  <c r="I96" i="8"/>
  <c r="G96" i="8"/>
  <c r="N92" i="8"/>
  <c r="O92" i="8"/>
  <c r="N87" i="8"/>
  <c r="C87" i="8"/>
  <c r="I87" i="8"/>
  <c r="G87" i="8"/>
  <c r="N83" i="8"/>
  <c r="N78" i="8"/>
  <c r="G78" i="8"/>
  <c r="D78" i="8"/>
  <c r="H78" i="8"/>
  <c r="E78" i="8"/>
  <c r="N74" i="8"/>
  <c r="G74" i="8"/>
  <c r="D74" i="8"/>
  <c r="H74" i="8"/>
  <c r="O74" i="8"/>
  <c r="N70" i="8"/>
  <c r="E70" i="8"/>
  <c r="F70" i="8"/>
  <c r="I70" i="8"/>
  <c r="G70" i="8"/>
  <c r="C70" i="8"/>
  <c r="N65" i="8"/>
  <c r="E65" i="8"/>
  <c r="D65" i="8"/>
  <c r="I65" i="8"/>
  <c r="J65" i="8"/>
  <c r="N38" i="8"/>
  <c r="C38" i="8"/>
  <c r="G38" i="8"/>
  <c r="E38" i="8"/>
  <c r="H38" i="8"/>
  <c r="O38" i="8"/>
  <c r="N34" i="8"/>
  <c r="C34" i="8"/>
  <c r="J34" i="8"/>
  <c r="D34" i="8"/>
  <c r="G34" i="8"/>
  <c r="F34" i="8"/>
  <c r="N29" i="8"/>
  <c r="C29" i="8"/>
  <c r="H29" i="8"/>
  <c r="G29" i="8"/>
  <c r="E29" i="8"/>
  <c r="I29" i="8"/>
  <c r="N25" i="8"/>
  <c r="C25" i="8"/>
  <c r="J25" i="8"/>
  <c r="F25" i="8"/>
  <c r="G25" i="8"/>
  <c r="H25" i="8"/>
  <c r="O25" i="8"/>
  <c r="N20" i="8"/>
  <c r="C20" i="8"/>
  <c r="I20" i="8"/>
  <c r="G20" i="8"/>
  <c r="E20" i="8"/>
  <c r="F20" i="8"/>
  <c r="N15" i="8"/>
  <c r="C15" i="8"/>
  <c r="J15" i="8"/>
  <c r="G15" i="8"/>
  <c r="I15" i="8"/>
  <c r="H11" i="13"/>
  <c r="D11" i="13"/>
  <c r="C11" i="13"/>
  <c r="G11" i="13"/>
  <c r="I11" i="13"/>
  <c r="F11" i="13"/>
  <c r="E11" i="13"/>
  <c r="J11" i="13"/>
  <c r="I15" i="13"/>
  <c r="H15" i="13"/>
  <c r="D15" i="13"/>
  <c r="C15" i="13"/>
  <c r="E15" i="13"/>
  <c r="J15" i="13"/>
  <c r="G15" i="13"/>
  <c r="F15" i="13"/>
  <c r="H20" i="13"/>
  <c r="D20" i="13"/>
  <c r="C20" i="13"/>
  <c r="I20" i="13"/>
  <c r="G20" i="13"/>
  <c r="E20" i="13"/>
  <c r="J20" i="13"/>
  <c r="F20" i="13"/>
  <c r="H25" i="13"/>
  <c r="D25" i="13"/>
  <c r="C25" i="13"/>
  <c r="I25" i="13"/>
  <c r="J25" i="13"/>
  <c r="G25" i="13"/>
  <c r="E25" i="13"/>
  <c r="F25" i="13"/>
  <c r="I29" i="13"/>
  <c r="H29" i="13"/>
  <c r="D29" i="13"/>
  <c r="C29" i="13"/>
  <c r="G29" i="13"/>
  <c r="E29" i="13"/>
  <c r="J29" i="13"/>
  <c r="F29" i="13"/>
  <c r="H34" i="13"/>
  <c r="D34" i="13"/>
  <c r="C34" i="13"/>
  <c r="I34" i="13"/>
  <c r="G34" i="13"/>
  <c r="J34" i="13"/>
  <c r="F34" i="13"/>
  <c r="E34" i="13"/>
  <c r="I38" i="13"/>
  <c r="H38" i="13"/>
  <c r="D38" i="13"/>
  <c r="C38" i="13"/>
  <c r="E38" i="13"/>
  <c r="G38" i="13"/>
  <c r="J38" i="13"/>
  <c r="F38" i="13"/>
  <c r="F65" i="13"/>
  <c r="C65" i="13"/>
  <c r="H65" i="13"/>
  <c r="G65" i="13"/>
  <c r="J65" i="13"/>
  <c r="I65" i="13"/>
  <c r="D65" i="13"/>
  <c r="E65" i="13"/>
  <c r="F70" i="13"/>
  <c r="C70" i="13"/>
  <c r="G70" i="13"/>
  <c r="J70" i="13"/>
  <c r="H70" i="13"/>
  <c r="I70" i="13"/>
  <c r="D70" i="13"/>
  <c r="E70" i="13"/>
  <c r="F74" i="13"/>
  <c r="C74" i="13"/>
  <c r="I74" i="13"/>
  <c r="H74" i="13"/>
  <c r="G74" i="13"/>
  <c r="J74" i="13"/>
  <c r="E74" i="13"/>
  <c r="D74" i="13"/>
  <c r="C78" i="13"/>
  <c r="I78" i="13"/>
  <c r="G78" i="13"/>
  <c r="J78" i="13"/>
  <c r="F78" i="13"/>
  <c r="H78" i="13"/>
  <c r="E78" i="13"/>
  <c r="D78" i="13"/>
  <c r="F83" i="13"/>
  <c r="C83" i="13"/>
  <c r="H83" i="13"/>
  <c r="G83" i="13"/>
  <c r="J83" i="13"/>
  <c r="I83" i="13"/>
  <c r="D83" i="13"/>
  <c r="E83" i="13"/>
  <c r="H87" i="13"/>
  <c r="D87" i="13"/>
  <c r="G87" i="13"/>
  <c r="F87" i="13"/>
  <c r="C87" i="13"/>
  <c r="J87" i="13"/>
  <c r="I87" i="13"/>
  <c r="E87" i="13"/>
  <c r="H92" i="13"/>
  <c r="D92" i="13"/>
  <c r="F92" i="13"/>
  <c r="G92" i="13"/>
  <c r="C92" i="13"/>
  <c r="J92" i="13"/>
  <c r="I92" i="13"/>
  <c r="E92" i="13"/>
  <c r="H96" i="13"/>
  <c r="C96" i="13"/>
  <c r="D96" i="13"/>
  <c r="F96" i="13"/>
  <c r="G96" i="13"/>
  <c r="J96" i="13"/>
  <c r="E96" i="13"/>
  <c r="I96" i="13"/>
  <c r="O13" i="5"/>
  <c r="O29" i="5"/>
  <c r="O45" i="5"/>
  <c r="O61" i="5"/>
  <c r="O77" i="5"/>
  <c r="O31" i="5"/>
  <c r="O83" i="5"/>
  <c r="O22" i="5"/>
  <c r="O38" i="5"/>
  <c r="O54" i="5"/>
  <c r="O70" i="5"/>
  <c r="O86" i="5"/>
  <c r="O51" i="5"/>
  <c r="O12" i="5"/>
  <c r="O28" i="5"/>
  <c r="O44" i="5"/>
  <c r="O60" i="5"/>
  <c r="O76" i="5"/>
  <c r="O23" i="5"/>
  <c r="O67" i="5"/>
  <c r="N10" i="5"/>
  <c r="M10" i="5"/>
  <c r="O17" i="5"/>
  <c r="O33" i="5"/>
  <c r="O49" i="5"/>
  <c r="O65" i="5"/>
  <c r="O81" i="5"/>
  <c r="O47" i="5"/>
  <c r="O10" i="5"/>
  <c r="O26" i="5"/>
  <c r="O42" i="5"/>
  <c r="O58" i="5"/>
  <c r="O74" i="5"/>
  <c r="O15" i="5"/>
  <c r="O63" i="5"/>
  <c r="O16" i="5"/>
  <c r="O32" i="5"/>
  <c r="O48" i="5"/>
  <c r="O64" i="5"/>
  <c r="O80" i="5"/>
  <c r="O35" i="5"/>
  <c r="O79" i="5"/>
  <c r="O21" i="5"/>
  <c r="O37" i="5"/>
  <c r="O53" i="5"/>
  <c r="O69" i="5"/>
  <c r="O85" i="5"/>
  <c r="O59" i="5"/>
  <c r="O14" i="5"/>
  <c r="O30" i="5"/>
  <c r="O46" i="5"/>
  <c r="O62" i="5"/>
  <c r="O78" i="5"/>
  <c r="O27" i="5"/>
  <c r="O75" i="5"/>
  <c r="O20" i="5"/>
  <c r="O36" i="5"/>
  <c r="O52" i="5"/>
  <c r="O68" i="5"/>
  <c r="O84" i="5"/>
  <c r="O43" i="5"/>
  <c r="L10" i="5"/>
  <c r="O25" i="5"/>
  <c r="O41" i="5"/>
  <c r="O57" i="5"/>
  <c r="O73" i="5"/>
  <c r="O19" i="5"/>
  <c r="O71" i="5"/>
  <c r="O18" i="5"/>
  <c r="O34" i="5"/>
  <c r="O50" i="5"/>
  <c r="O66" i="5"/>
  <c r="O82" i="5"/>
  <c r="O39" i="5"/>
  <c r="O87" i="5"/>
  <c r="O24" i="5"/>
  <c r="O40" i="5"/>
  <c r="O56" i="5"/>
  <c r="O72" i="5"/>
  <c r="O11" i="5"/>
  <c r="O55" i="5"/>
  <c r="O89" i="8"/>
  <c r="O40" i="8"/>
  <c r="C95" i="8"/>
  <c r="C86" i="8"/>
  <c r="E71" i="8"/>
  <c r="F35" i="8"/>
  <c r="O91" i="8"/>
  <c r="O68" i="8"/>
  <c r="O15" i="8"/>
  <c r="D95" i="8"/>
  <c r="I91" i="8"/>
  <c r="I86" i="8"/>
  <c r="G83" i="8"/>
  <c r="I73" i="8"/>
  <c r="F36" i="8"/>
  <c r="H15" i="8"/>
  <c r="O36" i="8"/>
  <c r="H88" i="8"/>
  <c r="C65" i="8"/>
  <c r="O93" i="8"/>
  <c r="O71" i="8"/>
  <c r="O17" i="8"/>
  <c r="G95" i="8"/>
  <c r="D92" i="8"/>
  <c r="D87" i="8"/>
  <c r="I83" i="8"/>
  <c r="I74" i="8"/>
  <c r="D38" i="8"/>
  <c r="F17" i="8"/>
  <c r="O26" i="8"/>
  <c r="E89" i="8"/>
  <c r="H67" i="8"/>
  <c r="O87" i="8"/>
  <c r="O65" i="8"/>
  <c r="O11" i="8"/>
  <c r="H94" i="8"/>
  <c r="E91" i="8"/>
  <c r="E86" i="8"/>
  <c r="C83" i="8"/>
  <c r="E72" i="8"/>
  <c r="I33" i="8"/>
  <c r="J12" i="8"/>
  <c r="F97" i="8"/>
  <c r="J94" i="8"/>
  <c r="F92" i="8"/>
  <c r="F87" i="8"/>
  <c r="F83" i="8"/>
  <c r="F78" i="8"/>
  <c r="F74" i="8"/>
  <c r="D70" i="8"/>
  <c r="J63" i="8"/>
  <c r="J33" i="8"/>
  <c r="I25" i="8"/>
  <c r="I16" i="8"/>
  <c r="D82" i="8"/>
  <c r="D77" i="8"/>
  <c r="D73" i="8"/>
  <c r="G67" i="8"/>
  <c r="I38" i="8"/>
  <c r="I30" i="8"/>
  <c r="H22" i="8"/>
  <c r="F14" i="8"/>
  <c r="G79" i="8"/>
  <c r="G75" i="8"/>
  <c r="G71" i="8"/>
  <c r="F65" i="8"/>
  <c r="J35" i="8"/>
  <c r="I27" i="8"/>
  <c r="I19" i="8"/>
  <c r="H11" i="8"/>
  <c r="E66" i="8"/>
  <c r="J38" i="8"/>
  <c r="H33" i="8"/>
  <c r="E27" i="8"/>
  <c r="J20" i="8"/>
  <c r="H14" i="8"/>
  <c r="C39" i="8"/>
  <c r="C35" i="8"/>
  <c r="C30" i="8"/>
  <c r="C26" i="8"/>
  <c r="C21" i="8"/>
  <c r="C16" i="8"/>
  <c r="C12" i="8"/>
  <c r="K11" i="8"/>
  <c r="K11" i="5"/>
  <c r="K15" i="5"/>
  <c r="K19" i="5"/>
  <c r="K23" i="5"/>
  <c r="K27" i="5"/>
  <c r="K31" i="5"/>
  <c r="K35" i="5"/>
  <c r="K39" i="5"/>
  <c r="K43" i="5"/>
  <c r="K47" i="5"/>
  <c r="K51" i="5"/>
  <c r="K55" i="5"/>
  <c r="K59" i="5"/>
  <c r="K63" i="5"/>
  <c r="K67" i="5"/>
  <c r="K71" i="5"/>
  <c r="K75" i="5"/>
  <c r="K79" i="5"/>
  <c r="K83" i="5"/>
  <c r="K87" i="5"/>
  <c r="L13" i="5"/>
  <c r="L17" i="5"/>
  <c r="M14" i="5"/>
  <c r="M18" i="5"/>
  <c r="M22" i="5"/>
  <c r="M26" i="5"/>
  <c r="N13" i="5"/>
  <c r="N17" i="5"/>
  <c r="N21" i="5"/>
  <c r="N25" i="5"/>
  <c r="L46" i="5"/>
  <c r="M67" i="5"/>
  <c r="L82" i="5"/>
  <c r="M28" i="5"/>
  <c r="N33" i="5"/>
  <c r="L39" i="5"/>
  <c r="M44" i="5"/>
  <c r="N49" i="5"/>
  <c r="L55" i="5"/>
  <c r="M60" i="5"/>
  <c r="N65" i="5"/>
  <c r="L71" i="5"/>
  <c r="M76" i="5"/>
  <c r="N81" i="5"/>
  <c r="L87" i="5"/>
  <c r="L26" i="5"/>
  <c r="L34" i="5"/>
  <c r="M39" i="5"/>
  <c r="N44" i="5"/>
  <c r="M51" i="5"/>
  <c r="L58" i="5"/>
  <c r="L66" i="5"/>
  <c r="M75" i="5"/>
  <c r="M83" i="5"/>
  <c r="M29" i="5"/>
  <c r="L40" i="5"/>
  <c r="N50" i="5"/>
  <c r="M61" i="5"/>
  <c r="L72" i="5"/>
  <c r="N82" i="5"/>
  <c r="L27" i="5"/>
  <c r="M38" i="5"/>
  <c r="L49" i="5"/>
  <c r="M70" i="5"/>
  <c r="L81" i="5"/>
  <c r="L36" i="5"/>
  <c r="M57" i="5"/>
  <c r="N78" i="5"/>
  <c r="L37" i="5"/>
  <c r="M58" i="5"/>
  <c r="K12" i="5"/>
  <c r="K16" i="5"/>
  <c r="K20" i="5"/>
  <c r="K24" i="5"/>
  <c r="K28" i="5"/>
  <c r="K32" i="5"/>
  <c r="K36" i="5"/>
  <c r="K40" i="5"/>
  <c r="K44" i="5"/>
  <c r="K48" i="5"/>
  <c r="K52" i="5"/>
  <c r="K56" i="5"/>
  <c r="K60" i="5"/>
  <c r="K64" i="5"/>
  <c r="K68" i="5"/>
  <c r="K72" i="5"/>
  <c r="K76" i="5"/>
  <c r="K80" i="5"/>
  <c r="K84" i="5"/>
  <c r="L14" i="5"/>
  <c r="M11" i="5"/>
  <c r="M15" i="5"/>
  <c r="M19" i="5"/>
  <c r="M23" i="5"/>
  <c r="M27" i="5"/>
  <c r="N14" i="5"/>
  <c r="N18" i="5"/>
  <c r="N22" i="5"/>
  <c r="N26" i="5"/>
  <c r="L54" i="5"/>
  <c r="M71" i="5"/>
  <c r="L86" i="5"/>
  <c r="N29" i="5"/>
  <c r="L35" i="5"/>
  <c r="M40" i="5"/>
  <c r="N45" i="5"/>
  <c r="L51" i="5"/>
  <c r="M56" i="5"/>
  <c r="N61" i="5"/>
  <c r="L67" i="5"/>
  <c r="M72" i="5"/>
  <c r="N77" i="5"/>
  <c r="L83" i="5"/>
  <c r="N28" i="5"/>
  <c r="M35" i="5"/>
  <c r="N40" i="5"/>
  <c r="M47" i="5"/>
  <c r="N52" i="5"/>
  <c r="N60" i="5"/>
  <c r="N68" i="5"/>
  <c r="N76" i="5"/>
  <c r="N84" i="5"/>
  <c r="L32" i="5"/>
  <c r="N42" i="5"/>
  <c r="M53" i="5"/>
  <c r="L64" i="5"/>
  <c r="N74" i="5"/>
  <c r="M85" i="5"/>
  <c r="M30" i="5"/>
  <c r="L41" i="5"/>
  <c r="N51" i="5"/>
  <c r="M62" i="5"/>
  <c r="L73" i="5"/>
  <c r="N83" i="5"/>
  <c r="L28" i="5"/>
  <c r="N38" i="5"/>
  <c r="M49" i="5"/>
  <c r="L60" i="5"/>
  <c r="N70" i="5"/>
  <c r="M81" i="5"/>
  <c r="L29" i="5"/>
  <c r="N39" i="5"/>
  <c r="M50" i="5"/>
  <c r="L61" i="5"/>
  <c r="N71" i="5"/>
  <c r="M82" i="5"/>
  <c r="N75" i="5"/>
  <c r="M41" i="5"/>
  <c r="N62" i="5"/>
  <c r="L84" i="5"/>
  <c r="M42" i="5"/>
  <c r="N63" i="5"/>
  <c r="K13" i="5"/>
  <c r="K17" i="5"/>
  <c r="K21" i="5"/>
  <c r="K25" i="5"/>
  <c r="K29" i="5"/>
  <c r="K33" i="5"/>
  <c r="K37" i="5"/>
  <c r="K41" i="5"/>
  <c r="K45" i="5"/>
  <c r="K49" i="5"/>
  <c r="K53" i="5"/>
  <c r="K57" i="5"/>
  <c r="K61" i="5"/>
  <c r="K65" i="5"/>
  <c r="K69" i="5"/>
  <c r="K73" i="5"/>
  <c r="K77" i="5"/>
  <c r="K81" i="5"/>
  <c r="K85" i="5"/>
  <c r="L11" i="5"/>
  <c r="L15" i="5"/>
  <c r="M12" i="5"/>
  <c r="M16" i="5"/>
  <c r="M20" i="5"/>
  <c r="M24" i="5"/>
  <c r="N11" i="5"/>
  <c r="N15" i="5"/>
  <c r="N19" i="5"/>
  <c r="N23" i="5"/>
  <c r="N27" i="5"/>
  <c r="M59" i="5"/>
  <c r="L74" i="5"/>
  <c r="L21" i="5"/>
  <c r="L31" i="5"/>
  <c r="M36" i="5"/>
  <c r="N41" i="5"/>
  <c r="L47" i="5"/>
  <c r="M52" i="5"/>
  <c r="N57" i="5"/>
  <c r="L63" i="5"/>
  <c r="M68" i="5"/>
  <c r="N73" i="5"/>
  <c r="L79" i="5"/>
  <c r="M84" i="5"/>
  <c r="L18" i="5"/>
  <c r="L30" i="5"/>
  <c r="N36" i="5"/>
  <c r="L42" i="5"/>
  <c r="N48" i="5"/>
  <c r="M55" i="5"/>
  <c r="L62" i="5"/>
  <c r="L70" i="5"/>
  <c r="M79" i="5"/>
  <c r="M87" i="5"/>
  <c r="N34" i="5"/>
  <c r="M45" i="5"/>
  <c r="L56" i="5"/>
  <c r="N66" i="5"/>
  <c r="M77" i="5"/>
  <c r="L33" i="5"/>
  <c r="N43" i="5"/>
  <c r="M54" i="5"/>
  <c r="L65" i="5"/>
  <c r="M86" i="5"/>
  <c r="N30" i="5"/>
  <c r="L52" i="5"/>
  <c r="M73" i="5"/>
  <c r="N31" i="5"/>
  <c r="L53" i="5"/>
  <c r="M74" i="5"/>
  <c r="K14" i="5"/>
  <c r="K18" i="5"/>
  <c r="K22" i="5"/>
  <c r="K26" i="5"/>
  <c r="K30" i="5"/>
  <c r="K34" i="5"/>
  <c r="K38" i="5"/>
  <c r="K42" i="5"/>
  <c r="K46" i="5"/>
  <c r="K50" i="5"/>
  <c r="K54" i="5"/>
  <c r="K58" i="5"/>
  <c r="K62" i="5"/>
  <c r="K66" i="5"/>
  <c r="K70" i="5"/>
  <c r="K74" i="5"/>
  <c r="K78" i="5"/>
  <c r="K82" i="5"/>
  <c r="K86" i="5"/>
  <c r="L12" i="5"/>
  <c r="L16" i="5"/>
  <c r="M13" i="5"/>
  <c r="M17" i="5"/>
  <c r="M21" i="5"/>
  <c r="M25" i="5"/>
  <c r="N12" i="5"/>
  <c r="N16" i="5"/>
  <c r="N20" i="5"/>
  <c r="N24" i="5"/>
  <c r="M31" i="5"/>
  <c r="N64" i="5"/>
  <c r="L78" i="5"/>
  <c r="L25" i="5"/>
  <c r="M32" i="5"/>
  <c r="N37" i="5"/>
  <c r="L43" i="5"/>
  <c r="M48" i="5"/>
  <c r="N53" i="5"/>
  <c r="L59" i="5"/>
  <c r="M64" i="5"/>
  <c r="N69" i="5"/>
  <c r="L75" i="5"/>
  <c r="M80" i="5"/>
  <c r="N85" i="5"/>
  <c r="L22" i="5"/>
  <c r="N32" i="5"/>
  <c r="L38" i="5"/>
  <c r="M43" i="5"/>
  <c r="L50" i="5"/>
  <c r="N56" i="5"/>
  <c r="M63" i="5"/>
  <c r="N72" i="5"/>
  <c r="N80" i="5"/>
  <c r="L24" i="5"/>
  <c r="M37" i="5"/>
  <c r="L48" i="5"/>
  <c r="N58" i="5"/>
  <c r="M69" i="5"/>
  <c r="L80" i="5"/>
  <c r="L19" i="5"/>
  <c r="N35" i="5"/>
  <c r="M46" i="5"/>
  <c r="L57" i="5"/>
  <c r="N67" i="5"/>
  <c r="M78" i="5"/>
  <c r="K10" i="5"/>
  <c r="M33" i="5"/>
  <c r="L44" i="5"/>
  <c r="N54" i="5"/>
  <c r="M65" i="5"/>
  <c r="L76" i="5"/>
  <c r="N86" i="5"/>
  <c r="M34" i="5"/>
  <c r="L45" i="5"/>
  <c r="N55" i="5"/>
  <c r="M66" i="5"/>
  <c r="L77" i="5"/>
  <c r="N87" i="5"/>
  <c r="N59" i="5"/>
  <c r="L20" i="5"/>
  <c r="N46" i="5"/>
  <c r="L68" i="5"/>
  <c r="L23" i="5"/>
  <c r="N47" i="5"/>
  <c r="L69" i="5"/>
  <c r="N79" i="5"/>
  <c r="L85" i="5"/>
  <c r="C33" i="18"/>
  <c r="C65" i="19"/>
  <c r="E58" i="19"/>
  <c r="C12" i="19"/>
  <c r="L14" i="13"/>
  <c r="C34" i="19"/>
  <c r="F2" i="17"/>
  <c r="C13" i="19"/>
  <c r="D65" i="19"/>
  <c r="D61" i="18"/>
  <c r="D60" i="18"/>
  <c r="E65" i="19"/>
  <c r="E62" i="18"/>
  <c r="E81" i="18" s="1"/>
  <c r="I81" i="18" s="1"/>
  <c r="E60" i="18"/>
  <c r="C81" i="18" s="1"/>
  <c r="G81" i="18" s="1"/>
  <c r="E61" i="18"/>
  <c r="D81" i="18" s="1"/>
  <c r="H81" i="18" s="1"/>
  <c r="D62" i="18"/>
  <c r="L40" i="13"/>
  <c r="L31" i="13"/>
  <c r="L29" i="13"/>
  <c r="L27" i="13"/>
  <c r="L25" i="13"/>
  <c r="L22" i="13"/>
  <c r="L20" i="13"/>
  <c r="L13" i="13"/>
  <c r="L63" i="13"/>
  <c r="L28" i="13"/>
  <c r="L26" i="13"/>
  <c r="L23" i="13"/>
  <c r="L21" i="13"/>
  <c r="L19" i="13"/>
  <c r="L11" i="13"/>
  <c r="L17" i="13"/>
  <c r="L12" i="13"/>
  <c r="L15" i="13"/>
  <c r="L16" i="13"/>
  <c r="L38" i="13"/>
  <c r="L36" i="13"/>
  <c r="L34" i="13"/>
  <c r="L67" i="13"/>
  <c r="L65" i="13"/>
  <c r="L70" i="13"/>
  <c r="L93" i="13"/>
  <c r="C11" i="20"/>
  <c r="M97" i="8"/>
  <c r="K96" i="8"/>
  <c r="M95" i="8"/>
  <c r="K94" i="8"/>
  <c r="M93" i="8"/>
  <c r="K92" i="8"/>
  <c r="M91" i="8"/>
  <c r="K89" i="8"/>
  <c r="M88" i="8"/>
  <c r="K87" i="8"/>
  <c r="M86" i="8"/>
  <c r="K85" i="8"/>
  <c r="M84" i="8"/>
  <c r="K83" i="8"/>
  <c r="M82" i="8"/>
  <c r="K81" i="8"/>
  <c r="M79" i="8"/>
  <c r="K78" i="8"/>
  <c r="M77" i="8"/>
  <c r="K76" i="8"/>
  <c r="M75" i="8"/>
  <c r="K74" i="8"/>
  <c r="M73" i="8"/>
  <c r="M72" i="8"/>
  <c r="L97" i="8"/>
  <c r="L95" i="8"/>
  <c r="L93" i="8"/>
  <c r="L91" i="8"/>
  <c r="L88" i="8"/>
  <c r="L86" i="8"/>
  <c r="L84" i="8"/>
  <c r="L82" i="8"/>
  <c r="L79" i="8"/>
  <c r="L77" i="8"/>
  <c r="L75" i="8"/>
  <c r="L73" i="8"/>
  <c r="L72" i="8"/>
  <c r="K97" i="8"/>
  <c r="M94" i="8"/>
  <c r="K93" i="8"/>
  <c r="M89" i="8"/>
  <c r="K88" i="8"/>
  <c r="M85" i="8"/>
  <c r="K84" i="8"/>
  <c r="M81" i="8"/>
  <c r="K79" i="8"/>
  <c r="M76" i="8"/>
  <c r="K75" i="8"/>
  <c r="K72" i="8"/>
  <c r="K71" i="8"/>
  <c r="L70" i="8"/>
  <c r="L67" i="8"/>
  <c r="L65" i="8"/>
  <c r="L63" i="8"/>
  <c r="L94" i="8"/>
  <c r="L89" i="8"/>
  <c r="L85" i="8"/>
  <c r="L81" i="8"/>
  <c r="L76" i="8"/>
  <c r="K70" i="8"/>
  <c r="M68" i="8"/>
  <c r="K67" i="8"/>
  <c r="M66" i="8"/>
  <c r="K65" i="8"/>
  <c r="M64" i="8"/>
  <c r="K63" i="8"/>
  <c r="M96" i="8"/>
  <c r="K95" i="8"/>
  <c r="M92" i="8"/>
  <c r="K91" i="8"/>
  <c r="M87" i="8"/>
  <c r="K86" i="8"/>
  <c r="M83" i="8"/>
  <c r="K82" i="8"/>
  <c r="M78" i="8"/>
  <c r="K77" i="8"/>
  <c r="M74" i="8"/>
  <c r="K73" i="8"/>
  <c r="M71" i="8"/>
  <c r="L68" i="8"/>
  <c r="L66" i="8"/>
  <c r="L64" i="8"/>
  <c r="L92" i="8"/>
  <c r="L74" i="8"/>
  <c r="M70" i="8"/>
  <c r="K68" i="8"/>
  <c r="L39" i="8"/>
  <c r="L37" i="8"/>
  <c r="L96" i="8"/>
  <c r="L78" i="8"/>
  <c r="L71" i="8"/>
  <c r="M63" i="8"/>
  <c r="M40" i="8"/>
  <c r="K39" i="8"/>
  <c r="M38" i="8"/>
  <c r="L83" i="8"/>
  <c r="M65" i="8"/>
  <c r="K64" i="8"/>
  <c r="L40" i="8"/>
  <c r="L38" i="8"/>
  <c r="M67" i="8"/>
  <c r="M39" i="8"/>
  <c r="K38" i="8"/>
  <c r="K36" i="8"/>
  <c r="M35" i="8"/>
  <c r="K34" i="8"/>
  <c r="M33" i="8"/>
  <c r="K31" i="8"/>
  <c r="M30" i="8"/>
  <c r="K29" i="8"/>
  <c r="M28" i="8"/>
  <c r="K27" i="8"/>
  <c r="M26" i="8"/>
  <c r="K25" i="8"/>
  <c r="M23" i="8"/>
  <c r="K22" i="8"/>
  <c r="M21" i="8"/>
  <c r="K20" i="8"/>
  <c r="M19" i="8"/>
  <c r="K17" i="8"/>
  <c r="M16" i="8"/>
  <c r="K15" i="8"/>
  <c r="M14" i="8"/>
  <c r="K13" i="8"/>
  <c r="M12" i="8"/>
  <c r="K14" i="8"/>
  <c r="K37" i="8"/>
  <c r="L36" i="8"/>
  <c r="L27" i="8"/>
  <c r="L15" i="8"/>
  <c r="L11" i="8"/>
  <c r="K66" i="8"/>
  <c r="K40" i="8"/>
  <c r="L35" i="8"/>
  <c r="L33" i="8"/>
  <c r="L30" i="8"/>
  <c r="L28" i="8"/>
  <c r="L26" i="8"/>
  <c r="L23" i="8"/>
  <c r="L21" i="8"/>
  <c r="L19" i="8"/>
  <c r="L16" i="8"/>
  <c r="L14" i="8"/>
  <c r="L12" i="8"/>
  <c r="M13" i="8"/>
  <c r="L87" i="8"/>
  <c r="L34" i="8"/>
  <c r="L29" i="8"/>
  <c r="L17" i="8"/>
  <c r="M37" i="8"/>
  <c r="M36" i="8"/>
  <c r="K35" i="8"/>
  <c r="M34" i="8"/>
  <c r="K33" i="8"/>
  <c r="M31" i="8"/>
  <c r="K30" i="8"/>
  <c r="M29" i="8"/>
  <c r="K28" i="8"/>
  <c r="M27" i="8"/>
  <c r="K26" i="8"/>
  <c r="M25" i="8"/>
  <c r="K23" i="8"/>
  <c r="M22" i="8"/>
  <c r="K21" i="8"/>
  <c r="M20" i="8"/>
  <c r="K19" i="8"/>
  <c r="M17" i="8"/>
  <c r="K16" i="8"/>
  <c r="M15" i="8"/>
  <c r="K12" i="8"/>
  <c r="M11" i="8"/>
  <c r="L31" i="8"/>
  <c r="L25" i="8"/>
  <c r="L22" i="8"/>
  <c r="L20" i="8"/>
  <c r="L13" i="8"/>
  <c r="L72" i="13"/>
  <c r="L76" i="13"/>
  <c r="L87" i="13"/>
  <c r="L96" i="13"/>
  <c r="L88" i="13"/>
  <c r="L83" i="13"/>
  <c r="L79" i="13"/>
  <c r="L75" i="13"/>
  <c r="L78" i="13"/>
  <c r="L74" i="13"/>
  <c r="L71" i="13"/>
  <c r="L68" i="13"/>
  <c r="L66" i="13"/>
  <c r="L64" i="13"/>
  <c r="L39" i="13"/>
  <c r="L37" i="13"/>
  <c r="L35" i="13"/>
  <c r="L33" i="13"/>
  <c r="L30" i="13"/>
  <c r="L73" i="13"/>
  <c r="L77" i="13"/>
  <c r="L82" i="13"/>
  <c r="L85" i="13"/>
  <c r="L81" i="13"/>
  <c r="L84" i="13"/>
  <c r="L91" i="13"/>
  <c r="L95" i="13"/>
  <c r="L86" i="13"/>
  <c r="L97" i="13"/>
  <c r="L89" i="13"/>
  <c r="L92" i="13"/>
  <c r="L94" i="13"/>
  <c r="S62" i="8"/>
  <c r="C18" i="17"/>
  <c r="R24" i="13" l="1"/>
  <c r="R41" i="13"/>
  <c r="R18" i="13"/>
  <c r="R10" i="13"/>
  <c r="R90" i="13"/>
  <c r="S41" i="13"/>
  <c r="R69" i="13"/>
  <c r="R32" i="13"/>
  <c r="R80" i="13"/>
  <c r="R62" i="13"/>
  <c r="S32" i="13"/>
  <c r="R49" i="13"/>
  <c r="S49" i="13"/>
  <c r="S10" i="13"/>
  <c r="S80" i="13"/>
  <c r="S62" i="13"/>
  <c r="S90" i="13"/>
  <c r="S18" i="13"/>
  <c r="S69" i="13"/>
  <c r="S24" i="13"/>
  <c r="C13" i="4"/>
  <c r="H8" i="4" s="1"/>
  <c r="P41" i="13"/>
  <c r="Q41" i="13"/>
  <c r="N41" i="13"/>
  <c r="O90" i="13"/>
  <c r="Q90" i="13"/>
  <c r="O32" i="13"/>
  <c r="O18" i="13"/>
  <c r="Q18" i="13"/>
  <c r="M90" i="13"/>
  <c r="P18" i="13"/>
  <c r="O49" i="13"/>
  <c r="Q49" i="13"/>
  <c r="P32" i="13"/>
  <c r="Q32" i="13"/>
  <c r="O80" i="13"/>
  <c r="O62" i="13"/>
  <c r="O69" i="13"/>
  <c r="P24" i="13"/>
  <c r="O10" i="13"/>
  <c r="D80" i="18"/>
  <c r="H80" i="18" s="1"/>
  <c r="D79" i="18"/>
  <c r="H79" i="18" s="1"/>
  <c r="P90" i="13"/>
  <c r="Q80" i="13"/>
  <c r="N49" i="13"/>
  <c r="O41" i="13"/>
  <c r="M32" i="13"/>
  <c r="N18" i="13"/>
  <c r="P80" i="13"/>
  <c r="N62" i="13"/>
  <c r="P69" i="13"/>
  <c r="O24" i="13"/>
  <c r="Q24" i="13"/>
  <c r="P10" i="13"/>
  <c r="C80" i="18"/>
  <c r="G80" i="18" s="1"/>
  <c r="C79" i="18"/>
  <c r="G79" i="18" s="1"/>
  <c r="N90" i="13"/>
  <c r="P49" i="13"/>
  <c r="N32" i="13"/>
  <c r="M18" i="13"/>
  <c r="N80" i="13"/>
  <c r="M62" i="13"/>
  <c r="N69" i="13"/>
  <c r="M24" i="13"/>
  <c r="N10" i="13"/>
  <c r="E80" i="18"/>
  <c r="I80" i="18" s="1"/>
  <c r="E79" i="18"/>
  <c r="I79" i="18" s="1"/>
  <c r="M49" i="13"/>
  <c r="M41" i="13"/>
  <c r="M80" i="13"/>
  <c r="P62" i="13"/>
  <c r="Q62" i="13"/>
  <c r="M69" i="13"/>
  <c r="Q69" i="13"/>
  <c r="N24" i="13"/>
  <c r="Q10" i="13"/>
  <c r="M10" i="13"/>
  <c r="I10" i="13"/>
  <c r="D24" i="13"/>
  <c r="C69" i="13"/>
  <c r="F2" i="4"/>
  <c r="E24" i="13"/>
  <c r="C24" i="13"/>
  <c r="H10" i="13"/>
  <c r="E68" i="18"/>
  <c r="I68" i="18" s="1"/>
  <c r="E70" i="18"/>
  <c r="I70" i="18" s="1"/>
  <c r="E72" i="18"/>
  <c r="I72" i="18" s="1"/>
  <c r="E74" i="18"/>
  <c r="I74" i="18" s="1"/>
  <c r="E76" i="18"/>
  <c r="I76" i="18" s="1"/>
  <c r="E78" i="18"/>
  <c r="I78" i="18" s="1"/>
  <c r="E67" i="18"/>
  <c r="I67" i="18" s="1"/>
  <c r="E69" i="18"/>
  <c r="I69" i="18" s="1"/>
  <c r="E71" i="18"/>
  <c r="I71" i="18" s="1"/>
  <c r="E73" i="18"/>
  <c r="I73" i="18" s="1"/>
  <c r="E75" i="18"/>
  <c r="I75" i="18" s="1"/>
  <c r="E77" i="18"/>
  <c r="I77" i="18" s="1"/>
  <c r="E66" i="18"/>
  <c r="I66" i="18" s="1"/>
  <c r="D69" i="13"/>
  <c r="G69" i="13"/>
  <c r="I90" i="13"/>
  <c r="E90" i="13"/>
  <c r="G90" i="13"/>
  <c r="F49" i="13"/>
  <c r="C49" i="13"/>
  <c r="F41" i="13"/>
  <c r="C41" i="13"/>
  <c r="E32" i="13"/>
  <c r="C32" i="13"/>
  <c r="E18" i="13"/>
  <c r="G18" i="13"/>
  <c r="H18" i="13"/>
  <c r="G80" i="13"/>
  <c r="I80" i="13"/>
  <c r="D62" i="13"/>
  <c r="I62" i="13"/>
  <c r="I69" i="13"/>
  <c r="G24" i="13"/>
  <c r="J10" i="13"/>
  <c r="G10" i="13"/>
  <c r="J90" i="13"/>
  <c r="J49" i="13"/>
  <c r="D49" i="13"/>
  <c r="J41" i="13"/>
  <c r="D41" i="13"/>
  <c r="G32" i="13"/>
  <c r="D32" i="13"/>
  <c r="I18" i="13"/>
  <c r="J18" i="13"/>
  <c r="D80" i="13"/>
  <c r="C80" i="13"/>
  <c r="E62" i="13"/>
  <c r="C62" i="13"/>
  <c r="D68" i="18"/>
  <c r="H68" i="18" s="1"/>
  <c r="D70" i="18"/>
  <c r="H70" i="18" s="1"/>
  <c r="D72" i="18"/>
  <c r="H72" i="18" s="1"/>
  <c r="D74" i="18"/>
  <c r="H74" i="18" s="1"/>
  <c r="D76" i="18"/>
  <c r="H76" i="18" s="1"/>
  <c r="D78" i="18"/>
  <c r="H78" i="18" s="1"/>
  <c r="D67" i="18"/>
  <c r="H67" i="18" s="1"/>
  <c r="D69" i="18"/>
  <c r="H69" i="18" s="1"/>
  <c r="D71" i="18"/>
  <c r="H71" i="18" s="1"/>
  <c r="D73" i="18"/>
  <c r="H73" i="18" s="1"/>
  <c r="D75" i="18"/>
  <c r="H75" i="18" s="1"/>
  <c r="D77" i="18"/>
  <c r="H77" i="18" s="1"/>
  <c r="D66" i="18"/>
  <c r="H66" i="18" s="1"/>
  <c r="H69" i="13"/>
  <c r="F69" i="13"/>
  <c r="J24" i="13"/>
  <c r="H24" i="13"/>
  <c r="E10" i="13"/>
  <c r="C10" i="13"/>
  <c r="F90" i="13"/>
  <c r="H90" i="13"/>
  <c r="E49" i="13"/>
  <c r="G49" i="13"/>
  <c r="H49" i="13"/>
  <c r="E41" i="13"/>
  <c r="I41" i="13"/>
  <c r="H41" i="13"/>
  <c r="I32" i="13"/>
  <c r="H32" i="13"/>
  <c r="C18" i="13"/>
  <c r="E80" i="13"/>
  <c r="F80" i="13"/>
  <c r="J62" i="13"/>
  <c r="F62" i="13"/>
  <c r="E69" i="13"/>
  <c r="J69" i="13"/>
  <c r="F24" i="13"/>
  <c r="I24" i="13"/>
  <c r="F10" i="13"/>
  <c r="D10" i="13"/>
  <c r="D90" i="13"/>
  <c r="C90" i="13"/>
  <c r="I49" i="13"/>
  <c r="G41" i="13"/>
  <c r="F32" i="13"/>
  <c r="J32" i="13"/>
  <c r="F18" i="13"/>
  <c r="D18" i="13"/>
  <c r="J80" i="13"/>
  <c r="H80" i="13"/>
  <c r="G62" i="13"/>
  <c r="H62" i="13"/>
  <c r="C70" i="18"/>
  <c r="G70" i="18" s="1"/>
  <c r="C74" i="18"/>
  <c r="G74" i="18" s="1"/>
  <c r="C78" i="18"/>
  <c r="G78" i="18" s="1"/>
  <c r="C69" i="18"/>
  <c r="G69" i="18" s="1"/>
  <c r="C73" i="18"/>
  <c r="G73" i="18" s="1"/>
  <c r="C77" i="18"/>
  <c r="G77" i="18" s="1"/>
  <c r="C68" i="18"/>
  <c r="G68" i="18" s="1"/>
  <c r="C72" i="18"/>
  <c r="G72" i="18" s="1"/>
  <c r="C76" i="18"/>
  <c r="G76" i="18" s="1"/>
  <c r="C67" i="18"/>
  <c r="G67" i="18" s="1"/>
  <c r="C71" i="18"/>
  <c r="G71" i="18" s="1"/>
  <c r="C75" i="18"/>
  <c r="G75" i="18" s="1"/>
  <c r="C66" i="18"/>
  <c r="G66" i="18" s="1"/>
  <c r="L10" i="13"/>
  <c r="C17" i="4"/>
  <c r="C14" i="4"/>
  <c r="H9" i="4" s="1"/>
  <c r="C18" i="4"/>
  <c r="H11" i="4" s="1"/>
  <c r="C19" i="4"/>
  <c r="B11" i="4"/>
  <c r="L24" i="13"/>
  <c r="L18" i="13"/>
  <c r="B11" i="17"/>
  <c r="H11" i="17"/>
  <c r="D65" i="18"/>
  <c r="H65" i="18"/>
  <c r="E65" i="18"/>
  <c r="I65" i="18"/>
  <c r="C34" i="18"/>
  <c r="C13" i="18"/>
  <c r="C65" i="18"/>
  <c r="G65" i="18"/>
  <c r="D13" i="20"/>
  <c r="C13" i="20" s="1"/>
  <c r="D18" i="20"/>
  <c r="C18" i="20" s="1"/>
  <c r="D17" i="20"/>
  <c r="C17" i="20" s="1"/>
  <c r="D19" i="20"/>
  <c r="C19" i="20" s="1"/>
  <c r="D22" i="20"/>
  <c r="C22" i="20" s="1"/>
  <c r="D14" i="20"/>
  <c r="C14" i="20" s="1"/>
  <c r="D21" i="20"/>
  <c r="C21" i="20" s="1"/>
  <c r="D16" i="20"/>
  <c r="C16" i="20" s="1"/>
  <c r="D15" i="20"/>
  <c r="C15" i="20" s="1"/>
  <c r="D20" i="20"/>
  <c r="C20" i="20" s="1"/>
  <c r="L62" i="13"/>
  <c r="L32" i="13"/>
  <c r="L41" i="13"/>
  <c r="L49" i="13"/>
  <c r="L69" i="13"/>
  <c r="L80" i="13"/>
  <c r="L90" i="13"/>
  <c r="N88" i="5"/>
  <c r="Q88" i="5"/>
  <c r="M88" i="5"/>
  <c r="K88" i="5"/>
  <c r="R88" i="5"/>
  <c r="P88" i="5"/>
  <c r="O88" i="5"/>
  <c r="L88" i="5"/>
  <c r="S69" i="8"/>
  <c r="S90" i="8"/>
  <c r="S49" i="8"/>
  <c r="R41" i="8"/>
  <c r="R10" i="8"/>
  <c r="Q18" i="8"/>
  <c r="E10" i="8"/>
  <c r="Q49" i="8"/>
  <c r="Q24" i="8"/>
  <c r="P80" i="8"/>
  <c r="P24" i="8"/>
  <c r="F49" i="8"/>
  <c r="N41" i="8"/>
  <c r="N18" i="8"/>
  <c r="F10" i="8"/>
  <c r="F41" i="8"/>
  <c r="H41" i="8"/>
  <c r="N62" i="8"/>
  <c r="F69" i="8"/>
  <c r="I69" i="8"/>
  <c r="O80" i="8"/>
  <c r="I18" i="8"/>
  <c r="I90" i="8"/>
  <c r="G69" i="8"/>
  <c r="N69" i="8"/>
  <c r="F80" i="8"/>
  <c r="E24" i="8"/>
  <c r="N49" i="8"/>
  <c r="N80" i="8"/>
  <c r="I32" i="8"/>
  <c r="G80" i="8"/>
  <c r="G90" i="8"/>
  <c r="K41" i="8"/>
  <c r="K10" i="8"/>
  <c r="M62" i="8"/>
  <c r="I10" i="8"/>
  <c r="F18" i="8"/>
  <c r="L90" i="8"/>
  <c r="K90" i="8"/>
  <c r="J90" i="8"/>
  <c r="M24" i="8"/>
  <c r="D32" i="8"/>
  <c r="L10" i="8"/>
  <c r="M18" i="8"/>
  <c r="S32" i="8"/>
  <c r="S24" i="8"/>
  <c r="R18" i="8"/>
  <c r="R32" i="8"/>
  <c r="R80" i="8"/>
  <c r="P49" i="8"/>
  <c r="P62" i="8"/>
  <c r="P18" i="8"/>
  <c r="P32" i="8"/>
  <c r="Q69" i="8"/>
  <c r="Q62" i="8"/>
  <c r="Q80" i="8"/>
  <c r="P41" i="8"/>
  <c r="E62" i="8"/>
  <c r="J80" i="8"/>
  <c r="D10" i="8"/>
  <c r="J69" i="8"/>
  <c r="F62" i="8"/>
  <c r="H18" i="8"/>
  <c r="E80" i="8"/>
  <c r="O69" i="8"/>
  <c r="J49" i="8"/>
  <c r="C69" i="8"/>
  <c r="I80" i="8"/>
  <c r="D80" i="8"/>
  <c r="J24" i="8"/>
  <c r="F90" i="8"/>
  <c r="C49" i="8"/>
  <c r="O41" i="8"/>
  <c r="J32" i="8"/>
  <c r="H49" i="8"/>
  <c r="N90" i="8"/>
  <c r="G62" i="8"/>
  <c r="O49" i="8"/>
  <c r="E90" i="8"/>
  <c r="M69" i="8"/>
  <c r="L80" i="8"/>
  <c r="K32" i="8"/>
  <c r="K80" i="8"/>
  <c r="D69" i="8"/>
  <c r="K69" i="8"/>
  <c r="K62" i="8"/>
  <c r="M32" i="8"/>
  <c r="K24" i="8"/>
  <c r="L69" i="8"/>
  <c r="L41" i="8"/>
  <c r="L62" i="8"/>
  <c r="M10" i="8"/>
  <c r="S41" i="8"/>
  <c r="S10" i="8"/>
  <c r="R62" i="8"/>
  <c r="R90" i="8"/>
  <c r="R69" i="8"/>
  <c r="P90" i="8"/>
  <c r="Q90" i="8"/>
  <c r="Q32" i="8"/>
  <c r="D18" i="8"/>
  <c r="O18" i="8"/>
  <c r="F24" i="8"/>
  <c r="I24" i="8"/>
  <c r="D90" i="8"/>
  <c r="C18" i="8"/>
  <c r="N24" i="8"/>
  <c r="G49" i="8"/>
  <c r="C41" i="8"/>
  <c r="I41" i="8"/>
  <c r="F32" i="8"/>
  <c r="J10" i="8"/>
  <c r="C32" i="8"/>
  <c r="O10" i="8"/>
  <c r="D49" i="8"/>
  <c r="C10" i="8"/>
  <c r="N32" i="8"/>
  <c r="E49" i="8"/>
  <c r="O62" i="8"/>
  <c r="E32" i="8"/>
  <c r="H90" i="8"/>
  <c r="G10" i="8"/>
  <c r="M49" i="8"/>
  <c r="M90" i="8"/>
  <c r="I62" i="8"/>
  <c r="G18" i="8"/>
  <c r="L18" i="8"/>
  <c r="G32" i="8"/>
  <c r="L32" i="8"/>
  <c r="L49" i="8"/>
  <c r="E18" i="8"/>
  <c r="G24" i="8"/>
  <c r="M80" i="8"/>
  <c r="K49" i="8"/>
  <c r="S18" i="8"/>
  <c r="S80" i="8"/>
  <c r="R24" i="8"/>
  <c r="R49" i="8"/>
  <c r="P69" i="8"/>
  <c r="Q41" i="8"/>
  <c r="Q10" i="8"/>
  <c r="P10" i="8"/>
  <c r="E41" i="8"/>
  <c r="H62" i="8"/>
  <c r="C24" i="8"/>
  <c r="J62" i="8"/>
  <c r="D24" i="8"/>
  <c r="C80" i="8"/>
  <c r="J18" i="8"/>
  <c r="O32" i="8"/>
  <c r="I49" i="8"/>
  <c r="N10" i="8"/>
  <c r="H32" i="8"/>
  <c r="H80" i="8"/>
  <c r="H10" i="8"/>
  <c r="E69" i="8"/>
  <c r="D41" i="8"/>
  <c r="O24" i="8"/>
  <c r="J41" i="8"/>
  <c r="O90" i="8"/>
  <c r="H69" i="8"/>
  <c r="C90" i="8"/>
  <c r="C62" i="8"/>
  <c r="L24" i="8"/>
  <c r="G41" i="8"/>
  <c r="D62" i="8"/>
  <c r="K18" i="8"/>
  <c r="M41" i="8"/>
  <c r="H24" i="8"/>
  <c r="E68" i="19"/>
  <c r="D76" i="19"/>
  <c r="E80" i="19"/>
  <c r="D72" i="19"/>
  <c r="D70" i="19"/>
  <c r="E73" i="19"/>
  <c r="E79" i="19"/>
  <c r="C75" i="19"/>
  <c r="E75" i="19"/>
  <c r="E71" i="19"/>
  <c r="D74" i="19"/>
  <c r="D67" i="19"/>
  <c r="C72" i="19"/>
  <c r="C66" i="19"/>
  <c r="E76" i="19"/>
  <c r="C70" i="19"/>
  <c r="D81" i="19"/>
  <c r="D68" i="19"/>
  <c r="C13" i="17"/>
  <c r="E78" i="19"/>
  <c r="E70" i="19"/>
  <c r="D80" i="19"/>
  <c r="C71" i="19"/>
  <c r="E67" i="19"/>
  <c r="C79" i="19"/>
  <c r="C74" i="19"/>
  <c r="C81" i="19"/>
  <c r="D69" i="19"/>
  <c r="C77" i="19"/>
  <c r="E72" i="19"/>
  <c r="D73" i="19"/>
  <c r="C80" i="19"/>
  <c r="E74" i="19"/>
  <c r="C76" i="19"/>
  <c r="D78" i="19"/>
  <c r="D75" i="19"/>
  <c r="D66" i="19"/>
  <c r="C69" i="19"/>
  <c r="C73" i="19"/>
  <c r="C78" i="19"/>
  <c r="C67" i="19"/>
  <c r="D79" i="19"/>
  <c r="C17" i="17"/>
  <c r="D71" i="19"/>
  <c r="D77" i="19"/>
  <c r="E66" i="19"/>
  <c r="E77" i="19"/>
  <c r="E81" i="19"/>
  <c r="E69" i="19"/>
  <c r="C68" i="19"/>
  <c r="C16" i="17"/>
  <c r="C14" i="17"/>
  <c r="I81" i="19" l="1"/>
  <c r="H81" i="19"/>
  <c r="G81" i="19"/>
  <c r="H79" i="19"/>
  <c r="H80" i="19"/>
  <c r="I79" i="19"/>
  <c r="I80" i="19"/>
  <c r="G79" i="19"/>
  <c r="G80" i="19"/>
  <c r="H66" i="19"/>
  <c r="I75" i="19"/>
  <c r="I72" i="19"/>
  <c r="H78" i="19"/>
  <c r="H67" i="19"/>
  <c r="G76" i="19"/>
  <c r="I69" i="19"/>
  <c r="I70" i="19"/>
  <c r="H74" i="19"/>
  <c r="I73" i="19"/>
  <c r="I71" i="19"/>
  <c r="H77" i="19"/>
  <c r="I68" i="19"/>
  <c r="H70" i="19"/>
  <c r="I78" i="19"/>
  <c r="G77" i="19"/>
  <c r="H73" i="19"/>
  <c r="G66" i="19"/>
  <c r="G78" i="19"/>
  <c r="I74" i="19"/>
  <c r="G73" i="19"/>
  <c r="H69" i="19"/>
  <c r="I66" i="19"/>
  <c r="G72" i="19"/>
  <c r="G71" i="19"/>
  <c r="H76" i="19"/>
  <c r="I77" i="19"/>
  <c r="G74" i="19"/>
  <c r="I67" i="19"/>
  <c r="G69" i="19"/>
  <c r="H72" i="19"/>
  <c r="G70" i="19"/>
  <c r="G68" i="19"/>
  <c r="H75" i="19"/>
  <c r="G67" i="19"/>
  <c r="H68" i="19"/>
  <c r="I76" i="19"/>
  <c r="G75" i="19"/>
  <c r="H71" i="19"/>
  <c r="C15" i="17"/>
  <c r="C19" i="17" s="1"/>
  <c r="D16" i="17" s="1"/>
  <c r="H9" i="17"/>
  <c r="H8" i="17"/>
  <c r="D18" i="4"/>
  <c r="D13" i="4"/>
  <c r="D19" i="4"/>
  <c r="D17" i="4"/>
  <c r="D14" i="4"/>
  <c r="C15" i="4"/>
  <c r="D15" i="4" s="1"/>
  <c r="C16" i="4"/>
  <c r="D16" i="4" s="1"/>
  <c r="R98" i="8"/>
  <c r="Q98" i="8"/>
  <c r="C98" i="8"/>
  <c r="N98" i="8"/>
  <c r="D98" i="8"/>
  <c r="M98" i="8"/>
  <c r="G98" i="8"/>
  <c r="F98" i="8"/>
  <c r="S98" i="8"/>
  <c r="I98" i="8"/>
  <c r="P98" i="8"/>
  <c r="H98" i="8"/>
  <c r="J98" i="8"/>
  <c r="K98" i="8"/>
  <c r="E98" i="8"/>
  <c r="O98" i="8"/>
  <c r="L98" i="8"/>
  <c r="D13" i="17" l="1"/>
  <c r="D14" i="17"/>
  <c r="D17" i="17"/>
  <c r="D19" i="17"/>
  <c r="D15" i="17"/>
  <c r="D18" i="17"/>
  <c r="H10" i="17"/>
  <c r="H10" i="4"/>
  <c r="K34" i="13"/>
  <c r="K39" i="13"/>
  <c r="K78" i="13"/>
  <c r="K79" i="13"/>
  <c r="K68" i="13"/>
  <c r="K75" i="13"/>
  <c r="K83" i="13"/>
  <c r="K21" i="13"/>
  <c r="K97" i="13"/>
  <c r="K82" i="13"/>
  <c r="K76" i="13"/>
  <c r="K22" i="13"/>
  <c r="K88" i="13"/>
  <c r="K26" i="13"/>
  <c r="K28" i="13"/>
  <c r="K72" i="13"/>
  <c r="K94" i="13"/>
  <c r="K84" i="13"/>
  <c r="K23" i="13"/>
  <c r="K93" i="13"/>
  <c r="K86" i="13"/>
  <c r="K73" i="13"/>
  <c r="K29" i="13"/>
  <c r="K16" i="13"/>
  <c r="K35" i="13"/>
  <c r="K95" i="13"/>
  <c r="K36" i="13"/>
  <c r="K30" i="13"/>
  <c r="K87" i="13"/>
  <c r="K13" i="13"/>
  <c r="K89" i="13"/>
  <c r="K92" i="13"/>
  <c r="K14" i="13"/>
  <c r="K12" i="13"/>
  <c r="K64" i="13"/>
  <c r="K85" i="13"/>
  <c r="K66" i="13"/>
  <c r="K20" i="13"/>
  <c r="K31" i="13"/>
  <c r="K17" i="13"/>
  <c r="K65" i="13"/>
  <c r="K15" i="13"/>
  <c r="K27" i="13"/>
  <c r="K37" i="13"/>
  <c r="K74" i="13"/>
  <c r="K67" i="13"/>
  <c r="K96" i="13"/>
  <c r="K40" i="13"/>
  <c r="K71" i="13"/>
  <c r="K38" i="13"/>
  <c r="K77" i="13"/>
  <c r="K70" i="13"/>
  <c r="K19" i="13"/>
  <c r="K63" i="13"/>
  <c r="K33" i="13"/>
  <c r="K91" i="13"/>
  <c r="K81" i="13"/>
  <c r="K25" i="13"/>
  <c r="K11" i="13"/>
  <c r="K41" i="13" l="1"/>
  <c r="K10" i="13"/>
  <c r="K24" i="13"/>
  <c r="K69" i="13"/>
  <c r="K32" i="13"/>
  <c r="K18" i="13"/>
  <c r="K62" i="13"/>
  <c r="K90" i="13"/>
  <c r="K49" i="13"/>
  <c r="K80" i="1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Victor Nunes Toscano</author>
  </authors>
  <commentList>
    <comment ref="B3" authorId="0" shapeId="0" xr:uid="{00000000-0006-0000-0500-000001000000}">
      <text>
        <r>
          <rPr>
            <b/>
            <sz val="9"/>
            <color indexed="81"/>
            <rFont val="Segoe UI"/>
            <family val="2"/>
          </rPr>
          <t>Victor Nunes Toscano:</t>
        </r>
        <r>
          <rPr>
            <sz val="9"/>
            <color indexed="81"/>
            <rFont val="Segoe UI"/>
            <family val="2"/>
          </rPr>
          <t xml:space="preserve">
Indicadores:
Valor Adicionado Bruto, a preços correntes, da Agropecuária
Valor Adicionado Bruto, a preços correntes, da Indústria
Valor adicionado bruto, a preços correntes, dos Serviços, inclusive administração, saúde e educação públicas e seguridade social
Valor adicionado bruto, a preços correntes, dos Serviços, EXclusive administração, saúde e educação públicas e seguridade social
Valor Adicionado Bruto, a preços correntes, da Administração, saúde e educação públicas e seguridade social
Impostos, líquidos de subsídios, sobre produtos, a preços correntes
Produto Interno Bruto a preços correntes
População
Produto Interno Bruto per capita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Victor Nunes Toscano</author>
  </authors>
  <commentList>
    <comment ref="B3" authorId="0" shapeId="0" xr:uid="{00000000-0006-0000-0600-000001000000}">
      <text>
        <r>
          <rPr>
            <b/>
            <sz val="9"/>
            <color indexed="81"/>
            <rFont val="Segoe UI"/>
            <family val="2"/>
          </rPr>
          <t>Victor Nunes Toscano:</t>
        </r>
        <r>
          <rPr>
            <sz val="9"/>
            <color indexed="81"/>
            <rFont val="Segoe UI"/>
            <family val="2"/>
          </rPr>
          <t xml:space="preserve">
Indicadores:
Valor Adicionado Bruto, a preços correntes, da Agropecuária
Valor Adicionado Bruto, a preços correntes, da Indústria
Valor adicionado bruto, a preços correntes, dos Serviços, inclusive administração, saúde e educação públicas e seguridade social
Valor adicionado bruto, a preços correntes, dos Serviços, EXclusive administração, saúde e educação públicas e seguridade social
Valor Adicionado Bruto, a preços correntes, da Administração, saúde e educação públicas e seguridade social
Impostos, líquidos de subsídios, sobre produtos, a preços correntes
Produto Interno Bruto a preços correntes
População
Produto Interno Bruto per capita</t>
        </r>
      </text>
    </comment>
  </commentList>
</comments>
</file>

<file path=xl/sharedStrings.xml><?xml version="1.0" encoding="utf-8"?>
<sst xmlns="http://schemas.openxmlformats.org/spreadsheetml/2006/main" count="9138" uniqueCount="346">
  <si>
    <t>COD</t>
  </si>
  <si>
    <t>Ano de referência</t>
  </si>
  <si>
    <t>Código da Unidade da Federação</t>
  </si>
  <si>
    <t>Nome da Unidade da Federação</t>
  </si>
  <si>
    <t>Código do Município</t>
  </si>
  <si>
    <t>Nome do Município</t>
  </si>
  <si>
    <t>Região Metropolitana</t>
  </si>
  <si>
    <t>Código da Mesorregião</t>
  </si>
  <si>
    <t>Nome da Mesorregião</t>
  </si>
  <si>
    <t>Valor Adicionado Bruto, a preços correntes, da Agropecuária
(R$ 1.000 )</t>
  </si>
  <si>
    <t>Valor Adicionado Bruto, a preços correntes, da Indústria
(R$ 1.000 )</t>
  </si>
  <si>
    <t>Valor adicionado bruto, a preços correntes, dos Serviços, inclusive administração, saúde e educação públicas e seguridade social
(R$ 1.000 )</t>
  </si>
  <si>
    <t>Valor Adicionado Bruto, a preços correntes, da Administração, saúde e educação públicas e seguridade social
(R$ 1.000 )</t>
  </si>
  <si>
    <t>Impostos, líquidos de subsídios, sobre produtos, a preços correntes
(R$ 1.000 )</t>
  </si>
  <si>
    <t>Espírito Santo</t>
  </si>
  <si>
    <t>3200102</t>
  </si>
  <si>
    <t>Afonso Cláudio</t>
  </si>
  <si>
    <t>3203</t>
  </si>
  <si>
    <t>Central Espírito-santense</t>
  </si>
  <si>
    <t>32007</t>
  </si>
  <si>
    <t>3200136</t>
  </si>
  <si>
    <t>Águia Branca</t>
  </si>
  <si>
    <t>3201</t>
  </si>
  <si>
    <t>Noroeste Espírito-santense</t>
  </si>
  <si>
    <t>32002</t>
  </si>
  <si>
    <t>Nova Venécia</t>
  </si>
  <si>
    <t>3200169</t>
  </si>
  <si>
    <t>Água Doce do Norte</t>
  </si>
  <si>
    <t>32001</t>
  </si>
  <si>
    <t>Barra de São Francisco</t>
  </si>
  <si>
    <t>3200201</t>
  </si>
  <si>
    <t>Alegre</t>
  </si>
  <si>
    <t>3204</t>
  </si>
  <si>
    <t>Sul Espírito-santense</t>
  </si>
  <si>
    <t>32011</t>
  </si>
  <si>
    <t>3200300</t>
  </si>
  <si>
    <t>Alfredo Chaves</t>
  </si>
  <si>
    <t>32010</t>
  </si>
  <si>
    <t>Guarapari</t>
  </si>
  <si>
    <t>3200359</t>
  </si>
  <si>
    <t>Alto Rio Novo</t>
  </si>
  <si>
    <t>32003</t>
  </si>
  <si>
    <t>Colatina</t>
  </si>
  <si>
    <t>3200409</t>
  </si>
  <si>
    <t>Anchieta</t>
  </si>
  <si>
    <t>3200508</t>
  </si>
  <si>
    <t>Apiacá</t>
  </si>
  <si>
    <t>32012</t>
  </si>
  <si>
    <t>Cachoeiro de Itapemirim</t>
  </si>
  <si>
    <t>3200607</t>
  </si>
  <si>
    <t>Aracruz</t>
  </si>
  <si>
    <t>3202</t>
  </si>
  <si>
    <t>Litoral Norte Espírito-santense</t>
  </si>
  <si>
    <t>32006</t>
  </si>
  <si>
    <t>Linhares</t>
  </si>
  <si>
    <t>3200706</t>
  </si>
  <si>
    <t>Atilio Vivacqua</t>
  </si>
  <si>
    <t>3200805</t>
  </si>
  <si>
    <t>Baixo Guandu</t>
  </si>
  <si>
    <t>3200904</t>
  </si>
  <si>
    <t>3201001</t>
  </si>
  <si>
    <t>Boa Esperança</t>
  </si>
  <si>
    <t>3201100</t>
  </si>
  <si>
    <t>Bom Jesus do Norte</t>
  </si>
  <si>
    <t>3201159</t>
  </si>
  <si>
    <t>Brejetuba</t>
  </si>
  <si>
    <t>3201209</t>
  </si>
  <si>
    <t>3201308</t>
  </si>
  <si>
    <t>Cariacica</t>
  </si>
  <si>
    <t>RM Grande Vitória</t>
  </si>
  <si>
    <t>32009</t>
  </si>
  <si>
    <t>Vitória</t>
  </si>
  <si>
    <t>3201407</t>
  </si>
  <si>
    <t>Castelo</t>
  </si>
  <si>
    <t>3201506</t>
  </si>
  <si>
    <t>3201605</t>
  </si>
  <si>
    <t>Conceição da Barra</t>
  </si>
  <si>
    <t>32005</t>
  </si>
  <si>
    <t>São Mateus</t>
  </si>
  <si>
    <t>3201704</t>
  </si>
  <si>
    <t>Conceição do Castelo</t>
  </si>
  <si>
    <t>3201803</t>
  </si>
  <si>
    <t>Divino de São Lourenço</t>
  </si>
  <si>
    <t>3201902</t>
  </si>
  <si>
    <t>Domingos Martins</t>
  </si>
  <si>
    <t>3202009</t>
  </si>
  <si>
    <t>Dores do Rio Preto</t>
  </si>
  <si>
    <t>3202108</t>
  </si>
  <si>
    <t>Ecoporanga</t>
  </si>
  <si>
    <t>3202207</t>
  </si>
  <si>
    <t>Fundão</t>
  </si>
  <si>
    <t>3202306</t>
  </si>
  <si>
    <t>Guaçuí</t>
  </si>
  <si>
    <t>3202405</t>
  </si>
  <si>
    <t>3202454</t>
  </si>
  <si>
    <t>Ibatiba</t>
  </si>
  <si>
    <t>3202504</t>
  </si>
  <si>
    <t>Ibiraçu</t>
  </si>
  <si>
    <t>3202553</t>
  </si>
  <si>
    <t>Ibitirama</t>
  </si>
  <si>
    <t>3202603</t>
  </si>
  <si>
    <t>Iconha</t>
  </si>
  <si>
    <t>3202652</t>
  </si>
  <si>
    <t>Irupi</t>
  </si>
  <si>
    <t>3202702</t>
  </si>
  <si>
    <t>Itaguaçu</t>
  </si>
  <si>
    <t>32008</t>
  </si>
  <si>
    <t>Santa Teresa</t>
  </si>
  <si>
    <t>3202801</t>
  </si>
  <si>
    <t>Itapemirim</t>
  </si>
  <si>
    <t>32013</t>
  </si>
  <si>
    <t>3202900</t>
  </si>
  <si>
    <t>Itarana</t>
  </si>
  <si>
    <t>3203007</t>
  </si>
  <si>
    <t>Iúna</t>
  </si>
  <si>
    <t>3203056</t>
  </si>
  <si>
    <t>Jaguaré</t>
  </si>
  <si>
    <t>3203106</t>
  </si>
  <si>
    <t>Jerônimo Monteiro</t>
  </si>
  <si>
    <t>3203130</t>
  </si>
  <si>
    <t>João Neiva</t>
  </si>
  <si>
    <t>3203163</t>
  </si>
  <si>
    <t>Laranja da Terra</t>
  </si>
  <si>
    <t>3203205</t>
  </si>
  <si>
    <t>3203304</t>
  </si>
  <si>
    <t>Mantenópolis</t>
  </si>
  <si>
    <t>3203320</t>
  </si>
  <si>
    <t>Marataízes</t>
  </si>
  <si>
    <t>3203346</t>
  </si>
  <si>
    <t>Marechal Floriano</t>
  </si>
  <si>
    <t>3203353</t>
  </si>
  <si>
    <t>Marilândia</t>
  </si>
  <si>
    <t>3203403</t>
  </si>
  <si>
    <t>Mimoso do Sul</t>
  </si>
  <si>
    <t>3203502</t>
  </si>
  <si>
    <t>Montanha</t>
  </si>
  <si>
    <t>32004</t>
  </si>
  <si>
    <t>3203601</t>
  </si>
  <si>
    <t>Mucurici</t>
  </si>
  <si>
    <t>3203700</t>
  </si>
  <si>
    <t>Muniz Freire</t>
  </si>
  <si>
    <t>3203809</t>
  </si>
  <si>
    <t>Muqui</t>
  </si>
  <si>
    <t>3203908</t>
  </si>
  <si>
    <t>3204005</t>
  </si>
  <si>
    <t>Pancas</t>
  </si>
  <si>
    <t>3204054</t>
  </si>
  <si>
    <t>Pedro Canário</t>
  </si>
  <si>
    <t>3204104</t>
  </si>
  <si>
    <t>Pinheiros</t>
  </si>
  <si>
    <t>3204203</t>
  </si>
  <si>
    <t>Piúma</t>
  </si>
  <si>
    <t>3204252</t>
  </si>
  <si>
    <t>Ponto Belo</t>
  </si>
  <si>
    <t>3204302</t>
  </si>
  <si>
    <t>Presidente Kennedy</t>
  </si>
  <si>
    <t>3204351</t>
  </si>
  <si>
    <t>Rio Bananal</t>
  </si>
  <si>
    <t>3204401</t>
  </si>
  <si>
    <t>Rio Novo do Sul</t>
  </si>
  <si>
    <t>3204500</t>
  </si>
  <si>
    <t>Santa Leopoldina</t>
  </si>
  <si>
    <t>3204559</t>
  </si>
  <si>
    <t>Santa Maria de Jetibá</t>
  </si>
  <si>
    <t>3204609</t>
  </si>
  <si>
    <t>3204658</t>
  </si>
  <si>
    <t>São Domingos do Norte</t>
  </si>
  <si>
    <t>3204708</t>
  </si>
  <si>
    <t>São Gabriel da Palha</t>
  </si>
  <si>
    <t>3204807</t>
  </si>
  <si>
    <t>São José do Calçado</t>
  </si>
  <si>
    <t>3204906</t>
  </si>
  <si>
    <t>3204955</t>
  </si>
  <si>
    <t>São Roque do Canaã</t>
  </si>
  <si>
    <t>3205002</t>
  </si>
  <si>
    <t>Serra</t>
  </si>
  <si>
    <t>3205010</t>
  </si>
  <si>
    <t>Sooretama</t>
  </si>
  <si>
    <t>3205036</t>
  </si>
  <si>
    <t>Vargem Alta</t>
  </si>
  <si>
    <t>3205069</t>
  </si>
  <si>
    <t>Venda Nova do Imigrante</t>
  </si>
  <si>
    <t>3205101</t>
  </si>
  <si>
    <t>Viana</t>
  </si>
  <si>
    <t>3205150</t>
  </si>
  <si>
    <t>Vila Pavão</t>
  </si>
  <si>
    <t>3205176</t>
  </si>
  <si>
    <t>Vila Valério</t>
  </si>
  <si>
    <t>3205200</t>
  </si>
  <si>
    <t>Vila Velha</t>
  </si>
  <si>
    <t>3205309</t>
  </si>
  <si>
    <t>3202256</t>
  </si>
  <si>
    <t>Governador Lindenberg</t>
  </si>
  <si>
    <t>Escolha Município</t>
  </si>
  <si>
    <t>Escolha ano</t>
  </si>
  <si>
    <t>Agropecuária</t>
  </si>
  <si>
    <t>Indústria</t>
  </si>
  <si>
    <t>Impostos, líquidos de subsídios, sobre produtos</t>
  </si>
  <si>
    <t>PIB a preços correntes</t>
  </si>
  <si>
    <t>Valor adicionado bruto, a preços correntes, dos Serviços, EXclusive administração, saúde e educação públicas e seguridade social
(R$ 1.000 )2</t>
  </si>
  <si>
    <t>Serviços</t>
  </si>
  <si>
    <t>Administração pública</t>
  </si>
  <si>
    <t>Part. %</t>
  </si>
  <si>
    <t>Componentes</t>
  </si>
  <si>
    <t>Valor</t>
  </si>
  <si>
    <t>Serviços, exceto Adm pública</t>
  </si>
  <si>
    <t>Tabela 1</t>
  </si>
  <si>
    <t>Fonte: IJSN e IBGE</t>
  </si>
  <si>
    <t>Controles</t>
  </si>
  <si>
    <t>Estrutura econômica por município</t>
  </si>
  <si>
    <t>Indicador</t>
  </si>
  <si>
    <t>COD1</t>
  </si>
  <si>
    <t>COD2</t>
  </si>
  <si>
    <t>Municípios</t>
  </si>
  <si>
    <t>Coluna do indicador</t>
  </si>
  <si>
    <t xml:space="preserve">Valor Adicionado Bruto, a preços correntes, da Agropecuária
</t>
  </si>
  <si>
    <t xml:space="preserve">Valor Adicionado Bruto, a preços correntes, da Indústria
</t>
  </si>
  <si>
    <t xml:space="preserve">Valor adicionado bruto, a preços correntes, dos Serviços, inclusive administração, saúde e educação públicas e seguridade social
</t>
  </si>
  <si>
    <t xml:space="preserve">Valor adicionado bruto, a preços correntes, dos Serviços, EXclusive administração, saúde e educação públicas e seguridade social
</t>
  </si>
  <si>
    <t xml:space="preserve">Valor Adicionado Bruto, a preços correntes, da Administração, saúde e educação públicas e seguridade social
</t>
  </si>
  <si>
    <t xml:space="preserve">Impostos, líquidos de subsídios, sobre produtos, a preços correntes
</t>
  </si>
  <si>
    <t xml:space="preserve">Produto Interno Bruto a preços correntes
</t>
  </si>
  <si>
    <t>R$</t>
  </si>
  <si>
    <t>Mil R$</t>
  </si>
  <si>
    <t>Milhões R$</t>
  </si>
  <si>
    <t>Tabela 2</t>
  </si>
  <si>
    <t>Escolha</t>
  </si>
  <si>
    <t>Nomes</t>
  </si>
  <si>
    <t>Nome</t>
  </si>
  <si>
    <t>Escolha o indicador</t>
  </si>
  <si>
    <t>Soma de Valor Adicionado Bruto, a preços correntes, da Indústria
(R$ 1.000 )</t>
  </si>
  <si>
    <t>Soma de Valor adicionado bruto, a preços correntes, dos Serviços, inclusive administração, saúde e educação públicas e seguridade social
(R$ 1.000 )</t>
  </si>
  <si>
    <t>Soma de Valor adicionado bruto, a preços correntes, dos Serviços, EXclusive administração, saúde e educação públicas e seguridade social
(R$ 1.000 )2</t>
  </si>
  <si>
    <t>Soma de Valor Adicionado Bruto, a preços correntes, da Administração, saúde e educação públicas e seguridade social
(R$ 1.000 )</t>
  </si>
  <si>
    <t>Soma de Impostos, líquidos de subsídios, sobre produtos, a preços correntes
(R$ 1.000 )</t>
  </si>
  <si>
    <t>Tabela 3</t>
  </si>
  <si>
    <t>Referência - Macroregiões</t>
  </si>
  <si>
    <t>Macroregiões</t>
  </si>
  <si>
    <t>Referência - Microregiões</t>
  </si>
  <si>
    <t>Microregiões</t>
  </si>
  <si>
    <t>Metropolitana</t>
  </si>
  <si>
    <t>Central Serrana</t>
  </si>
  <si>
    <t>Sudoeste Serrana</t>
  </si>
  <si>
    <t>Sul</t>
  </si>
  <si>
    <t>Litoral Sul</t>
  </si>
  <si>
    <t>Central Sul</t>
  </si>
  <si>
    <t>Caparaó</t>
  </si>
  <si>
    <t>Central</t>
  </si>
  <si>
    <t>Rio Doce</t>
  </si>
  <si>
    <t>Centro-Oeste</t>
  </si>
  <si>
    <t>Norte</t>
  </si>
  <si>
    <t>Nordeste</t>
  </si>
  <si>
    <t>Noroeste</t>
  </si>
  <si>
    <t>Código da Microrregião ES</t>
  </si>
  <si>
    <t>Nome da Microrregião ES</t>
  </si>
  <si>
    <t>Microrregiões e Municípios</t>
  </si>
  <si>
    <t>Produto Interno Bruto per capita
 (R$ 1,00 )</t>
  </si>
  <si>
    <t>VAB, a preços correntes, da Agropecuária
(R$ 1.000 )</t>
  </si>
  <si>
    <t>Tabela 4</t>
  </si>
  <si>
    <t>Participação %</t>
  </si>
  <si>
    <t>agro</t>
  </si>
  <si>
    <t>ind</t>
  </si>
  <si>
    <t>serv_incl_adm</t>
  </si>
  <si>
    <t>serv_ex_adm</t>
  </si>
  <si>
    <t>adm</t>
  </si>
  <si>
    <t>impost</t>
  </si>
  <si>
    <t>pibpc</t>
  </si>
  <si>
    <t>pop</t>
  </si>
  <si>
    <t>pibpm</t>
  </si>
  <si>
    <t>2010 Total</t>
  </si>
  <si>
    <t>2011 Total</t>
  </si>
  <si>
    <t>2012 Total</t>
  </si>
  <si>
    <t>Escolha Microrregião</t>
  </si>
  <si>
    <t>Valor (milhões R$)</t>
  </si>
  <si>
    <t>Estrutura econômica por microrregião</t>
  </si>
  <si>
    <t>Séries Históricas por município</t>
  </si>
  <si>
    <t>Séries Históricas por município e microrregião</t>
  </si>
  <si>
    <t>Município 1</t>
  </si>
  <si>
    <t>Município 2</t>
  </si>
  <si>
    <t>Município 3</t>
  </si>
  <si>
    <t>Linha 2</t>
  </si>
  <si>
    <t>Linha 3</t>
  </si>
  <si>
    <t xml:space="preserve">Valor Adicionado Bruto da Agropecuária
</t>
  </si>
  <si>
    <t xml:space="preserve">Valor Adicionado Bruto da Indústria
</t>
  </si>
  <si>
    <t xml:space="preserve">Valor adicionado bruto dos Serviços, inclusive administração, saúde e educação públicas e seguridade social
</t>
  </si>
  <si>
    <t xml:space="preserve">Valor adicionado bruto dos Serviços, EXclusive administração, saúde e educação públicas e seguridade social
</t>
  </si>
  <si>
    <t xml:space="preserve">Valor Adicionado Bruto da Administração, saúde e educação públicas e seguridade social
</t>
  </si>
  <si>
    <t>Produto Interno Bruto</t>
  </si>
  <si>
    <t>Linha1</t>
  </si>
  <si>
    <t>Gráfico 1.1</t>
  </si>
  <si>
    <t>Gráfico 1.2</t>
  </si>
  <si>
    <t>Total do ES</t>
  </si>
  <si>
    <t>Gráfico 1</t>
  </si>
  <si>
    <t>Gráfico 2</t>
  </si>
  <si>
    <t>Micro 1</t>
  </si>
  <si>
    <t>Micro 2</t>
  </si>
  <si>
    <t>Micro 3</t>
  </si>
  <si>
    <t>Gráfico 3</t>
  </si>
  <si>
    <t>Ano</t>
  </si>
  <si>
    <t>Gráfico 2.1</t>
  </si>
  <si>
    <t>Gráfico 2.2</t>
  </si>
  <si>
    <t>Escolha o Indicador</t>
  </si>
  <si>
    <t>Escolha o ano para análise</t>
  </si>
  <si>
    <t>Valor (R$ milhões)</t>
  </si>
  <si>
    <r>
      <t xml:space="preserve">Produto Interno Bruto </t>
    </r>
    <r>
      <rPr>
        <b/>
        <i/>
        <sz val="10"/>
        <rFont val="Arial"/>
        <family val="2"/>
      </rPr>
      <t>per capita</t>
    </r>
    <r>
      <rPr>
        <b/>
        <sz val="10"/>
        <rFont val="Arial"/>
        <family val="2"/>
      </rPr>
      <t xml:space="preserve">
(R$ 1,00 )</t>
    </r>
  </si>
  <si>
    <t>Soma de Produto Interno Bruto per capita
(R$ 1,00 )</t>
  </si>
  <si>
    <t>PIBpm</t>
  </si>
  <si>
    <t>pop_est</t>
  </si>
  <si>
    <t>Estimativa populacional</t>
  </si>
  <si>
    <t>Soma de pop</t>
  </si>
  <si>
    <t>Produto Interno Bruto a preços correntes</t>
  </si>
  <si>
    <t>Mil habitantes</t>
  </si>
  <si>
    <t>2013 Total</t>
  </si>
  <si>
    <t>Total Geral</t>
  </si>
  <si>
    <t>PIB per capita</t>
  </si>
  <si>
    <t>Nº</t>
  </si>
  <si>
    <t>Título</t>
  </si>
  <si>
    <t>Tabela 1.1</t>
  </si>
  <si>
    <t>Tabela 1.2</t>
  </si>
  <si>
    <t>Séries históricas por município</t>
  </si>
  <si>
    <t>Séries históricas por município e microrregião</t>
  </si>
  <si>
    <t>Gráficos &gt;&gt;</t>
  </si>
  <si>
    <t>Tabelas &gt;&gt;</t>
  </si>
  <si>
    <t>Produto Interno Bruto em valores correntes e % de participação no total do Estado - Municípios</t>
  </si>
  <si>
    <t>Produto Interno Bruto em valores correntes e % de participação no total do Estado - Microrregiões</t>
  </si>
  <si>
    <t>VOLTAR</t>
  </si>
  <si>
    <t>2002 Total</t>
  </si>
  <si>
    <t>2003 Total</t>
  </si>
  <si>
    <t>2004 Total</t>
  </si>
  <si>
    <t>2005 Total</t>
  </si>
  <si>
    <t>2006 Total</t>
  </si>
  <si>
    <t>2007 Total</t>
  </si>
  <si>
    <t>2008 Total</t>
  </si>
  <si>
    <t>2009 Total</t>
  </si>
  <si>
    <t>2014 Total</t>
  </si>
  <si>
    <t>2015 Total</t>
  </si>
  <si>
    <t>2016 Total</t>
  </si>
  <si>
    <t>(vazio)</t>
  </si>
  <si>
    <t>(vazio) Total</t>
  </si>
  <si>
    <t>2017 Total</t>
  </si>
  <si>
    <t>2018 Total</t>
  </si>
  <si>
    <t>2019 Total</t>
  </si>
  <si>
    <t>Produto Interno Bruto (PIB) - Municipal - 2002 a 2020</t>
  </si>
  <si>
    <t>2020 Total</t>
  </si>
  <si>
    <t>Ranking dos 10 maiores municípios no ano de 2020 - % participação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</si>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</sst>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R$&quot;\ #,##0;[Red]\-&quot;R$&quot;\ #,##0"/>
    <numFmt numFmtId="165" formatCode="&quot;R$&quot;\ #,##0.00;[Red]\-&quot;R$&quot;\ #,##0.00"/>
    <numFmt numFmtId="166" formatCode="_-&quot;R$&quot;\ * #,##0.00_-;\-&quot;R$&quot;\ * #,##0.00_-;_-&quot;R$&quot;\ * &quot;-&quot;??_-;_-@_-"/>
    <numFmt numFmtId="167" formatCode="&quot;R$&quot;\ #,##0.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1"/>
      <color rgb="FFFF0000"/>
      <name val="Calibri"/>
      <family val="2"/>
      <scheme val="minor"/>
    </font>
    <font>
      <b/>
      <i/>
      <sz val="10"/>
      <name val="Arial"/>
      <family val="2"/>
    </font>
    <font>
      <b/>
      <sz val="10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u/>
      <sz val="10"/>
      <color theme="10"/>
      <name val="Arial"/>
      <family val="2"/>
    </font>
    <font>
      <u/>
      <sz val="18"/>
      <color theme="0" tint="-0.49998474074526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/>
      <right/>
      <top style="thin">
        <color theme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theme="0" tint="-0.4999847407452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theme="0" tint="-0.49998474074526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dotted">
        <color theme="0" tint="-0.499984740745262"/>
      </bottom>
      <diagonal/>
    </border>
    <border>
      <left style="thin">
        <color indexed="64"/>
      </left>
      <right style="thin">
        <color indexed="64"/>
      </right>
      <top style="dotted">
        <color theme="0" tint="-0.499984740745262"/>
      </top>
      <bottom style="dotted">
        <color theme="0" tint="-0.499984740745262"/>
      </bottom>
      <diagonal/>
    </border>
    <border>
      <left style="thin">
        <color indexed="64"/>
      </left>
      <right style="medium">
        <color indexed="64"/>
      </right>
      <top style="dotted">
        <color theme="0" tint="-0.499984740745262"/>
      </top>
      <bottom style="dotted">
        <color theme="0" tint="-0.499984740745262"/>
      </bottom>
      <diagonal/>
    </border>
    <border>
      <left style="medium">
        <color indexed="64"/>
      </left>
      <right style="thin">
        <color indexed="64"/>
      </right>
      <top style="dotted">
        <color theme="0" tint="-0.499984740745262"/>
      </top>
      <bottom style="dotted">
        <color theme="0" tint="-0.499984740745262"/>
      </bottom>
      <diagonal/>
    </border>
    <border>
      <left/>
      <right style="thin">
        <color indexed="64"/>
      </right>
      <top style="dotted">
        <color theme="0" tint="-0.499984740745262"/>
      </top>
      <bottom style="dotted">
        <color theme="0" tint="-0.499984740745262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166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4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</cellStyleXfs>
  <cellXfs count="146">
    <xf numFmtId="0" fontId="0" fillId="0" borderId="0" xfId="0"/>
    <xf numFmtId="0" fontId="0" fillId="0" borderId="0" xfId="0" applyAlignment="1">
      <alignment horizontal="left"/>
    </xf>
    <xf numFmtId="0" fontId="2" fillId="2" borderId="1" xfId="0" applyFont="1" applyFill="1" applyBorder="1"/>
    <xf numFmtId="166" fontId="0" fillId="0" borderId="0" xfId="1" applyFont="1"/>
    <xf numFmtId="2" fontId="0" fillId="0" borderId="0" xfId="0" applyNumberForma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0" fillId="0" borderId="2" xfId="0" applyBorder="1"/>
    <xf numFmtId="166" fontId="0" fillId="0" borderId="0" xfId="1" applyFon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5" fillId="0" borderId="2" xfId="0" applyFont="1" applyBorder="1" applyAlignment="1">
      <alignment horizontal="left"/>
    </xf>
    <xf numFmtId="2" fontId="5" fillId="0" borderId="3" xfId="0" applyNumberFormat="1" applyFont="1" applyBorder="1" applyAlignment="1">
      <alignment horizontal="center"/>
    </xf>
    <xf numFmtId="0" fontId="0" fillId="0" borderId="2" xfId="0" applyBorder="1" applyAlignment="1">
      <alignment horizontal="left" indent="1"/>
    </xf>
    <xf numFmtId="0" fontId="3" fillId="0" borderId="4" xfId="0" applyFont="1" applyBorder="1" applyAlignment="1">
      <alignment wrapText="1"/>
    </xf>
    <xf numFmtId="166" fontId="3" fillId="0" borderId="5" xfId="1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0" fontId="4" fillId="0" borderId="0" xfId="0" applyFont="1" applyAlignment="1">
      <alignment horizontal="right"/>
    </xf>
    <xf numFmtId="0" fontId="3" fillId="0" borderId="0" xfId="0" applyFont="1"/>
    <xf numFmtId="0" fontId="0" fillId="6" borderId="0" xfId="0" applyFill="1"/>
    <xf numFmtId="0" fontId="3" fillId="6" borderId="0" xfId="0" applyFont="1" applyFill="1"/>
    <xf numFmtId="0" fontId="6" fillId="0" borderId="0" xfId="2"/>
    <xf numFmtId="0" fontId="0" fillId="0" borderId="1" xfId="0" applyBorder="1"/>
    <xf numFmtId="0" fontId="0" fillId="0" borderId="12" xfId="0" applyBorder="1"/>
    <xf numFmtId="4" fontId="0" fillId="0" borderId="0" xfId="1" applyNumberFormat="1" applyFont="1"/>
    <xf numFmtId="4" fontId="0" fillId="0" borderId="0" xfId="0" applyNumberFormat="1"/>
    <xf numFmtId="0" fontId="0" fillId="0" borderId="10" xfId="0" applyBorder="1"/>
    <xf numFmtId="0" fontId="7" fillId="0" borderId="0" xfId="0" applyFont="1"/>
    <xf numFmtId="0" fontId="4" fillId="3" borderId="0" xfId="3"/>
    <xf numFmtId="0" fontId="1" fillId="4" borderId="0" xfId="4" applyAlignment="1">
      <alignment horizontal="left"/>
    </xf>
    <xf numFmtId="4" fontId="1" fillId="4" borderId="0" xfId="4" applyNumberFormat="1"/>
    <xf numFmtId="0" fontId="3" fillId="0" borderId="13" xfId="0" applyFont="1" applyBorder="1" applyAlignment="1">
      <alignment horizontal="left"/>
    </xf>
    <xf numFmtId="4" fontId="3" fillId="0" borderId="13" xfId="0" applyNumberFormat="1" applyFont="1" applyBorder="1"/>
    <xf numFmtId="164" fontId="0" fillId="0" borderId="0" xfId="0" applyNumberFormat="1"/>
    <xf numFmtId="0" fontId="5" fillId="0" borderId="0" xfId="0" applyFont="1" applyAlignment="1">
      <alignment horizontal="right"/>
    </xf>
    <xf numFmtId="0" fontId="1" fillId="4" borderId="0" xfId="4"/>
    <xf numFmtId="0" fontId="3" fillId="4" borderId="0" xfId="4" applyFont="1"/>
    <xf numFmtId="0" fontId="4" fillId="3" borderId="7" xfId="3" applyBorder="1"/>
    <xf numFmtId="165" fontId="4" fillId="3" borderId="8" xfId="3" applyNumberFormat="1" applyBorder="1" applyAlignment="1">
      <alignment horizontal="center"/>
    </xf>
    <xf numFmtId="0" fontId="4" fillId="3" borderId="9" xfId="3" applyBorder="1" applyAlignment="1">
      <alignment horizontal="center"/>
    </xf>
    <xf numFmtId="0" fontId="1" fillId="5" borderId="2" xfId="5" applyBorder="1"/>
    <xf numFmtId="166" fontId="1" fillId="5" borderId="0" xfId="5" applyNumberFormat="1" applyBorder="1" applyAlignment="1">
      <alignment horizontal="center"/>
    </xf>
    <xf numFmtId="2" fontId="1" fillId="5" borderId="3" xfId="5" applyNumberFormat="1" applyBorder="1" applyAlignment="1">
      <alignment horizontal="center"/>
    </xf>
    <xf numFmtId="0" fontId="1" fillId="5" borderId="2" xfId="5" applyBorder="1" applyAlignment="1">
      <alignment horizontal="left" indent="1"/>
    </xf>
    <xf numFmtId="2" fontId="0" fillId="0" borderId="0" xfId="0" applyNumberFormat="1"/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0" xfId="0" pivotButton="1"/>
    <xf numFmtId="4" fontId="3" fillId="4" borderId="0" xfId="4" applyNumberFormat="1" applyFont="1"/>
    <xf numFmtId="4" fontId="0" fillId="0" borderId="0" xfId="1" applyNumberFormat="1" applyFont="1" applyAlignment="1">
      <alignment horizontal="left" indent="1"/>
    </xf>
    <xf numFmtId="4" fontId="1" fillId="4" borderId="0" xfId="4" applyNumberFormat="1" applyAlignment="1">
      <alignment horizontal="left" indent="1"/>
    </xf>
    <xf numFmtId="4" fontId="3" fillId="0" borderId="0" xfId="1" applyNumberFormat="1" applyFont="1"/>
    <xf numFmtId="4" fontId="3" fillId="0" borderId="0" xfId="1" applyNumberFormat="1" applyFont="1" applyAlignment="1">
      <alignment horizontal="left"/>
    </xf>
    <xf numFmtId="4" fontId="3" fillId="4" borderId="0" xfId="4" applyNumberFormat="1" applyFont="1" applyAlignment="1">
      <alignment horizontal="left"/>
    </xf>
    <xf numFmtId="0" fontId="12" fillId="0" borderId="0" xfId="0" applyFont="1"/>
    <xf numFmtId="0" fontId="3" fillId="7" borderId="25" xfId="0" applyFont="1" applyFill="1" applyBorder="1"/>
    <xf numFmtId="0" fontId="0" fillId="0" borderId="0" xfId="0" applyAlignment="1">
      <alignment wrapText="1"/>
    </xf>
    <xf numFmtId="0" fontId="13" fillId="0" borderId="0" xfId="0" applyFont="1"/>
    <xf numFmtId="167" fontId="0" fillId="0" borderId="0" xfId="0" applyNumberFormat="1"/>
    <xf numFmtId="0" fontId="14" fillId="0" borderId="0" xfId="0" applyFont="1"/>
    <xf numFmtId="0" fontId="15" fillId="0" borderId="1" xfId="0" applyFont="1" applyBorder="1"/>
    <xf numFmtId="0" fontId="3" fillId="6" borderId="26" xfId="0" applyFont="1" applyFill="1" applyBorder="1"/>
    <xf numFmtId="0" fontId="0" fillId="6" borderId="27" xfId="0" applyFill="1" applyBorder="1"/>
    <xf numFmtId="0" fontId="0" fillId="6" borderId="28" xfId="0" applyFill="1" applyBorder="1"/>
    <xf numFmtId="0" fontId="0" fillId="6" borderId="29" xfId="0" applyFill="1" applyBorder="1"/>
    <xf numFmtId="0" fontId="0" fillId="6" borderId="30" xfId="0" applyFill="1" applyBorder="1"/>
    <xf numFmtId="0" fontId="5" fillId="6" borderId="0" xfId="0" applyFont="1" applyFill="1"/>
    <xf numFmtId="0" fontId="0" fillId="6" borderId="31" xfId="0" applyFill="1" applyBorder="1"/>
    <xf numFmtId="0" fontId="0" fillId="6" borderId="32" xfId="0" applyFill="1" applyBorder="1"/>
    <xf numFmtId="0" fontId="0" fillId="6" borderId="33" xfId="0" applyFill="1" applyBorder="1"/>
    <xf numFmtId="0" fontId="16" fillId="0" borderId="0" xfId="0" applyFont="1"/>
    <xf numFmtId="0" fontId="3" fillId="6" borderId="14" xfId="0" applyFont="1" applyFill="1" applyBorder="1"/>
    <xf numFmtId="0" fontId="4" fillId="6" borderId="34" xfId="0" applyFont="1" applyFill="1" applyBorder="1"/>
    <xf numFmtId="0" fontId="4" fillId="6" borderId="35" xfId="0" applyFont="1" applyFill="1" applyBorder="1"/>
    <xf numFmtId="0" fontId="4" fillId="6" borderId="2" xfId="0" applyFont="1" applyFill="1" applyBorder="1"/>
    <xf numFmtId="0" fontId="4" fillId="6" borderId="0" xfId="0" applyFont="1" applyFill="1"/>
    <xf numFmtId="0" fontId="4" fillId="6" borderId="3" xfId="0" applyFont="1" applyFill="1" applyBorder="1"/>
    <xf numFmtId="0" fontId="3" fillId="6" borderId="2" xfId="0" applyFont="1" applyFill="1" applyBorder="1"/>
    <xf numFmtId="0" fontId="4" fillId="6" borderId="4" xfId="0" applyFont="1" applyFill="1" applyBorder="1"/>
    <xf numFmtId="0" fontId="4" fillId="6" borderId="5" xfId="0" applyFont="1" applyFill="1" applyBorder="1"/>
    <xf numFmtId="0" fontId="4" fillId="6" borderId="6" xfId="0" applyFont="1" applyFill="1" applyBorder="1"/>
    <xf numFmtId="3" fontId="0" fillId="0" borderId="1" xfId="0" applyNumberFormat="1" applyBorder="1"/>
    <xf numFmtId="3" fontId="0" fillId="0" borderId="12" xfId="0" applyNumberFormat="1" applyBorder="1"/>
    <xf numFmtId="0" fontId="2" fillId="2" borderId="10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2" borderId="11" xfId="0" applyFont="1" applyFill="1" applyBorder="1" applyAlignment="1">
      <alignment vertical="center"/>
    </xf>
    <xf numFmtId="0" fontId="13" fillId="0" borderId="0" xfId="0" applyFont="1" applyAlignment="1">
      <alignment wrapText="1"/>
    </xf>
    <xf numFmtId="3" fontId="13" fillId="0" borderId="0" xfId="0" applyNumberFormat="1" applyFont="1"/>
    <xf numFmtId="4" fontId="0" fillId="0" borderId="0" xfId="1" applyNumberFormat="1" applyFont="1" applyAlignment="1">
      <alignment horizontal="right" vertical="center"/>
    </xf>
    <xf numFmtId="4" fontId="1" fillId="4" borderId="0" xfId="4" applyNumberFormat="1" applyAlignment="1">
      <alignment horizontal="right" vertical="center"/>
    </xf>
    <xf numFmtId="4" fontId="3" fillId="0" borderId="13" xfId="0" applyNumberFormat="1" applyFont="1" applyBorder="1" applyAlignment="1">
      <alignment horizontal="right" vertical="center"/>
    </xf>
    <xf numFmtId="0" fontId="4" fillId="3" borderId="0" xfId="3" applyAlignment="1">
      <alignment horizontal="right" vertical="center"/>
    </xf>
    <xf numFmtId="4" fontId="3" fillId="0" borderId="0" xfId="1" applyNumberFormat="1" applyFont="1" applyAlignment="1">
      <alignment horizontal="right" vertical="center"/>
    </xf>
    <xf numFmtId="4" fontId="3" fillId="4" borderId="0" xfId="4" applyNumberFormat="1" applyFont="1" applyAlignment="1">
      <alignment horizontal="right" vertical="center"/>
    </xf>
    <xf numFmtId="0" fontId="0" fillId="0" borderId="0" xfId="0" applyAlignment="1">
      <alignment horizontal="left" indent="1"/>
    </xf>
    <xf numFmtId="3" fontId="0" fillId="0" borderId="0" xfId="0" applyNumberFormat="1"/>
    <xf numFmtId="0" fontId="0" fillId="0" borderId="0" xfId="0" applyAlignment="1">
      <alignment horizontal="left" indent="2"/>
    </xf>
    <xf numFmtId="0" fontId="0" fillId="11" borderId="0" xfId="0" applyFill="1"/>
    <xf numFmtId="0" fontId="4" fillId="12" borderId="0" xfId="0" applyFont="1" applyFill="1"/>
    <xf numFmtId="4" fontId="4" fillId="0" borderId="0" xfId="0" applyNumberFormat="1" applyFont="1"/>
    <xf numFmtId="2" fontId="4" fillId="0" borderId="0" xfId="0" applyNumberFormat="1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1" fillId="0" borderId="0" xfId="6" applyFont="1" applyAlignment="1" applyProtection="1"/>
    <xf numFmtId="0" fontId="20" fillId="13" borderId="0" xfId="6" applyFill="1" applyAlignment="1" applyProtection="1">
      <alignment horizontal="center" vertical="center"/>
    </xf>
    <xf numFmtId="3" fontId="0" fillId="11" borderId="0" xfId="0" applyNumberFormat="1" applyFill="1"/>
    <xf numFmtId="0" fontId="22" fillId="0" borderId="0" xfId="0" applyFont="1"/>
    <xf numFmtId="0" fontId="23" fillId="0" borderId="0" xfId="0" applyFont="1"/>
    <xf numFmtId="0" fontId="24" fillId="0" borderId="0" xfId="0" applyFont="1" applyAlignment="1">
      <alignment horizontal="right"/>
    </xf>
    <xf numFmtId="2" fontId="13" fillId="0" borderId="0" xfId="0" applyNumberFormat="1" applyFont="1"/>
    <xf numFmtId="0" fontId="13" fillId="6" borderId="27" xfId="0" applyFont="1" applyFill="1" applyBorder="1"/>
    <xf numFmtId="0" fontId="13" fillId="6" borderId="28" xfId="0" applyFont="1" applyFill="1" applyBorder="1"/>
    <xf numFmtId="0" fontId="13" fillId="6" borderId="0" xfId="0" applyFont="1" applyFill="1"/>
    <xf numFmtId="0" fontId="13" fillId="6" borderId="30" xfId="0" applyFont="1" applyFill="1" applyBorder="1"/>
    <xf numFmtId="0" fontId="24" fillId="6" borderId="0" xfId="0" applyFont="1" applyFill="1"/>
    <xf numFmtId="0" fontId="13" fillId="6" borderId="32" xfId="0" applyFont="1" applyFill="1" applyBorder="1"/>
    <xf numFmtId="0" fontId="13" fillId="6" borderId="33" xfId="0" applyFont="1" applyFill="1" applyBorder="1"/>
    <xf numFmtId="0" fontId="4" fillId="0" borderId="0" xfId="0" applyFont="1" applyAlignment="1">
      <alignment horizontal="left"/>
    </xf>
    <xf numFmtId="0" fontId="4" fillId="3" borderId="7" xfId="3" applyBorder="1" applyAlignment="1">
      <alignment horizontal="left"/>
    </xf>
    <xf numFmtId="0" fontId="4" fillId="3" borderId="8" xfId="3" applyBorder="1" applyAlignment="1">
      <alignment horizontal="left"/>
    </xf>
    <xf numFmtId="0" fontId="24" fillId="6" borderId="0" xfId="0" applyFont="1" applyFill="1" applyAlignment="1">
      <alignment horizontal="center"/>
    </xf>
    <xf numFmtId="0" fontId="24" fillId="6" borderId="30" xfId="0" applyFont="1" applyFill="1" applyBorder="1" applyAlignment="1">
      <alignment horizontal="center"/>
    </xf>
    <xf numFmtId="0" fontId="5" fillId="6" borderId="29" xfId="0" applyFont="1" applyFill="1" applyBorder="1" applyAlignment="1">
      <alignment horizontal="center"/>
    </xf>
    <xf numFmtId="0" fontId="5" fillId="6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0" fillId="8" borderId="29" xfId="0" applyFill="1" applyBorder="1" applyAlignment="1">
      <alignment horizontal="center"/>
    </xf>
    <xf numFmtId="0" fontId="0" fillId="8" borderId="0" xfId="0" applyFill="1" applyAlignment="1">
      <alignment horizontal="center"/>
    </xf>
    <xf numFmtId="0" fontId="13" fillId="9" borderId="0" xfId="0" applyFont="1" applyFill="1" applyAlignment="1">
      <alignment horizontal="center"/>
    </xf>
    <xf numFmtId="0" fontId="13" fillId="10" borderId="0" xfId="0" applyFont="1" applyFill="1" applyAlignment="1">
      <alignment horizontal="center"/>
    </xf>
    <xf numFmtId="0" fontId="13" fillId="10" borderId="30" xfId="0" applyFont="1" applyFill="1" applyBorder="1" applyAlignment="1">
      <alignment horizontal="center"/>
    </xf>
    <xf numFmtId="0" fontId="5" fillId="6" borderId="30" xfId="0" applyFont="1" applyFill="1" applyBorder="1" applyAlignment="1">
      <alignment horizontal="center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0" borderId="30" xfId="0" applyFill="1" applyBorder="1" applyAlignment="1">
      <alignment horizontal="center"/>
    </xf>
  </cellXfs>
  <cellStyles count="7">
    <cellStyle name="20% - Ênfase3" xfId="4" builtinId="38"/>
    <cellStyle name="40% - Ênfase3" xfId="5" builtinId="39"/>
    <cellStyle name="Ênfase3" xfId="3" builtinId="37"/>
    <cellStyle name="Hiperlink" xfId="6" builtinId="8"/>
    <cellStyle name="Moeda" xfId="1" builtinId="4"/>
    <cellStyle name="Normal" xfId="0" builtinId="0"/>
    <cellStyle name="Título" xfId="2" builtinId="15"/>
  </cellStyles>
  <dxfs count="15">
    <dxf>
      <fill>
        <patternFill patternType="solid">
          <fgColor indexed="64"/>
          <bgColor theme="0" tint="-0.14999847407452621"/>
        </patternFill>
      </fill>
      <alignment horizontal="general" vertical="bottom" textRotation="0" wrapText="0" indent="0" justifyLastLine="0" shrinkToFit="0" readingOrder="0"/>
    </dxf>
    <dxf>
      <fill>
        <patternFill patternType="solid">
          <fgColor indexed="64"/>
          <bgColor theme="0" tint="-0.14999847407452621"/>
        </patternFill>
      </fill>
      <alignment horizontal="general" vertical="bottom" textRotation="0" wrapText="0" indent="0" justifyLastLine="0" shrinkToFit="0" readingOrder="0"/>
    </dxf>
    <dxf>
      <font>
        <color theme="0"/>
      </font>
      <fill>
        <patternFill patternType="solid">
          <fgColor indexed="64"/>
          <bgColor theme="0" tint="-0.499984740745262"/>
        </patternFill>
      </fill>
    </dxf>
    <dxf>
      <fill>
        <patternFill patternType="solid">
          <bgColor theme="0" tint="-0.14999847407452621"/>
        </patternFill>
      </fill>
    </dxf>
    <dxf>
      <font>
        <color theme="0"/>
      </font>
    </dxf>
    <dxf>
      <fill>
        <patternFill patternType="solid">
          <bgColor theme="0" tint="-0.499984740745262"/>
        </patternFill>
      </fill>
    </dxf>
    <dxf>
      <numFmt numFmtId="167" formatCode="&quot;R$&quot;\ #,##0.00"/>
    </dxf>
    <dxf>
      <numFmt numFmtId="167" formatCode="&quot;R$&quot;\ #,##0.00"/>
    </dxf>
    <dxf>
      <font>
        <color auto="1"/>
      </font>
    </dxf>
    <dxf>
      <font>
        <color auto="1"/>
      </font>
    </dxf>
    <dxf>
      <font>
        <color auto="1"/>
      </font>
    </dxf>
    <dxf>
      <numFmt numFmtId="3" formatCode="#,##0"/>
    </dxf>
    <dxf>
      <alignment wrapText="1" readingOrder="0"/>
    </dxf>
    <dxf>
      <numFmt numFmtId="4" formatCode="#,##0.00"/>
    </dxf>
    <dxf>
      <numFmt numFmtId="4" formatCode="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pivotCacheDefinition" Target="pivotCache/pivotCacheDefinition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70A-4E63-A8C2-3604BF621ED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70A-4E63-A8C2-3604BF621ED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70A-4E63-A8C2-3604BF621ED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70A-4E63-A8C2-3604BF621EDC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1-970A-4E63-A8C2-3604BF621ED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'Tabela 1.1'!$G$8:$G$11</c:f>
              <c:strCache>
                <c:ptCount val="4"/>
                <c:pt idx="0">
                  <c:v>Agropecuária</c:v>
                </c:pt>
                <c:pt idx="1">
                  <c:v>Indústria</c:v>
                </c:pt>
                <c:pt idx="2">
                  <c:v>Serviços</c:v>
                </c:pt>
                <c:pt idx="3">
                  <c:v>Impostos, líquidos de subsídios, sobre produtos</c:v>
                </c:pt>
              </c:strCache>
            </c:strRef>
          </c:cat>
          <c:val>
            <c:numRef>
              <c:f>'Tabela 1.1'!$H$8:$H$11</c:f>
              <c:numCache>
                <c:formatCode>_-"R$"\ * #,##0.00_-;\-"R$"\ * #,##0.00_-;_-"R$"\ * "-"??_-;_-@_-</c:formatCode>
                <c:ptCount val="4"/>
                <c:pt idx="0">
                  <c:v>87.892617000000001</c:v>
                </c:pt>
                <c:pt idx="1">
                  <c:v>46.107983999999995</c:v>
                </c:pt>
                <c:pt idx="2">
                  <c:v>332.50712300000004</c:v>
                </c:pt>
                <c:pt idx="3">
                  <c:v>32.388427999999998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70A-4E63-A8C2-3604BF621ED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1F1-471A-84CD-505F8AC47BE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1F1-471A-84CD-505F8AC47BE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1F1-471A-84CD-505F8AC47BE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1F1-471A-84CD-505F8AC47BE5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0.24533734567901236"/>
                      <c:h val="0.1409348765432098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91F1-471A-84CD-505F8AC47BE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'Tabela 1.2'!$G$8:$G$11</c:f>
              <c:strCache>
                <c:ptCount val="4"/>
                <c:pt idx="0">
                  <c:v>Agropecuária</c:v>
                </c:pt>
                <c:pt idx="1">
                  <c:v>Indústria</c:v>
                </c:pt>
                <c:pt idx="2">
                  <c:v>Serviços</c:v>
                </c:pt>
                <c:pt idx="3">
                  <c:v>Impostos, líquidos de subsídios, sobre produtos</c:v>
                </c:pt>
              </c:strCache>
            </c:strRef>
          </c:cat>
          <c:val>
            <c:numRef>
              <c:f>'Tabela 1.2'!$H$8:$H$11</c:f>
              <c:numCache>
                <c:formatCode>_-"R$"\ * #,##0.00_-;\-"R$"\ * #,##0.00_-;_-"R$"\ * "-"??_-;_-@_-</c:formatCode>
                <c:ptCount val="4"/>
                <c:pt idx="0">
                  <c:v>176.74289099999999</c:v>
                </c:pt>
                <c:pt idx="1">
                  <c:v>14055.769225000002</c:v>
                </c:pt>
                <c:pt idx="2">
                  <c:v>47234.329936999995</c:v>
                </c:pt>
                <c:pt idx="3">
                  <c:v>18240.009685000001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1F1-471A-84CD-505F8AC47BE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'G1'!$C$65</c:f>
              <c:strCache>
                <c:ptCount val="1"/>
                <c:pt idx="0">
                  <c:v>Vitória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4D2-47E3-93A1-7402E30A2512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4D2-47E3-93A1-7402E30A251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4D2-47E3-93A1-7402E30A251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4D2-47E3-93A1-7402E30A2512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4D2-47E3-93A1-7402E30A2512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4D2-47E3-93A1-7402E30A2512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4D2-47E3-93A1-7402E30A2512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4D2-47E3-93A1-7402E30A2512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4D2-47E3-93A1-7402E30A2512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4D2-47E3-93A1-7402E30A2512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4D2-47E3-93A1-7402E30A2512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4D2-47E3-93A1-7402E30A2512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4D2-47E3-93A1-7402E30A2512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4D2-47E3-93A1-7402E30A2512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4D2-47E3-93A1-7402E30A2512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B4D2-47E3-93A1-7402E30A2512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4D2-47E3-93A1-7402E30A2512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26B-47B3-ADAC-81006922DD51}"/>
                </c:ext>
              </c:extLst>
            </c:dLbl>
            <c:dLbl>
              <c:idx val="18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B4D2-47E3-93A1-7402E30A251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'G1'!$B$66:$B$84</c:f>
              <c:numCache>
                <c:formatCode>General</c:formatCod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</c:numCache>
            </c:numRef>
          </c:xVal>
          <c:yVal>
            <c:numRef>
              <c:f>'G1'!$C$66:$C$84</c:f>
              <c:numCache>
                <c:formatCode>#,##0.00</c:formatCode>
                <c:ptCount val="19"/>
                <c:pt idx="0">
                  <c:v>7186.3149020000001</c:v>
                </c:pt>
                <c:pt idx="1">
                  <c:v>7637.6393320000006</c:v>
                </c:pt>
                <c:pt idx="2">
                  <c:v>10312.218416</c:v>
                </c:pt>
                <c:pt idx="3">
                  <c:v>12565.132040999999</c:v>
                </c:pt>
                <c:pt idx="4">
                  <c:v>13454.063328</c:v>
                </c:pt>
                <c:pt idx="5">
                  <c:v>14925.504578</c:v>
                </c:pt>
                <c:pt idx="6">
                  <c:v>18377.342993999999</c:v>
                </c:pt>
                <c:pt idx="7">
                  <c:v>17307.587989</c:v>
                </c:pt>
                <c:pt idx="8">
                  <c:v>21183.940205999999</c:v>
                </c:pt>
                <c:pt idx="9">
                  <c:v>24454.225363000001</c:v>
                </c:pt>
                <c:pt idx="10">
                  <c:v>24322.120709999999</c:v>
                </c:pt>
                <c:pt idx="11">
                  <c:v>22249.693416000002</c:v>
                </c:pt>
                <c:pt idx="12">
                  <c:v>23438.119070999997</c:v>
                </c:pt>
                <c:pt idx="13">
                  <c:v>23060.736182000001</c:v>
                </c:pt>
                <c:pt idx="14">
                  <c:v>21721.213286999999</c:v>
                </c:pt>
                <c:pt idx="15">
                  <c:v>20252.0795</c:v>
                </c:pt>
                <c:pt idx="16">
                  <c:v>25518.127105</c:v>
                </c:pt>
                <c:pt idx="17">
                  <c:v>23656.637283</c:v>
                </c:pt>
                <c:pt idx="18">
                  <c:v>25473.898306000003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5F0-4735-8475-6395D706E08D}"/>
            </c:ext>
          </c:extLst>
        </c:ser>
        <c:ser>
          <c:idx val="1"/>
          <c:order val="1"/>
          <c:tx>
            <c:strRef>
              <c:f>'G1'!$D$65</c:f>
              <c:strCache>
                <c:ptCount val="1"/>
                <c:pt idx="0">
                  <c:v>Serra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18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4D2-47E3-93A1-7402E30A251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'G1'!$B$66:$B$84</c:f>
              <c:numCache>
                <c:formatCode>General</c:formatCod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</c:numCache>
            </c:numRef>
          </c:xVal>
          <c:yVal>
            <c:numRef>
              <c:f>'G1'!$D$66:$D$84</c:f>
              <c:numCache>
                <c:formatCode>#,##0.00</c:formatCode>
                <c:ptCount val="19"/>
                <c:pt idx="0">
                  <c:v>4507.9349540000003</c:v>
                </c:pt>
                <c:pt idx="1">
                  <c:v>5554.2762539999994</c:v>
                </c:pt>
                <c:pt idx="2">
                  <c:v>7630.5604919999996</c:v>
                </c:pt>
                <c:pt idx="3">
                  <c:v>8333.2508340000004</c:v>
                </c:pt>
                <c:pt idx="4">
                  <c:v>10370.598830000001</c:v>
                </c:pt>
                <c:pt idx="5">
                  <c:v>11417.734665999998</c:v>
                </c:pt>
                <c:pt idx="6">
                  <c:v>12387.808497</c:v>
                </c:pt>
                <c:pt idx="7">
                  <c:v>11094.282647</c:v>
                </c:pt>
                <c:pt idx="8">
                  <c:v>13048.176078</c:v>
                </c:pt>
                <c:pt idx="9">
                  <c:v>14138.906906</c:v>
                </c:pt>
                <c:pt idx="10">
                  <c:v>14972.672114999999</c:v>
                </c:pt>
                <c:pt idx="11">
                  <c:v>15462.603744</c:v>
                </c:pt>
                <c:pt idx="12">
                  <c:v>17544.181989000001</c:v>
                </c:pt>
                <c:pt idx="13">
                  <c:v>17788.223943000001</c:v>
                </c:pt>
                <c:pt idx="14">
                  <c:v>18331.285111000001</c:v>
                </c:pt>
                <c:pt idx="15">
                  <c:v>18595.238649999999</c:v>
                </c:pt>
                <c:pt idx="16">
                  <c:v>25025.755422999999</c:v>
                </c:pt>
                <c:pt idx="17">
                  <c:v>24321.132147999997</c:v>
                </c:pt>
                <c:pt idx="18">
                  <c:v>25079.657168000002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5F0-4735-8475-6395D706E08D}"/>
            </c:ext>
          </c:extLst>
        </c:ser>
        <c:ser>
          <c:idx val="2"/>
          <c:order val="2"/>
          <c:tx>
            <c:strRef>
              <c:f>'G1'!$E$65</c:f>
              <c:strCache>
                <c:ptCount val="1"/>
                <c:pt idx="0">
                  <c:v>Vila Velha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18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4D2-47E3-93A1-7402E30A251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'G1'!$B$66:$B$84</c:f>
              <c:numCache>
                <c:formatCode>General</c:formatCod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</c:numCache>
            </c:numRef>
          </c:xVal>
          <c:yVal>
            <c:numRef>
              <c:f>'G1'!$E$66:$E$84</c:f>
              <c:numCache>
                <c:formatCode>#,##0.00</c:formatCode>
                <c:ptCount val="19"/>
                <c:pt idx="0">
                  <c:v>2761.5430899999997</c:v>
                </c:pt>
                <c:pt idx="1">
                  <c:v>3273.5896560000001</c:v>
                </c:pt>
                <c:pt idx="2">
                  <c:v>3951.5556630000001</c:v>
                </c:pt>
                <c:pt idx="3">
                  <c:v>4110.5324959999998</c:v>
                </c:pt>
                <c:pt idx="4">
                  <c:v>4689.3075159999999</c:v>
                </c:pt>
                <c:pt idx="5">
                  <c:v>5430.5924529999993</c:v>
                </c:pt>
                <c:pt idx="6">
                  <c:v>6226.4210810000004</c:v>
                </c:pt>
                <c:pt idx="7">
                  <c:v>7104.5739610000001</c:v>
                </c:pt>
                <c:pt idx="8">
                  <c:v>7928.9047799999998</c:v>
                </c:pt>
                <c:pt idx="9">
                  <c:v>8665.3009719999991</c:v>
                </c:pt>
                <c:pt idx="10">
                  <c:v>9784.0808340000003</c:v>
                </c:pt>
                <c:pt idx="11">
                  <c:v>10059.210144999999</c:v>
                </c:pt>
                <c:pt idx="12">
                  <c:v>10983.450580000001</c:v>
                </c:pt>
                <c:pt idx="13">
                  <c:v>11120.565062000001</c:v>
                </c:pt>
                <c:pt idx="14">
                  <c:v>11049.294237</c:v>
                </c:pt>
                <c:pt idx="15">
                  <c:v>10959.51051</c:v>
                </c:pt>
                <c:pt idx="16">
                  <c:v>12235.568764</c:v>
                </c:pt>
                <c:pt idx="17">
                  <c:v>12699.808537000001</c:v>
                </c:pt>
                <c:pt idx="18">
                  <c:v>12590.914528000001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E5F0-4735-8475-6395D706E0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7913792"/>
        <c:axId val="317914352"/>
      </c:scatterChart>
      <c:valAx>
        <c:axId val="317913792"/>
        <c:scaling>
          <c:orientation val="minMax"/>
          <c:max val="2020"/>
          <c:min val="200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17914352"/>
        <c:crosses val="autoZero"/>
        <c:crossBetween val="midCat"/>
        <c:majorUnit val="1"/>
      </c:valAx>
      <c:valAx>
        <c:axId val="317914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R$ milhões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179137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'G1'!$G$65</c:f>
              <c:strCache>
                <c:ptCount val="1"/>
                <c:pt idx="0">
                  <c:v>Vitória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D31-49E4-9FA1-42D3DD0B050B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D31-49E4-9FA1-42D3DD0B050B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D31-49E4-9FA1-42D3DD0B050B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D31-49E4-9FA1-42D3DD0B050B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D31-49E4-9FA1-42D3DD0B050B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D31-49E4-9FA1-42D3DD0B050B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D31-49E4-9FA1-42D3DD0B050B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D31-49E4-9FA1-42D3DD0B050B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D31-49E4-9FA1-42D3DD0B050B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D31-49E4-9FA1-42D3DD0B050B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D31-49E4-9FA1-42D3DD0B050B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D31-49E4-9FA1-42D3DD0B050B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D31-49E4-9FA1-42D3DD0B050B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D31-49E4-9FA1-42D3DD0B050B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D31-49E4-9FA1-42D3DD0B050B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D31-49E4-9FA1-42D3DD0B050B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D31-49E4-9FA1-42D3DD0B050B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E75-4797-B8BB-E2309EE9CE80}"/>
                </c:ext>
              </c:extLst>
            </c:dLbl>
            <c:dLbl>
              <c:idx val="18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D31-49E4-9FA1-42D3DD0B050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'G1'!$F$66:$F$84</c:f>
              <c:numCache>
                <c:formatCode>General</c:formatCod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</c:numCache>
            </c:numRef>
          </c:xVal>
          <c:yVal>
            <c:numRef>
              <c:f>'G1'!$G$66:$G$84</c:f>
              <c:numCache>
                <c:formatCode>0.00</c:formatCode>
                <c:ptCount val="19"/>
                <c:pt idx="0">
                  <c:v>26.56776893066905</c:v>
                </c:pt>
                <c:pt idx="1">
                  <c:v>24.2317767033915</c:v>
                </c:pt>
                <c:pt idx="2">
                  <c:v>25.954023771100438</c:v>
                </c:pt>
                <c:pt idx="3">
                  <c:v>26.722618071088117</c:v>
                </c:pt>
                <c:pt idx="4">
                  <c:v>25.16477710517233</c:v>
                </c:pt>
                <c:pt idx="5">
                  <c:v>24.605834996352428</c:v>
                </c:pt>
                <c:pt idx="6">
                  <c:v>25.491812699190785</c:v>
                </c:pt>
                <c:pt idx="7">
                  <c:v>25.005414703413344</c:v>
                </c:pt>
                <c:pt idx="8">
                  <c:v>24.831637028271505</c:v>
                </c:pt>
                <c:pt idx="9">
                  <c:v>23.075200133394905</c:v>
                </c:pt>
                <c:pt idx="10">
                  <c:v>20.814719616440261</c:v>
                </c:pt>
                <c:pt idx="11">
                  <c:v>18.972344759092323</c:v>
                </c:pt>
                <c:pt idx="12">
                  <c:v>18.199589158083967</c:v>
                </c:pt>
                <c:pt idx="13">
                  <c:v>19.158848869486715</c:v>
                </c:pt>
                <c:pt idx="14">
                  <c:v>19.879492951252828</c:v>
                </c:pt>
                <c:pt idx="15">
                  <c:v>17.858986586912138</c:v>
                </c:pt>
                <c:pt idx="16">
                  <c:v>18.623643910528827</c:v>
                </c:pt>
                <c:pt idx="17">
                  <c:v>17.224168863052238</c:v>
                </c:pt>
                <c:pt idx="18">
                  <c:v>18.399890637137293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CEE-43B8-9EBE-D315B5984A14}"/>
            </c:ext>
          </c:extLst>
        </c:ser>
        <c:ser>
          <c:idx val="1"/>
          <c:order val="1"/>
          <c:tx>
            <c:strRef>
              <c:f>'G1'!$H$65</c:f>
              <c:strCache>
                <c:ptCount val="1"/>
                <c:pt idx="0">
                  <c:v>Serra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18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5D31-49E4-9FA1-42D3DD0B050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'G1'!$F$66:$F$84</c:f>
              <c:numCache>
                <c:formatCode>General</c:formatCod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</c:numCache>
            </c:numRef>
          </c:xVal>
          <c:yVal>
            <c:numRef>
              <c:f>'G1'!$H$66:$H$84</c:f>
              <c:numCache>
                <c:formatCode>0.00</c:formatCode>
                <c:ptCount val="19"/>
                <c:pt idx="0">
                  <c:v>16.665812150679145</c:v>
                </c:pt>
                <c:pt idx="1">
                  <c:v>17.621934747818724</c:v>
                </c:pt>
                <c:pt idx="2">
                  <c:v>19.204766657086275</c:v>
                </c:pt>
                <c:pt idx="3">
                  <c:v>17.722557837110955</c:v>
                </c:pt>
                <c:pt idx="4">
                  <c:v>19.397397027334033</c:v>
                </c:pt>
                <c:pt idx="5">
                  <c:v>18.823008210914036</c:v>
                </c:pt>
                <c:pt idx="6">
                  <c:v>17.183533771017352</c:v>
                </c:pt>
                <c:pt idx="7">
                  <c:v>16.028642385145311</c:v>
                </c:pt>
                <c:pt idx="8">
                  <c:v>15.294962556498412</c:v>
                </c:pt>
                <c:pt idx="9">
                  <c:v>13.341584191704881</c:v>
                </c:pt>
                <c:pt idx="10">
                  <c:v>12.813519663788339</c:v>
                </c:pt>
                <c:pt idx="11">
                  <c:v>13.184983883572974</c:v>
                </c:pt>
                <c:pt idx="12">
                  <c:v>13.622974750969789</c:v>
                </c:pt>
                <c:pt idx="13">
                  <c:v>14.778448159280105</c:v>
                </c:pt>
                <c:pt idx="14">
                  <c:v>16.776993455040166</c:v>
                </c:pt>
                <c:pt idx="15">
                  <c:v>16.3979268218249</c:v>
                </c:pt>
                <c:pt idx="16">
                  <c:v>18.264301124929194</c:v>
                </c:pt>
                <c:pt idx="17">
                  <c:v>17.707981149070413</c:v>
                </c:pt>
                <c:pt idx="18">
                  <c:v>18.115128810081085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CEE-43B8-9EBE-D315B5984A14}"/>
            </c:ext>
          </c:extLst>
        </c:ser>
        <c:ser>
          <c:idx val="2"/>
          <c:order val="2"/>
          <c:tx>
            <c:strRef>
              <c:f>'G1'!$I$65</c:f>
              <c:strCache>
                <c:ptCount val="1"/>
                <c:pt idx="0">
                  <c:v>Vila Velha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18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D31-49E4-9FA1-42D3DD0B050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'G1'!$F$66:$F$84</c:f>
              <c:numCache>
                <c:formatCode>General</c:formatCod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</c:numCache>
            </c:numRef>
          </c:xVal>
          <c:yVal>
            <c:numRef>
              <c:f>'G1'!$I$66:$I$84</c:f>
              <c:numCache>
                <c:formatCode>0.00</c:formatCode>
                <c:ptCount val="19"/>
                <c:pt idx="0">
                  <c:v>10.209410484751647</c:v>
                </c:pt>
                <c:pt idx="1">
                  <c:v>10.386048635521533</c:v>
                </c:pt>
                <c:pt idx="2">
                  <c:v>9.9453643700178738</c:v>
                </c:pt>
                <c:pt idx="3">
                  <c:v>8.7419845331496067</c:v>
                </c:pt>
                <c:pt idx="4">
                  <c:v>8.7709843146168165</c:v>
                </c:pt>
                <c:pt idx="5">
                  <c:v>8.95274669828685</c:v>
                </c:pt>
                <c:pt idx="6">
                  <c:v>8.6368720459190591</c:v>
                </c:pt>
                <c:pt idx="7">
                  <c:v>10.264446917663275</c:v>
                </c:pt>
                <c:pt idx="8">
                  <c:v>9.2941956790890945</c:v>
                </c:pt>
                <c:pt idx="9">
                  <c:v>8.1766464149601443</c:v>
                </c:pt>
                <c:pt idx="10">
                  <c:v>8.3731555193114975</c:v>
                </c:pt>
                <c:pt idx="11">
                  <c:v>8.5775025887709084</c:v>
                </c:pt>
                <c:pt idx="12">
                  <c:v>8.5285976868958073</c:v>
                </c:pt>
                <c:pt idx="13">
                  <c:v>9.2389602692932868</c:v>
                </c:pt>
                <c:pt idx="14">
                  <c:v>10.112435433439702</c:v>
                </c:pt>
                <c:pt idx="15">
                  <c:v>9.6644767366833921</c:v>
                </c:pt>
                <c:pt idx="16">
                  <c:v>8.9297648987286564</c:v>
                </c:pt>
                <c:pt idx="17">
                  <c:v>9.2466077977579992</c:v>
                </c:pt>
                <c:pt idx="18">
                  <c:v>9.094463970682348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5CEE-43B8-9EBE-D315B5984A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8500608"/>
        <c:axId val="318501168"/>
      </c:scatterChart>
      <c:valAx>
        <c:axId val="318500608"/>
        <c:scaling>
          <c:orientation val="minMax"/>
          <c:max val="2020"/>
          <c:min val="200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18501168"/>
        <c:crosses val="autoZero"/>
        <c:crossBetween val="midCat"/>
        <c:majorUnit val="1"/>
      </c:valAx>
      <c:valAx>
        <c:axId val="318501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Participação 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185006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'G2'!$C$65</c:f>
              <c:strCache>
                <c:ptCount val="1"/>
                <c:pt idx="0">
                  <c:v>Metropolitana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18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CFA-4C65-920B-02CD2CD6FC9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'G2'!$B$66:$B$84</c:f>
              <c:numCache>
                <c:formatCode>General</c:formatCod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</c:numCache>
            </c:numRef>
          </c:xVal>
          <c:yVal>
            <c:numRef>
              <c:f>'G2'!$C$66:$C$84</c:f>
              <c:numCache>
                <c:formatCode>#,##0.00</c:formatCode>
                <c:ptCount val="19"/>
                <c:pt idx="0">
                  <c:v>16961.903822</c:v>
                </c:pt>
                <c:pt idx="1">
                  <c:v>19436.273177999999</c:v>
                </c:pt>
                <c:pt idx="2">
                  <c:v>25489.254788999999</c:v>
                </c:pt>
                <c:pt idx="3">
                  <c:v>29348.062475000002</c:v>
                </c:pt>
                <c:pt idx="4">
                  <c:v>33213.767590999996</c:v>
                </c:pt>
                <c:pt idx="5">
                  <c:v>37242.188851999999</c:v>
                </c:pt>
                <c:pt idx="6">
                  <c:v>43520.806935000001</c:v>
                </c:pt>
                <c:pt idx="7">
                  <c:v>42167.122808</c:v>
                </c:pt>
                <c:pt idx="8">
                  <c:v>49879.548317000001</c:v>
                </c:pt>
                <c:pt idx="9">
                  <c:v>56415.992420000002</c:v>
                </c:pt>
                <c:pt idx="10">
                  <c:v>59343.772855000003</c:v>
                </c:pt>
                <c:pt idx="11">
                  <c:v>58491.979765000004</c:v>
                </c:pt>
                <c:pt idx="12">
                  <c:v>64457.604145999998</c:v>
                </c:pt>
                <c:pt idx="13">
                  <c:v>64352.017035999997</c:v>
                </c:pt>
                <c:pt idx="14">
                  <c:v>63033.215312</c:v>
                </c:pt>
                <c:pt idx="15">
                  <c:v>62534.722421999999</c:v>
                </c:pt>
                <c:pt idx="16">
                  <c:v>77421.54553399999</c:v>
                </c:pt>
                <c:pt idx="17">
                  <c:v>76353.658500000005</c:v>
                </c:pt>
                <c:pt idx="18">
                  <c:v>79706.85173699999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9D5-4EAA-AC3F-2BA788AB9AC7}"/>
            </c:ext>
          </c:extLst>
        </c:ser>
        <c:ser>
          <c:idx val="1"/>
          <c:order val="1"/>
          <c:tx>
            <c:strRef>
              <c:f>'G2'!$D$65</c:f>
              <c:strCache>
                <c:ptCount val="1"/>
                <c:pt idx="0">
                  <c:v>Rio Doce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18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CFA-4C65-920B-02CD2CD6FC9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'G2'!$B$66:$B$84</c:f>
              <c:numCache>
                <c:formatCode>General</c:formatCod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</c:numCache>
            </c:numRef>
          </c:xVal>
          <c:yVal>
            <c:numRef>
              <c:f>'G2'!$D$66:$D$84</c:f>
              <c:numCache>
                <c:formatCode>#,##0.00</c:formatCode>
                <c:ptCount val="19"/>
                <c:pt idx="0">
                  <c:v>2641.8603360000002</c:v>
                </c:pt>
                <c:pt idx="1">
                  <c:v>3359.6518120000005</c:v>
                </c:pt>
                <c:pt idx="2">
                  <c:v>3615.6125840000004</c:v>
                </c:pt>
                <c:pt idx="3">
                  <c:v>4481.2658519999995</c:v>
                </c:pt>
                <c:pt idx="4">
                  <c:v>6027.7324710000003</c:v>
                </c:pt>
                <c:pt idx="5">
                  <c:v>6930.2372850000002</c:v>
                </c:pt>
                <c:pt idx="6">
                  <c:v>8792.0963120000015</c:v>
                </c:pt>
                <c:pt idx="7">
                  <c:v>7260.4213119999995</c:v>
                </c:pt>
                <c:pt idx="8">
                  <c:v>8473.1065240000007</c:v>
                </c:pt>
                <c:pt idx="9">
                  <c:v>10825.296263</c:v>
                </c:pt>
                <c:pt idx="10">
                  <c:v>11152.881246000001</c:v>
                </c:pt>
                <c:pt idx="11">
                  <c:v>11598.833166999999</c:v>
                </c:pt>
                <c:pt idx="12">
                  <c:v>11724.470971999999</c:v>
                </c:pt>
                <c:pt idx="13">
                  <c:v>12002.537140000002</c:v>
                </c:pt>
                <c:pt idx="14">
                  <c:v>11354.086031999999</c:v>
                </c:pt>
                <c:pt idx="15">
                  <c:v>12219.582013999998</c:v>
                </c:pt>
                <c:pt idx="16">
                  <c:v>13345.296786999999</c:v>
                </c:pt>
                <c:pt idx="17">
                  <c:v>12872.674706999998</c:v>
                </c:pt>
                <c:pt idx="18">
                  <c:v>12778.359947000001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9D5-4EAA-AC3F-2BA788AB9AC7}"/>
            </c:ext>
          </c:extLst>
        </c:ser>
        <c:ser>
          <c:idx val="2"/>
          <c:order val="2"/>
          <c:tx>
            <c:strRef>
              <c:f>'G2'!$E$65</c:f>
              <c:strCache>
                <c:ptCount val="1"/>
                <c:pt idx="0">
                  <c:v>Litoral Sul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18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CFA-4C65-920B-02CD2CD6FC9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'G2'!$B$66:$B$84</c:f>
              <c:numCache>
                <c:formatCode>General</c:formatCod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</c:numCache>
            </c:numRef>
          </c:xVal>
          <c:yVal>
            <c:numRef>
              <c:f>'G2'!$E$66:$E$84</c:f>
              <c:numCache>
                <c:formatCode>#,##0.00</c:formatCode>
                <c:ptCount val="19"/>
                <c:pt idx="0">
                  <c:v>1332.4634550000001</c:v>
                </c:pt>
                <c:pt idx="1">
                  <c:v>1759.0343759999994</c:v>
                </c:pt>
                <c:pt idx="2">
                  <c:v>2364.1181340000003</c:v>
                </c:pt>
                <c:pt idx="3">
                  <c:v>3510.9996569999998</c:v>
                </c:pt>
                <c:pt idx="4">
                  <c:v>2812.4525079999994</c:v>
                </c:pt>
                <c:pt idx="5">
                  <c:v>4605.9413249999998</c:v>
                </c:pt>
                <c:pt idx="6">
                  <c:v>6625.0998770000006</c:v>
                </c:pt>
                <c:pt idx="7">
                  <c:v>5372.455884</c:v>
                </c:pt>
                <c:pt idx="8">
                  <c:v>10328.589738000001</c:v>
                </c:pt>
                <c:pt idx="9">
                  <c:v>19570.724870999999</c:v>
                </c:pt>
                <c:pt idx="10">
                  <c:v>23997.850609999998</c:v>
                </c:pt>
                <c:pt idx="11">
                  <c:v>24076.051167000001</c:v>
                </c:pt>
                <c:pt idx="12">
                  <c:v>26879.282566000005</c:v>
                </c:pt>
                <c:pt idx="13">
                  <c:v>16952.584493999999</c:v>
                </c:pt>
                <c:pt idx="14">
                  <c:v>6923.6581730000007</c:v>
                </c:pt>
                <c:pt idx="15">
                  <c:v>10308.63645</c:v>
                </c:pt>
                <c:pt idx="16">
                  <c:v>17239.610505999997</c:v>
                </c:pt>
                <c:pt idx="17">
                  <c:v>18072.031458000001</c:v>
                </c:pt>
                <c:pt idx="18">
                  <c:v>12880.625268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49D5-4EAA-AC3F-2BA788AB9A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8522208"/>
        <c:axId val="319228064"/>
      </c:scatterChart>
      <c:valAx>
        <c:axId val="318522208"/>
        <c:scaling>
          <c:orientation val="minMax"/>
          <c:max val="2020"/>
          <c:min val="200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19228064"/>
        <c:crosses val="autoZero"/>
        <c:crossBetween val="midCat"/>
        <c:majorUnit val="1"/>
      </c:valAx>
      <c:valAx>
        <c:axId val="319228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R$ milhões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185222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'G2'!$G$65</c:f>
              <c:strCache>
                <c:ptCount val="1"/>
                <c:pt idx="0">
                  <c:v>Metropolitana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18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54A-4F4F-80E1-BEE49210D69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'G2'!$F$66:$F$84</c:f>
              <c:numCache>
                <c:formatCode>General</c:formatCod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</c:numCache>
            </c:numRef>
          </c:xVal>
          <c:yVal>
            <c:numRef>
              <c:f>'G2'!$G$66:$G$84</c:f>
              <c:numCache>
                <c:formatCode>0.00</c:formatCode>
                <c:ptCount val="19"/>
                <c:pt idx="0">
                  <c:v>62.708070480144428</c:v>
                </c:pt>
                <c:pt idx="1">
                  <c:v>61.665052658631282</c:v>
                </c:pt>
                <c:pt idx="2">
                  <c:v>64.15193104084284</c:v>
                </c:pt>
                <c:pt idx="3">
                  <c:v>62.415346061372766</c:v>
                </c:pt>
                <c:pt idx="4">
                  <c:v>62.123764239391242</c:v>
                </c:pt>
                <c:pt idx="5">
                  <c:v>61.39659460129964</c:v>
                </c:pt>
                <c:pt idx="6">
                  <c:v>60.369132755854771</c:v>
                </c:pt>
                <c:pt idx="7">
                  <c:v>60.921625435845662</c:v>
                </c:pt>
                <c:pt idx="8">
                  <c:v>58.468388170349186</c:v>
                </c:pt>
                <c:pt idx="9">
                  <c:v>53.234575885820909</c:v>
                </c:pt>
                <c:pt idx="10">
                  <c:v>50.78603168229008</c:v>
                </c:pt>
                <c:pt idx="11">
                  <c:v>49.876193122976368</c:v>
                </c:pt>
                <c:pt idx="12">
                  <c:v>50.051026279796048</c:v>
                </c:pt>
                <c:pt idx="13">
                  <c:v>53.463625753704406</c:v>
                </c:pt>
                <c:pt idx="14">
                  <c:v>57.68869090934524</c:v>
                </c:pt>
                <c:pt idx="15">
                  <c:v>55.145288608548661</c:v>
                </c:pt>
                <c:pt idx="16">
                  <c:v>56.503805670969101</c:v>
                </c:pt>
                <c:pt idx="17">
                  <c:v>55.592360468784548</c:v>
                </c:pt>
                <c:pt idx="18">
                  <c:v>57.572552790080067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D7E-4303-9366-51126F3057E1}"/>
            </c:ext>
          </c:extLst>
        </c:ser>
        <c:ser>
          <c:idx val="1"/>
          <c:order val="1"/>
          <c:tx>
            <c:strRef>
              <c:f>'G2'!$H$65</c:f>
              <c:strCache>
                <c:ptCount val="1"/>
                <c:pt idx="0">
                  <c:v>Rio Doce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18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54A-4F4F-80E1-BEE49210D69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'G2'!$F$66:$F$84</c:f>
              <c:numCache>
                <c:formatCode>General</c:formatCod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</c:numCache>
            </c:numRef>
          </c:xVal>
          <c:yVal>
            <c:numRef>
              <c:f>'G2'!$H$66:$H$84</c:f>
              <c:numCache>
                <c:formatCode>0.00</c:formatCode>
                <c:ptCount val="19"/>
                <c:pt idx="0">
                  <c:v>9.766943963785085</c:v>
                </c:pt>
                <c:pt idx="1">
                  <c:v>10.659096216868681</c:v>
                </c:pt>
                <c:pt idx="2">
                  <c:v>9.0998552558417689</c:v>
                </c:pt>
                <c:pt idx="3">
                  <c:v>9.5304335399944478</c:v>
                </c:pt>
                <c:pt idx="4">
                  <c:v>11.274403901952903</c:v>
                </c:pt>
                <c:pt idx="5">
                  <c:v>11.425025815986817</c:v>
                </c:pt>
                <c:pt idx="6">
                  <c:v>12.195803957728</c:v>
                </c:pt>
                <c:pt idx="7">
                  <c:v>10.489609871892378</c:v>
                </c:pt>
                <c:pt idx="8">
                  <c:v>9.932104398890564</c:v>
                </c:pt>
                <c:pt idx="9">
                  <c:v>10.214835026014189</c:v>
                </c:pt>
                <c:pt idx="10">
                  <c:v>9.5445663977606721</c:v>
                </c:pt>
                <c:pt idx="11">
                  <c:v>9.8903412974343787</c:v>
                </c:pt>
                <c:pt idx="12">
                  <c:v>9.1039965340178384</c:v>
                </c:pt>
                <c:pt idx="13">
                  <c:v>9.9717022605354622</c:v>
                </c:pt>
                <c:pt idx="14">
                  <c:v>10.391384231568233</c:v>
                </c:pt>
                <c:pt idx="15">
                  <c:v>10.775651521894272</c:v>
                </c:pt>
                <c:pt idx="16">
                  <c:v>9.7396667952450997</c:v>
                </c:pt>
                <c:pt idx="17">
                  <c:v>9.3724699846432316</c:v>
                </c:pt>
                <c:pt idx="18">
                  <c:v>9.2298564877051561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D7E-4303-9366-51126F3057E1}"/>
            </c:ext>
          </c:extLst>
        </c:ser>
        <c:ser>
          <c:idx val="2"/>
          <c:order val="2"/>
          <c:tx>
            <c:strRef>
              <c:f>'G2'!$I$65</c:f>
              <c:strCache>
                <c:ptCount val="1"/>
                <c:pt idx="0">
                  <c:v>Litoral Sul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18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54A-4F4F-80E1-BEE49210D69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'G2'!$F$66:$F$84</c:f>
              <c:numCache>
                <c:formatCode>General</c:formatCod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</c:numCache>
            </c:numRef>
          </c:xVal>
          <c:yVal>
            <c:numRef>
              <c:f>'G2'!$I$66:$I$84</c:f>
              <c:numCache>
                <c:formatCode>0.00</c:formatCode>
                <c:ptCount val="19"/>
                <c:pt idx="0">
                  <c:v>4.9261104841298735</c:v>
                </c:pt>
                <c:pt idx="1">
                  <c:v>5.5808511452268172</c:v>
                </c:pt>
                <c:pt idx="2">
                  <c:v>5.9500658124467725</c:v>
                </c:pt>
                <c:pt idx="3">
                  <c:v>7.4669412605922316</c:v>
                </c:pt>
                <c:pt idx="4">
                  <c:v>5.260473267983631</c:v>
                </c:pt>
                <c:pt idx="5">
                  <c:v>7.5932462888311516</c:v>
                </c:pt>
                <c:pt idx="6">
                  <c:v>9.1898924253117169</c:v>
                </c:pt>
                <c:pt idx="7">
                  <c:v>7.7619416085357749</c:v>
                </c:pt>
                <c:pt idx="8">
                  <c:v>12.107086259396795</c:v>
                </c:pt>
                <c:pt idx="9">
                  <c:v>18.467090510959977</c:v>
                </c:pt>
                <c:pt idx="10">
                  <c:v>20.537211281868103</c:v>
                </c:pt>
                <c:pt idx="11">
                  <c:v>20.529682573036986</c:v>
                </c:pt>
                <c:pt idx="12">
                  <c:v>20.871636417724602</c:v>
                </c:pt>
                <c:pt idx="13">
                  <c:v>14.084199294611654</c:v>
                </c:pt>
                <c:pt idx="14">
                  <c:v>6.3366079982932382</c:v>
                </c:pt>
                <c:pt idx="15">
                  <c:v>9.0905134008536539</c:v>
                </c:pt>
                <c:pt idx="16">
                  <c:v>12.581815503107457</c:v>
                </c:pt>
                <c:pt idx="17">
                  <c:v>13.158071360999029</c:v>
                </c:pt>
                <c:pt idx="18">
                  <c:v>9.303723105989036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6D7E-4303-9366-51126F3057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9331520"/>
        <c:axId val="319332080"/>
      </c:scatterChart>
      <c:valAx>
        <c:axId val="319331520"/>
        <c:scaling>
          <c:orientation val="minMax"/>
          <c:max val="2020"/>
          <c:min val="200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19332080"/>
        <c:crosses val="autoZero"/>
        <c:crossBetween val="midCat"/>
        <c:majorUnit val="1"/>
      </c:valAx>
      <c:valAx>
        <c:axId val="319332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Participação 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193315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'G3'!$C$13:$C$22</c:f>
              <c:strCache>
                <c:ptCount val="10"/>
                <c:pt idx="0">
                  <c:v>Viana</c:v>
                </c:pt>
                <c:pt idx="1">
                  <c:v>Marataízes</c:v>
                </c:pt>
                <c:pt idx="2">
                  <c:v>Colatina</c:v>
                </c:pt>
                <c:pt idx="3">
                  <c:v>Aracruz</c:v>
                </c:pt>
                <c:pt idx="4">
                  <c:v>Cachoeiro de Itapemirim</c:v>
                </c:pt>
                <c:pt idx="5">
                  <c:v>Linhares</c:v>
                </c:pt>
                <c:pt idx="6">
                  <c:v>Cariacica</c:v>
                </c:pt>
                <c:pt idx="7">
                  <c:v>Vila Velha</c:v>
                </c:pt>
                <c:pt idx="8">
                  <c:v>Serra</c:v>
                </c:pt>
                <c:pt idx="9">
                  <c:v>Vitória</c:v>
                </c:pt>
              </c:strCache>
            </c:strRef>
          </c:cat>
          <c:val>
            <c:numRef>
              <c:f>'G3'!$D$13:$D$22</c:f>
              <c:numCache>
                <c:formatCode>0.00</c:formatCode>
                <c:ptCount val="10"/>
                <c:pt idx="0">
                  <c:v>2.6141252940357518</c:v>
                </c:pt>
                <c:pt idx="1">
                  <c:v>2.6163370594296183</c:v>
                </c:pt>
                <c:pt idx="2">
                  <c:v>2.7586359951009056</c:v>
                </c:pt>
                <c:pt idx="3">
                  <c:v>3.2364763552344433</c:v>
                </c:pt>
                <c:pt idx="4">
                  <c:v>3.8385655029570165</c:v>
                </c:pt>
                <c:pt idx="5">
                  <c:v>4.8198068149674338</c:v>
                </c:pt>
                <c:pt idx="6">
                  <c:v>7.3858308194423739</c:v>
                </c:pt>
                <c:pt idx="7">
                  <c:v>9.094463970682348</c:v>
                </c:pt>
                <c:pt idx="8">
                  <c:v>18.115128810081085</c:v>
                </c:pt>
                <c:pt idx="9">
                  <c:v>18.399890637137293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A1-4FC7-BD21-110296456B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19384768"/>
        <c:axId val="319385328"/>
      </c:barChart>
      <c:catAx>
        <c:axId val="3193847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19385328"/>
        <c:crosses val="autoZero"/>
        <c:auto val="1"/>
        <c:lblAlgn val="ctr"/>
        <c:lblOffset val="100"/>
        <c:noMultiLvlLbl val="0"/>
      </c:catAx>
      <c:valAx>
        <c:axId val="3193853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Participação %</a:t>
                </a:r>
                <a:r>
                  <a:rPr lang="pt-BR" baseline="0"/>
                  <a:t> no total do Estado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193847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Drop" dropStyle="combo" dx="16" fmlaLink="$C$22" fmlaRange="Nomes!$H$2:$H$79" noThreeD="1" sel="1" val="0"/>
</file>

<file path=xl/ctrlProps/ctrlProp10.xml><?xml version="1.0" encoding="utf-8"?>
<formControlPr xmlns="http://schemas.microsoft.com/office/spreadsheetml/2009/9/main" objectType="Drop" dropStyle="combo" dx="16" fmlaLink="$C$62" fmlaRange="Nomes!$H$2:$H$79" noThreeD="1" sel="77" val="69"/>
</file>

<file path=xl/ctrlProps/ctrlProp11.xml><?xml version="1.0" encoding="utf-8"?>
<formControlPr xmlns="http://schemas.microsoft.com/office/spreadsheetml/2009/9/main" objectType="Drop" dropStyle="combo" dx="16" fmlaLink="'G1'!$C$58" fmlaRange="Nomes!$P$2:$P$8" noThreeD="1" sel="7" val="0"/>
</file>

<file path=xl/ctrlProps/ctrlProp12.xml><?xml version="1.0" encoding="utf-8"?>
<formControlPr xmlns="http://schemas.microsoft.com/office/spreadsheetml/2009/9/main" objectType="Drop" dropStyle="combo" dx="16" fmlaLink="$C$60" fmlaRange="Nomes!$L$12:$L$21" noThreeD="1" sel="1" val="0"/>
</file>

<file path=xl/ctrlProps/ctrlProp13.xml><?xml version="1.0" encoding="utf-8"?>
<formControlPr xmlns="http://schemas.microsoft.com/office/spreadsheetml/2009/9/main" objectType="Drop" dropStyle="combo" dx="16" fmlaLink="$C$61" fmlaRange="Nomes!$L$12:$L$21" noThreeD="1" sel="7" val="2"/>
</file>

<file path=xl/ctrlProps/ctrlProp14.xml><?xml version="1.0" encoding="utf-8"?>
<formControlPr xmlns="http://schemas.microsoft.com/office/spreadsheetml/2009/9/main" objectType="Drop" dropStyle="combo" dx="16" fmlaLink="$C$62" fmlaRange="Nomes!$L$12:$L$21" noThreeD="1" sel="4" val="0"/>
</file>

<file path=xl/ctrlProps/ctrlProp15.xml><?xml version="1.0" encoding="utf-8"?>
<formControlPr xmlns="http://schemas.microsoft.com/office/spreadsheetml/2009/9/main" objectType="Drop" dropStyle="combo" dx="16" fmlaLink="'G2'!$C$58" fmlaRange="Nomes!$P$2:$P$8" noThreeD="1" sel="7" val="0"/>
</file>

<file path=xl/ctrlProps/ctrlProp16.xml><?xml version="1.0" encoding="utf-8"?>
<formControlPr xmlns="http://schemas.microsoft.com/office/spreadsheetml/2009/9/main" objectType="Drop" dropStyle="combo" dx="16" fmlaLink="$R$3" fmlaRange="Nomes!$P$2:$P$8" noThreeD="1" sel="7" val="0"/>
</file>

<file path=xl/ctrlProps/ctrlProp17.xml><?xml version="1.0" encoding="utf-8"?>
<formControlPr xmlns="http://schemas.microsoft.com/office/spreadsheetml/2009/9/main" objectType="Drop" dropStyle="combo" dx="16" fmlaLink="$R$4" fmlaRange="Nomes!$C$2:$C$20" noThreeD="1" sel="19" val="11"/>
</file>

<file path=xl/ctrlProps/ctrlProp2.xml><?xml version="1.0" encoding="utf-8"?>
<formControlPr xmlns="http://schemas.microsoft.com/office/spreadsheetml/2009/9/main" objectType="Drop" dropStyle="combo" dx="16" fmlaLink="$C$23" fmlaRange="Nomes!$C$2:$C$20" noThreeD="1" sel="19" val="11"/>
</file>

<file path=xl/ctrlProps/ctrlProp3.xml><?xml version="1.0" encoding="utf-8"?>
<formControlPr xmlns="http://schemas.microsoft.com/office/spreadsheetml/2009/9/main" objectType="Drop" dropLines="10" dropStyle="combo" dx="16" fmlaLink="$C$22" fmlaRange="Nomes!$L$12:$L$21" noThreeD="1" sel="1" val="0"/>
</file>

<file path=xl/ctrlProps/ctrlProp4.xml><?xml version="1.0" encoding="utf-8"?>
<formControlPr xmlns="http://schemas.microsoft.com/office/spreadsheetml/2009/9/main" objectType="Drop" dropStyle="combo" dx="16" fmlaLink="$C$23" fmlaRange="Nomes!$C$2:$C$20" noThreeD="1" sel="19" val="11"/>
</file>

<file path=xl/ctrlProps/ctrlProp5.xml><?xml version="1.0" encoding="utf-8"?>
<formControlPr xmlns="http://schemas.microsoft.com/office/spreadsheetml/2009/9/main" objectType="Drop" dropStyle="combo" dx="16" fmlaLink="$H$5" fmlaRange="Nomes!$L$2:$L$10" noThreeD="1" sel="7"/>
</file>

<file path=xl/ctrlProps/ctrlProp6.xml><?xml version="1.0" encoding="utf-8"?>
<formControlPr xmlns="http://schemas.microsoft.com/office/spreadsheetml/2009/9/main" objectType="Drop" dropStyle="combo" dx="16" fmlaLink="$H$5" fmlaRange="Nomes!$L$2:$L$10" noThreeD="1" sel="7" val="0"/>
</file>

<file path=xl/ctrlProps/ctrlProp7.xml><?xml version="1.0" encoding="utf-8"?>
<formControlPr xmlns="http://schemas.microsoft.com/office/spreadsheetml/2009/9/main" objectType="Drop" dropStyle="combo" dx="16" fmlaLink="$H$5" fmlaRange="Nomes!$L$2:$L$9" noThreeD="1" sel="7" val="0"/>
</file>

<file path=xl/ctrlProps/ctrlProp8.xml><?xml version="1.0" encoding="utf-8"?>
<formControlPr xmlns="http://schemas.microsoft.com/office/spreadsheetml/2009/9/main" objectType="Drop" dropStyle="combo" dx="16" fmlaLink="$C$60" fmlaRange="Nomes!$H$2:$H$79" noThreeD="1" sel="78" val="70"/>
</file>

<file path=xl/ctrlProps/ctrlProp9.xml><?xml version="1.0" encoding="utf-8"?>
<formControlPr xmlns="http://schemas.microsoft.com/office/spreadsheetml/2009/9/main" objectType="Drop" dropStyle="combo" dx="16" fmlaLink="$C$61" fmlaRange="Nomes!$H$2:$H$79" noThreeD="1" sel="70" val="39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</xdr:row>
          <xdr:rowOff>28575</xdr:rowOff>
        </xdr:from>
        <xdr:to>
          <xdr:col>1</xdr:col>
          <xdr:colOff>2724150</xdr:colOff>
          <xdr:row>4</xdr:row>
          <xdr:rowOff>66675</xdr:rowOff>
        </xdr:to>
        <xdr:sp macro="" textlink="">
          <xdr:nvSpPr>
            <xdr:cNvPr id="3073" name="Drop Dow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5</xdr:row>
          <xdr:rowOff>76200</xdr:rowOff>
        </xdr:from>
        <xdr:to>
          <xdr:col>1</xdr:col>
          <xdr:colOff>2724150</xdr:colOff>
          <xdr:row>6</xdr:row>
          <xdr:rowOff>114300</xdr:rowOff>
        </xdr:to>
        <xdr:sp macro="" textlink="">
          <xdr:nvSpPr>
            <xdr:cNvPr id="3074" name="Drop Dow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2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absolute">
    <xdr:from>
      <xdr:col>5</xdr:col>
      <xdr:colOff>9525</xdr:colOff>
      <xdr:row>2</xdr:row>
      <xdr:rowOff>4762</xdr:rowOff>
    </xdr:from>
    <xdr:to>
      <xdr:col>9</xdr:col>
      <xdr:colOff>239625</xdr:colOff>
      <xdr:row>18</xdr:row>
      <xdr:rowOff>177712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</xdr:row>
          <xdr:rowOff>28575</xdr:rowOff>
        </xdr:from>
        <xdr:to>
          <xdr:col>1</xdr:col>
          <xdr:colOff>2724150</xdr:colOff>
          <xdr:row>4</xdr:row>
          <xdr:rowOff>66675</xdr:rowOff>
        </xdr:to>
        <xdr:sp macro="" textlink="">
          <xdr:nvSpPr>
            <xdr:cNvPr id="19457" name="Drop Down 1" hidden="1">
              <a:extLst>
                <a:ext uri="{63B3BB69-23CF-44E3-9099-C40C66FF867C}">
                  <a14:compatExt spid="_x0000_s19457"/>
                </a:ext>
                <a:ext uri="{FF2B5EF4-FFF2-40B4-BE49-F238E27FC236}">
                  <a16:creationId xmlns:a16="http://schemas.microsoft.com/office/drawing/2014/main" id="{00000000-0008-0000-0300-00000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5</xdr:row>
          <xdr:rowOff>76200</xdr:rowOff>
        </xdr:from>
        <xdr:to>
          <xdr:col>1</xdr:col>
          <xdr:colOff>2724150</xdr:colOff>
          <xdr:row>6</xdr:row>
          <xdr:rowOff>114300</xdr:rowOff>
        </xdr:to>
        <xdr:sp macro="" textlink="">
          <xdr:nvSpPr>
            <xdr:cNvPr id="19458" name="Drop Down 2" hidden="1">
              <a:extLst>
                <a:ext uri="{63B3BB69-23CF-44E3-9099-C40C66FF867C}">
                  <a14:compatExt spid="_x0000_s19458"/>
                </a:ext>
                <a:ext uri="{FF2B5EF4-FFF2-40B4-BE49-F238E27FC236}">
                  <a16:creationId xmlns:a16="http://schemas.microsoft.com/office/drawing/2014/main" id="{00000000-0008-0000-0300-000002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absolute">
    <xdr:from>
      <xdr:col>5</xdr:col>
      <xdr:colOff>9525</xdr:colOff>
      <xdr:row>2</xdr:row>
      <xdr:rowOff>4762</xdr:rowOff>
    </xdr:from>
    <xdr:to>
      <xdr:col>9</xdr:col>
      <xdr:colOff>239625</xdr:colOff>
      <xdr:row>18</xdr:row>
      <xdr:rowOff>177712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123825</xdr:colOff>
          <xdr:row>3</xdr:row>
          <xdr:rowOff>9525</xdr:rowOff>
        </xdr:from>
        <xdr:to>
          <xdr:col>4</xdr:col>
          <xdr:colOff>495300</xdr:colOff>
          <xdr:row>4</xdr:row>
          <xdr:rowOff>57150</xdr:rowOff>
        </xdr:to>
        <xdr:sp macro="" textlink="">
          <xdr:nvSpPr>
            <xdr:cNvPr id="5121" name="Drop Down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4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123825</xdr:colOff>
          <xdr:row>3</xdr:row>
          <xdr:rowOff>9525</xdr:rowOff>
        </xdr:from>
        <xdr:to>
          <xdr:col>4</xdr:col>
          <xdr:colOff>400050</xdr:colOff>
          <xdr:row>4</xdr:row>
          <xdr:rowOff>57150</xdr:rowOff>
        </xdr:to>
        <xdr:sp macro="" textlink="">
          <xdr:nvSpPr>
            <xdr:cNvPr id="9217" name="Drop Down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5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123825</xdr:colOff>
          <xdr:row>3</xdr:row>
          <xdr:rowOff>9525</xdr:rowOff>
        </xdr:from>
        <xdr:to>
          <xdr:col>4</xdr:col>
          <xdr:colOff>400050</xdr:colOff>
          <xdr:row>4</xdr:row>
          <xdr:rowOff>57150</xdr:rowOff>
        </xdr:to>
        <xdr:sp macro="" textlink="">
          <xdr:nvSpPr>
            <xdr:cNvPr id="10241" name="Drop Down 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6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</xdr:row>
          <xdr:rowOff>85725</xdr:rowOff>
        </xdr:from>
        <xdr:to>
          <xdr:col>2</xdr:col>
          <xdr:colOff>1352550</xdr:colOff>
          <xdr:row>8</xdr:row>
          <xdr:rowOff>142875</xdr:rowOff>
        </xdr:to>
        <xdr:sp macro="" textlink="">
          <xdr:nvSpPr>
            <xdr:cNvPr id="20481" name="Drop Down 1" hidden="1">
              <a:extLst>
                <a:ext uri="{63B3BB69-23CF-44E3-9099-C40C66FF867C}">
                  <a14:compatExt spid="_x0000_s20481"/>
                </a:ext>
                <a:ext uri="{FF2B5EF4-FFF2-40B4-BE49-F238E27FC236}">
                  <a16:creationId xmlns:a16="http://schemas.microsoft.com/office/drawing/2014/main" id="{00000000-0008-0000-0800-000001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</xdr:row>
          <xdr:rowOff>85725</xdr:rowOff>
        </xdr:from>
        <xdr:to>
          <xdr:col>9</xdr:col>
          <xdr:colOff>428625</xdr:colOff>
          <xdr:row>8</xdr:row>
          <xdr:rowOff>142875</xdr:rowOff>
        </xdr:to>
        <xdr:sp macro="" textlink="">
          <xdr:nvSpPr>
            <xdr:cNvPr id="20482" name="Drop Down 2" hidden="1">
              <a:extLst>
                <a:ext uri="{63B3BB69-23CF-44E3-9099-C40C66FF867C}">
                  <a14:compatExt spid="_x0000_s20482"/>
                </a:ext>
                <a:ext uri="{FF2B5EF4-FFF2-40B4-BE49-F238E27FC236}">
                  <a16:creationId xmlns:a16="http://schemas.microsoft.com/office/drawing/2014/main" id="{00000000-0008-0000-0800-000002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7</xdr:row>
          <xdr:rowOff>85725</xdr:rowOff>
        </xdr:from>
        <xdr:to>
          <xdr:col>13</xdr:col>
          <xdr:colOff>657225</xdr:colOff>
          <xdr:row>8</xdr:row>
          <xdr:rowOff>142875</xdr:rowOff>
        </xdr:to>
        <xdr:sp macro="" textlink="">
          <xdr:nvSpPr>
            <xdr:cNvPr id="20483" name="Drop Down 3" hidden="1">
              <a:extLst>
                <a:ext uri="{63B3BB69-23CF-44E3-9099-C40C66FF867C}">
                  <a14:compatExt spid="_x0000_s20483"/>
                </a:ext>
                <a:ext uri="{FF2B5EF4-FFF2-40B4-BE49-F238E27FC236}">
                  <a16:creationId xmlns:a16="http://schemas.microsoft.com/office/drawing/2014/main" id="{00000000-0008-0000-0800-000003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3</xdr:row>
          <xdr:rowOff>47625</xdr:rowOff>
        </xdr:from>
        <xdr:to>
          <xdr:col>3</xdr:col>
          <xdr:colOff>200025</xdr:colOff>
          <xdr:row>4</xdr:row>
          <xdr:rowOff>104775</xdr:rowOff>
        </xdr:to>
        <xdr:sp macro="" textlink="">
          <xdr:nvSpPr>
            <xdr:cNvPr id="20486" name="Drop Down 6" hidden="1">
              <a:extLst>
                <a:ext uri="{63B3BB69-23CF-44E3-9099-C40C66FF867C}">
                  <a14:compatExt spid="_x0000_s20486"/>
                </a:ext>
                <a:ext uri="{FF2B5EF4-FFF2-40B4-BE49-F238E27FC236}">
                  <a16:creationId xmlns:a16="http://schemas.microsoft.com/office/drawing/2014/main" id="{00000000-0008-0000-0800-000006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absolute">
    <xdr:from>
      <xdr:col>0</xdr:col>
      <xdr:colOff>609598</xdr:colOff>
      <xdr:row>13</xdr:row>
      <xdr:rowOff>4762</xdr:rowOff>
    </xdr:from>
    <xdr:to>
      <xdr:col>5</xdr:col>
      <xdr:colOff>62098</xdr:colOff>
      <xdr:row>30</xdr:row>
      <xdr:rowOff>6262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590550</xdr:colOff>
      <xdr:row>34</xdr:row>
      <xdr:rowOff>0</xdr:rowOff>
    </xdr:from>
    <xdr:to>
      <xdr:col>5</xdr:col>
      <xdr:colOff>43050</xdr:colOff>
      <xdr:row>51</xdr:row>
      <xdr:rowOff>1500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</xdr:row>
          <xdr:rowOff>85725</xdr:rowOff>
        </xdr:from>
        <xdr:to>
          <xdr:col>3</xdr:col>
          <xdr:colOff>647700</xdr:colOff>
          <xdr:row>8</xdr:row>
          <xdr:rowOff>142875</xdr:rowOff>
        </xdr:to>
        <xdr:sp macro="" textlink="">
          <xdr:nvSpPr>
            <xdr:cNvPr id="21505" name="Drop Down 1" hidden="1">
              <a:extLst>
                <a:ext uri="{63B3BB69-23CF-44E3-9099-C40C66FF867C}">
                  <a14:compatExt spid="_x0000_s21505"/>
                </a:ext>
                <a:ext uri="{FF2B5EF4-FFF2-40B4-BE49-F238E27FC236}">
                  <a16:creationId xmlns:a16="http://schemas.microsoft.com/office/drawing/2014/main" id="{00000000-0008-0000-0900-000001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</xdr:row>
          <xdr:rowOff>85725</xdr:rowOff>
        </xdr:from>
        <xdr:to>
          <xdr:col>9</xdr:col>
          <xdr:colOff>428625</xdr:colOff>
          <xdr:row>8</xdr:row>
          <xdr:rowOff>142875</xdr:rowOff>
        </xdr:to>
        <xdr:sp macro="" textlink="">
          <xdr:nvSpPr>
            <xdr:cNvPr id="21506" name="Drop Down 2" hidden="1">
              <a:extLst>
                <a:ext uri="{63B3BB69-23CF-44E3-9099-C40C66FF867C}">
                  <a14:compatExt spid="_x0000_s21506"/>
                </a:ext>
                <a:ext uri="{FF2B5EF4-FFF2-40B4-BE49-F238E27FC236}">
                  <a16:creationId xmlns:a16="http://schemas.microsoft.com/office/drawing/2014/main" id="{00000000-0008-0000-0900-000002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7</xdr:row>
          <xdr:rowOff>85725</xdr:rowOff>
        </xdr:from>
        <xdr:to>
          <xdr:col>14</xdr:col>
          <xdr:colOff>152400</xdr:colOff>
          <xdr:row>8</xdr:row>
          <xdr:rowOff>142875</xdr:rowOff>
        </xdr:to>
        <xdr:sp macro="" textlink="">
          <xdr:nvSpPr>
            <xdr:cNvPr id="21507" name="Drop Down 3" hidden="1">
              <a:extLst>
                <a:ext uri="{63B3BB69-23CF-44E3-9099-C40C66FF867C}">
                  <a14:compatExt spid="_x0000_s21507"/>
                </a:ext>
                <a:ext uri="{FF2B5EF4-FFF2-40B4-BE49-F238E27FC236}">
                  <a16:creationId xmlns:a16="http://schemas.microsoft.com/office/drawing/2014/main" id="{00000000-0008-0000-0900-000003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3</xdr:row>
          <xdr:rowOff>47625</xdr:rowOff>
        </xdr:from>
        <xdr:to>
          <xdr:col>8</xdr:col>
          <xdr:colOff>361950</xdr:colOff>
          <xdr:row>4</xdr:row>
          <xdr:rowOff>104775</xdr:rowOff>
        </xdr:to>
        <xdr:sp macro="" textlink="">
          <xdr:nvSpPr>
            <xdr:cNvPr id="21508" name="Drop Down 4" hidden="1">
              <a:extLst>
                <a:ext uri="{63B3BB69-23CF-44E3-9099-C40C66FF867C}">
                  <a14:compatExt spid="_x0000_s21508"/>
                </a:ext>
                <a:ext uri="{FF2B5EF4-FFF2-40B4-BE49-F238E27FC236}">
                  <a16:creationId xmlns:a16="http://schemas.microsoft.com/office/drawing/2014/main" id="{00000000-0008-0000-0900-000004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absolute">
    <xdr:from>
      <xdr:col>0</xdr:col>
      <xdr:colOff>609598</xdr:colOff>
      <xdr:row>13</xdr:row>
      <xdr:rowOff>4762</xdr:rowOff>
    </xdr:from>
    <xdr:to>
      <xdr:col>12</xdr:col>
      <xdr:colOff>443098</xdr:colOff>
      <xdr:row>30</xdr:row>
      <xdr:rowOff>6262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590550</xdr:colOff>
      <xdr:row>34</xdr:row>
      <xdr:rowOff>0</xdr:rowOff>
    </xdr:from>
    <xdr:to>
      <xdr:col>12</xdr:col>
      <xdr:colOff>424050</xdr:colOff>
      <xdr:row>51</xdr:row>
      <xdr:rowOff>1500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333375</xdr:colOff>
          <xdr:row>3</xdr:row>
          <xdr:rowOff>38100</xdr:rowOff>
        </xdr:from>
        <xdr:to>
          <xdr:col>10</xdr:col>
          <xdr:colOff>247650</xdr:colOff>
          <xdr:row>4</xdr:row>
          <xdr:rowOff>85725</xdr:rowOff>
        </xdr:to>
        <xdr:sp macro="" textlink="">
          <xdr:nvSpPr>
            <xdr:cNvPr id="22529" name="Drop Down 1" hidden="1">
              <a:extLst>
                <a:ext uri="{63B3BB69-23CF-44E3-9099-C40C66FF867C}">
                  <a14:compatExt spid="_x0000_s22529"/>
                </a:ext>
                <a:ext uri="{FF2B5EF4-FFF2-40B4-BE49-F238E27FC236}">
                  <a16:creationId xmlns:a16="http://schemas.microsoft.com/office/drawing/2014/main" id="{00000000-0008-0000-0A00-000001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333375</xdr:colOff>
          <xdr:row>6</xdr:row>
          <xdr:rowOff>28575</xdr:rowOff>
        </xdr:from>
        <xdr:to>
          <xdr:col>10</xdr:col>
          <xdr:colOff>247650</xdr:colOff>
          <xdr:row>7</xdr:row>
          <xdr:rowOff>76200</xdr:rowOff>
        </xdr:to>
        <xdr:sp macro="" textlink="">
          <xdr:nvSpPr>
            <xdr:cNvPr id="22530" name="Drop Down 2" hidden="1">
              <a:extLst>
                <a:ext uri="{63B3BB69-23CF-44E3-9099-C40C66FF867C}">
                  <a14:compatExt spid="_x0000_s22530"/>
                </a:ext>
                <a:ext uri="{FF2B5EF4-FFF2-40B4-BE49-F238E27FC236}">
                  <a16:creationId xmlns:a16="http://schemas.microsoft.com/office/drawing/2014/main" id="{00000000-0008-0000-0A00-000002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0</xdr:colOff>
      <xdr:row>11</xdr:row>
      <xdr:rowOff>23812</xdr:rowOff>
    </xdr:from>
    <xdr:to>
      <xdr:col>11</xdr:col>
      <xdr:colOff>24000</xdr:colOff>
      <xdr:row>28</xdr:row>
      <xdr:rowOff>25312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dna Morais Tresinari" refreshedDate="44901.439349652777" createdVersion="5" refreshedVersion="8" minRefreshableVersion="3" recordCount="1483" xr:uid="{00000000-000A-0000-FFFF-FFFF02000000}">
  <cacheSource type="worksheet">
    <worksheetSource name="=BASE"/>
  </cacheSource>
  <cacheFields count="23">
    <cacheField name="COD" numFmtId="0">
      <sharedItems containsBlank="1"/>
    </cacheField>
    <cacheField name="COD2" numFmtId="0">
      <sharedItems containsString="0" containsBlank="1" containsNumber="1" containsInteger="1" minValue="1" maxValue="78"/>
    </cacheField>
    <cacheField name="COD1" numFmtId="0">
      <sharedItems containsString="0" containsBlank="1" containsNumber="1" containsInteger="1" minValue="1" maxValue="19"/>
    </cacheField>
    <cacheField name="Ano de referência" numFmtId="0">
      <sharedItems containsString="0" containsBlank="1" containsNumber="1" containsInteger="1" minValue="2002" maxValue="2020" count="20"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  <n v="2019"/>
        <n v="2020"/>
        <m/>
      </sharedItems>
    </cacheField>
    <cacheField name="Código da Unidade da Federação" numFmtId="0">
      <sharedItems containsString="0" containsBlank="1" containsNumber="1" containsInteger="1" minValue="32" maxValue="32"/>
    </cacheField>
    <cacheField name="Nome da Unidade da Federação" numFmtId="0">
      <sharedItems containsBlank="1"/>
    </cacheField>
    <cacheField name="Código do Município" numFmtId="0">
      <sharedItems containsBlank="1"/>
    </cacheField>
    <cacheField name="Nome do Município" numFmtId="0">
      <sharedItems containsBlank="1" count="79">
        <s v="Afonso Cláudio"/>
        <s v="Águia Branca"/>
        <s v="Água Doce do Norte"/>
        <s v="Alegre"/>
        <s v="Alfredo Chaves"/>
        <s v="Alto Rio Novo"/>
        <s v="Anchieta"/>
        <s v="Apiacá"/>
        <s v="Aracruz"/>
        <s v="Atilio Vivacqua"/>
        <s v="Baixo Guandu"/>
        <s v="Barra de São Francisco"/>
        <s v="Boa Esperança"/>
        <s v="Bom Jesus do Norte"/>
        <s v="Brejetuba"/>
        <s v="Cachoeiro de Itapemirim"/>
        <s v="Cariacica"/>
        <s v="Castelo"/>
        <s v="Colatina"/>
        <s v="Conceição da Barra"/>
        <s v="Conceição do Castelo"/>
        <s v="Divino de São Lourenço"/>
        <s v="Domingos Martins"/>
        <s v="Dores do Rio Preto"/>
        <s v="Ecoporanga"/>
        <s v="Fundão"/>
        <s v="Governador Lindenberg"/>
        <s v="Guaçuí"/>
        <s v="Guarapari"/>
        <s v="Ibatiba"/>
        <s v="Ibiraçu"/>
        <s v="Ibitirama"/>
        <s v="Iconha"/>
        <s v="Irupi"/>
        <s v="Itaguaçu"/>
        <s v="Itapemirim"/>
        <s v="Itarana"/>
        <s v="Iúna"/>
        <s v="Jaguaré"/>
        <s v="Jerônimo Monteiro"/>
        <s v="João Neiva"/>
        <s v="Laranja da Terra"/>
        <s v="Linhares"/>
        <s v="Mantenópolis"/>
        <s v="Marataízes"/>
        <s v="Marechal Floriano"/>
        <s v="Marilândia"/>
        <s v="Mimoso do Sul"/>
        <s v="Montanha"/>
        <s v="Mucurici"/>
        <s v="Muniz Freire"/>
        <s v="Muqui"/>
        <s v="Nova Venécia"/>
        <s v="Pancas"/>
        <s v="Pedro Canário"/>
        <s v="Pinheiros"/>
        <s v="Piúma"/>
        <s v="Ponto Belo"/>
        <s v="Presidente Kennedy"/>
        <s v="Rio Bananal"/>
        <s v="Rio Novo do Sul"/>
        <s v="Santa Leopoldina"/>
        <s v="Santa Maria de Jetibá"/>
        <s v="Santa Teresa"/>
        <s v="São Domingos do Norte"/>
        <s v="São Gabriel da Palha"/>
        <s v="São José do Calçado"/>
        <s v="São Mateus"/>
        <s v="São Roque do Canaã"/>
        <s v="Serra"/>
        <s v="Sooretama"/>
        <s v="Vargem Alta"/>
        <s v="Venda Nova do Imigrante"/>
        <s v="Viana"/>
        <s v="Vila Pavão"/>
        <s v="Vila Valério"/>
        <s v="Vila Velha"/>
        <s v="Vitória"/>
        <m/>
      </sharedItems>
    </cacheField>
    <cacheField name="Região Metropolitana" numFmtId="0">
      <sharedItems containsBlank="1"/>
    </cacheField>
    <cacheField name="Código da Mesorregião" numFmtId="0">
      <sharedItems containsBlank="1"/>
    </cacheField>
    <cacheField name="Nome da Mesorregião" numFmtId="0">
      <sharedItems containsBlank="1"/>
    </cacheField>
    <cacheField name="Código da Microrregião ES" numFmtId="0">
      <sharedItems containsString="0" containsBlank="1" containsNumber="1" containsInteger="1" minValue="1" maxValue="10" count="11">
        <n v="3"/>
        <n v="10"/>
        <n v="6"/>
        <n v="4"/>
        <n v="8"/>
        <n v="5"/>
        <n v="7"/>
        <n v="9"/>
        <n v="1"/>
        <n v="2"/>
        <m/>
      </sharedItems>
    </cacheField>
    <cacheField name="Nome da Microrregião ES" numFmtId="0">
      <sharedItems containsBlank="1" count="11">
        <s v="Sudoeste Serrana"/>
        <s v="Noroeste"/>
        <s v="Caparaó"/>
        <s v="Litoral Sul"/>
        <s v="Centro-Oeste"/>
        <s v="Central Sul"/>
        <s v="Rio Doce"/>
        <s v="Nordeste"/>
        <s v="Metropolitana"/>
        <s v="Central Serrana"/>
        <m/>
      </sharedItems>
    </cacheField>
    <cacheField name="Valor Adicionado Bruto, a preços correntes, da Agropecuária_x000a_(R$ 1.000 )" numFmtId="0">
      <sharedItems containsString="0" containsBlank="1" containsNumber="1" minValue="643.76300000000003" maxValue="724601.348"/>
    </cacheField>
    <cacheField name="Valor Adicionado Bruto, a preços correntes, da Indústria_x000a_(R$ 1.000 )" numFmtId="0">
      <sharedItems containsString="0" containsBlank="1" containsNumber="1" minValue="643.49300000000005" maxValue="7506328.7460000003"/>
    </cacheField>
    <cacheField name="Valor adicionado bruto, a preços correntes, dos Serviços, inclusive administração, saúde e educação públicas e seguridade social_x000a_(R$ 1.000 )" numFmtId="0">
      <sharedItems containsString="0" containsBlank="1" containsNumber="1" minValue="8983.7970000000005" maxValue="15815131.560999999"/>
    </cacheField>
    <cacheField name="Valor adicionado bruto, a preços correntes, dos Serviços, EXclusive administração, saúde e educação públicas e seguridade social_x000a_(R$ 1.000 )2" numFmtId="0">
      <sharedItems containsString="0" containsBlank="1" containsNumber="1" minValue="2611.9830000000002" maxValue="13814712.429"/>
    </cacheField>
    <cacheField name="Valor Adicionado Bruto, a preços correntes, da Administração, saúde e educação públicas e seguridade social_x000a_(R$ 1.000 )" numFmtId="0">
      <sharedItems containsString="0" containsBlank="1" containsNumber="1" minValue="6371.8140000000003" maxValue="2282896.4190000002"/>
    </cacheField>
    <cacheField name="Impostos, líquidos de subsídios, sobre produtos, a preços correntes_x000a_(R$ 1.000 )" numFmtId="0">
      <sharedItems containsString="0" containsBlank="1" containsNumber="1" minValue="492.26900000000001" maxValue="8262943.3370000003"/>
    </cacheField>
    <cacheField name="PIBpm" numFmtId="0">
      <sharedItems containsString="0" containsBlank="1" containsNumber="1" minValue="12309.043" maxValue="25518127.105"/>
    </cacheField>
    <cacheField name="pop" numFmtId="0">
      <sharedItems containsString="0" containsBlank="1" containsNumber="1" containsInteger="1" minValue="4270" maxValue="527240"/>
    </cacheField>
    <cacheField name="Produto Interno Bruto per capita_x000a_(R$ 1,00 )" numFmtId="0">
      <sharedItems containsString="0" containsBlank="1" containsNumber="1" minValue="2310.5116376598867" maxValue="815697.76"/>
    </cacheField>
    <cacheField name="pibpercapita" numFmtId="0" formula="(PIBpm/pop)*1000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dna Morais Tresinari" refreshedDate="44901.439350694447" createdVersion="5" refreshedVersion="8" minRefreshableVersion="3" recordCount="1483" xr:uid="{00000000-000A-0000-FFFF-FFFF01000000}">
  <cacheSource type="worksheet">
    <worksheetSource name="base"/>
  </cacheSource>
  <cacheFields count="22">
    <cacheField name="COD" numFmtId="0">
      <sharedItems containsBlank="1"/>
    </cacheField>
    <cacheField name="COD2" numFmtId="0">
      <sharedItems containsString="0" containsBlank="1" containsNumber="1" containsInteger="1" minValue="1" maxValue="78"/>
    </cacheField>
    <cacheField name="COD1" numFmtId="0">
      <sharedItems containsString="0" containsBlank="1" containsNumber="1" containsInteger="1" minValue="1" maxValue="19"/>
    </cacheField>
    <cacheField name="Ano de referência" numFmtId="0">
      <sharedItems containsString="0" containsBlank="1" containsNumber="1" containsInteger="1" minValue="1999" maxValue="2020" count="23"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  <n v="2019"/>
        <n v="2020"/>
        <m/>
        <n v="2001" u="1"/>
        <n v="1999" u="1"/>
        <n v="2000" u="1"/>
      </sharedItems>
    </cacheField>
    <cacheField name="Código da Unidade da Federação" numFmtId="0">
      <sharedItems containsString="0" containsBlank="1" containsNumber="1" containsInteger="1" minValue="32" maxValue="32"/>
    </cacheField>
    <cacheField name="Nome da Unidade da Federação" numFmtId="0">
      <sharedItems containsBlank="1"/>
    </cacheField>
    <cacheField name="Código do Município" numFmtId="0">
      <sharedItems containsBlank="1"/>
    </cacheField>
    <cacheField name="Nome do Município" numFmtId="0">
      <sharedItems containsBlank="1"/>
    </cacheField>
    <cacheField name="Região Metropolitana" numFmtId="0">
      <sharedItems containsBlank="1"/>
    </cacheField>
    <cacheField name="Código da Mesorregião" numFmtId="0">
      <sharedItems containsBlank="1"/>
    </cacheField>
    <cacheField name="Nome da Mesorregião" numFmtId="0">
      <sharedItems containsBlank="1"/>
    </cacheField>
    <cacheField name="Código da Microrregião ES" numFmtId="0">
      <sharedItems containsString="0" containsBlank="1" containsNumber="1" containsInteger="1" minValue="1" maxValue="10" count="11">
        <n v="3"/>
        <n v="10"/>
        <n v="6"/>
        <n v="4"/>
        <n v="8"/>
        <n v="5"/>
        <n v="7"/>
        <n v="9"/>
        <n v="1"/>
        <n v="2"/>
        <m/>
      </sharedItems>
    </cacheField>
    <cacheField name="Nome da Microrregião ES" numFmtId="0">
      <sharedItems containsBlank="1" count="11">
        <s v="Sudoeste Serrana"/>
        <s v="Noroeste"/>
        <s v="Caparaó"/>
        <s v="Litoral Sul"/>
        <s v="Centro-Oeste"/>
        <s v="Central Sul"/>
        <s v="Rio Doce"/>
        <s v="Nordeste"/>
        <s v="Metropolitana"/>
        <s v="Central Serrana"/>
        <m/>
      </sharedItems>
    </cacheField>
    <cacheField name="Valor Adicionado Bruto, a preços correntes, da Agropecuária_x000a_(R$ 1.000 )" numFmtId="0">
      <sharedItems containsString="0" containsBlank="1" containsNumber="1" minValue="643.76300000000003" maxValue="724601.348"/>
    </cacheField>
    <cacheField name="Valor Adicionado Bruto, a preços correntes, da Indústria_x000a_(R$ 1.000 )" numFmtId="0">
      <sharedItems containsString="0" containsBlank="1" containsNumber="1" minValue="643.49300000000005" maxValue="7506328.7460000003"/>
    </cacheField>
    <cacheField name="Valor adicionado bruto, a preços correntes, dos Serviços, inclusive administração, saúde e educação públicas e seguridade social_x000a_(R$ 1.000 )" numFmtId="0">
      <sharedItems containsString="0" containsBlank="1" containsNumber="1" minValue="8983.7970000000005" maxValue="15815131.560999999"/>
    </cacheField>
    <cacheField name="Valor adicionado bruto, a preços correntes, dos Serviços, EXclusive administração, saúde e educação públicas e seguridade social_x000a_(R$ 1.000 )2" numFmtId="0">
      <sharedItems containsString="0" containsBlank="1" containsNumber="1" minValue="2611.9830000000002" maxValue="13814712.429"/>
    </cacheField>
    <cacheField name="Valor Adicionado Bruto, a preços correntes, da Administração, saúde e educação públicas e seguridade social_x000a_(R$ 1.000 )" numFmtId="0">
      <sharedItems containsString="0" containsBlank="1" containsNumber="1" minValue="6371.8140000000003" maxValue="2282896.4190000002"/>
    </cacheField>
    <cacheField name="Impostos, líquidos de subsídios, sobre produtos, a preços correntes_x000a_(R$ 1.000 )" numFmtId="0">
      <sharedItems containsString="0" containsBlank="1" containsNumber="1" minValue="492.26900000000001" maxValue="8262943.3370000003"/>
    </cacheField>
    <cacheField name="PIBpm" numFmtId="0">
      <sharedItems containsString="0" containsBlank="1" containsNumber="1" minValue="12309.043" maxValue="25518127.105"/>
    </cacheField>
    <cacheField name="pop" numFmtId="0">
      <sharedItems containsString="0" containsBlank="1" containsNumber="1" containsInteger="1" minValue="4270" maxValue="527240"/>
    </cacheField>
    <cacheField name="Produto Interno Bruto per capita_x000a_(R$ 1,00 )" numFmtId="0">
      <sharedItems containsString="0" containsBlank="1" containsNumber="1" minValue="2310.5116376598867" maxValue="815697.7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483">
  <r>
    <s v="32001022002"/>
    <n v="1"/>
    <n v="1"/>
    <x v="0"/>
    <n v="32"/>
    <s v="Espírito Santo"/>
    <s v="3200102"/>
    <x v="0"/>
    <m/>
    <s v="3203"/>
    <s v="Central Espírito-santense"/>
    <x v="0"/>
    <x v="0"/>
    <n v="17648.149000000001"/>
    <n v="7884.1149999999998"/>
    <n v="67294.285999999993"/>
    <n v="34432.987000000001"/>
    <n v="32861.298999999999"/>
    <n v="9313.9240000000009"/>
    <n v="102140.474"/>
    <n v="32677"/>
    <n v="3125.7604431251339"/>
  </r>
  <r>
    <s v="32001362002"/>
    <n v="2"/>
    <n v="1"/>
    <x v="0"/>
    <n v="32"/>
    <s v="Espírito Santo"/>
    <s v="3200136"/>
    <x v="1"/>
    <m/>
    <s v="3201"/>
    <s v="Noroeste Espírito-santense"/>
    <x v="1"/>
    <x v="1"/>
    <n v="5812.6679999999997"/>
    <n v="2948.0619999999999"/>
    <n v="18926.887999999999"/>
    <n v="7338.759"/>
    <n v="11588.129000000001"/>
    <n v="2962.5279999999998"/>
    <n v="30650.147000000001"/>
    <n v="9553"/>
    <n v="3208.431592169999"/>
  </r>
  <r>
    <s v="32001692002"/>
    <n v="3"/>
    <n v="1"/>
    <x v="0"/>
    <n v="32"/>
    <s v="Espírito Santo"/>
    <s v="3200169"/>
    <x v="2"/>
    <m/>
    <s v="3201"/>
    <s v="Noroeste Espírito-santense"/>
    <x v="1"/>
    <x v="1"/>
    <n v="3632.8090000000002"/>
    <n v="2431.4479999999999"/>
    <n v="22958.36"/>
    <n v="7958.5780000000004"/>
    <n v="14999.781999999999"/>
    <n v="2551.7449999999999"/>
    <n v="31574.362000000001"/>
    <n v="12762"/>
    <n v="2474.0919918508071"/>
  </r>
  <r>
    <s v="32002012002"/>
    <n v="4"/>
    <n v="1"/>
    <x v="0"/>
    <n v="32"/>
    <s v="Espírito Santo"/>
    <s v="3200201"/>
    <x v="3"/>
    <m/>
    <s v="3204"/>
    <s v="Sul Espírito-santense"/>
    <x v="2"/>
    <x v="2"/>
    <n v="6869.71"/>
    <n v="7232.4319999999998"/>
    <n v="70416.232000000004"/>
    <n v="37776.152999999998"/>
    <n v="32640.079000000002"/>
    <n v="7846.4179999999997"/>
    <n v="92364.792000000001"/>
    <n v="31986"/>
    <n v="2887.6631026073906"/>
  </r>
  <r>
    <s v="32003002002"/>
    <n v="5"/>
    <n v="1"/>
    <x v="0"/>
    <n v="32"/>
    <s v="Espírito Santo"/>
    <s v="3200300"/>
    <x v="4"/>
    <m/>
    <s v="3203"/>
    <s v="Central Espírito-santense"/>
    <x v="3"/>
    <x v="3"/>
    <n v="5565.6689999999999"/>
    <n v="4460.192"/>
    <n v="27490.858"/>
    <n v="12541.626"/>
    <n v="14949.232"/>
    <n v="3569.5610000000001"/>
    <n v="41086.28"/>
    <n v="13820"/>
    <n v="2972.9580318379162"/>
  </r>
  <r>
    <s v="32003592002"/>
    <n v="6"/>
    <n v="1"/>
    <x v="0"/>
    <n v="32"/>
    <s v="Espírito Santo"/>
    <s v="3200359"/>
    <x v="5"/>
    <m/>
    <s v="3201"/>
    <s v="Noroeste Espírito-santense"/>
    <x v="4"/>
    <x v="4"/>
    <n v="2085.1680000000001"/>
    <n v="1124.952"/>
    <n v="14243.061"/>
    <n v="5099.8469999999998"/>
    <n v="9143.2139999999999"/>
    <n v="1340.413"/>
    <n v="18793.594000000001"/>
    <n v="6854"/>
    <n v="2741.9892033848846"/>
  </r>
  <r>
    <s v="32004092002"/>
    <n v="7"/>
    <n v="1"/>
    <x v="0"/>
    <n v="32"/>
    <s v="Espírito Santo"/>
    <s v="3200409"/>
    <x v="6"/>
    <m/>
    <s v="3203"/>
    <s v="Central Espírito-santense"/>
    <x v="3"/>
    <x v="3"/>
    <n v="6500.6719999999996"/>
    <n v="490424.408"/>
    <n v="187106.32100000003"/>
    <n v="156108.74600000001"/>
    <n v="30997.575000000001"/>
    <n v="39621.457999999999"/>
    <n v="723652.86"/>
    <n v="20069"/>
    <n v="36058.242064876176"/>
  </r>
  <r>
    <s v="32005082002"/>
    <n v="8"/>
    <n v="1"/>
    <x v="0"/>
    <n v="32"/>
    <s v="Espírito Santo"/>
    <s v="3200508"/>
    <x v="7"/>
    <m/>
    <s v="3204"/>
    <s v="Sul Espírito-santense"/>
    <x v="5"/>
    <x v="5"/>
    <n v="2111.81"/>
    <n v="1671.0550000000001"/>
    <n v="17070.431"/>
    <n v="6825.9849999999997"/>
    <n v="10244.446"/>
    <n v="1326.8969999999999"/>
    <n v="22180.194"/>
    <n v="7745"/>
    <n v="2863.8081342801806"/>
  </r>
  <r>
    <s v="32006072002"/>
    <n v="9"/>
    <n v="1"/>
    <x v="0"/>
    <n v="32"/>
    <s v="Espírito Santo"/>
    <s v="3200607"/>
    <x v="8"/>
    <m/>
    <s v="3202"/>
    <s v="Litoral Norte Espírito-santense"/>
    <x v="6"/>
    <x v="6"/>
    <n v="33417.756000000001"/>
    <n v="800009.86"/>
    <n v="391662.19099999999"/>
    <n v="285526.19"/>
    <n v="106136.001"/>
    <n v="173056.068"/>
    <n v="1398145.875"/>
    <n v="67205"/>
    <n v="20804.194256379735"/>
  </r>
  <r>
    <s v="32007062002"/>
    <n v="10"/>
    <n v="1"/>
    <x v="0"/>
    <n v="32"/>
    <s v="Espírito Santo"/>
    <s v="3200706"/>
    <x v="9"/>
    <m/>
    <s v="3204"/>
    <s v="Sul Espírito-santense"/>
    <x v="5"/>
    <x v="5"/>
    <n v="2412.8389999999999"/>
    <n v="19099.159"/>
    <n v="22216.415000000001"/>
    <n v="11702.647000000001"/>
    <n v="10513.768"/>
    <n v="5396.0219999999999"/>
    <n v="49124.434000000001"/>
    <n v="8676"/>
    <n v="5662.106270170586"/>
  </r>
  <r>
    <s v="32008052002"/>
    <n v="11"/>
    <n v="1"/>
    <x v="0"/>
    <n v="32"/>
    <s v="Espírito Santo"/>
    <s v="3200805"/>
    <x v="10"/>
    <m/>
    <s v="3201"/>
    <s v="Noroeste Espírito-santense"/>
    <x v="4"/>
    <x v="4"/>
    <n v="8461.6779999999999"/>
    <n v="64876.688000000002"/>
    <n v="71838.111000000004"/>
    <n v="38844.213000000003"/>
    <n v="32993.898000000001"/>
    <n v="10590.933000000001"/>
    <n v="155767.41099999999"/>
    <n v="27966"/>
    <n v="5569.885253522134"/>
  </r>
  <r>
    <s v="32009042002"/>
    <n v="12"/>
    <n v="1"/>
    <x v="0"/>
    <n v="32"/>
    <s v="Espírito Santo"/>
    <s v="3200904"/>
    <x v="11"/>
    <m/>
    <s v="3201"/>
    <s v="Noroeste Espírito-santense"/>
    <x v="1"/>
    <x v="1"/>
    <n v="7687.5540000000001"/>
    <n v="17106.327000000001"/>
    <n v="87830.481999999989"/>
    <n v="47663.851999999999"/>
    <n v="40166.629999999997"/>
    <n v="12306.565000000001"/>
    <n v="124930.928"/>
    <n v="37988"/>
    <n v="3288.6945351163527"/>
  </r>
  <r>
    <s v="32010012002"/>
    <n v="13"/>
    <n v="1"/>
    <x v="0"/>
    <n v="32"/>
    <s v="Espírito Santo"/>
    <s v="3201001"/>
    <x v="12"/>
    <m/>
    <s v="3201"/>
    <s v="Noroeste Espírito-santense"/>
    <x v="7"/>
    <x v="7"/>
    <n v="11175.22"/>
    <n v="6880.8459999999995"/>
    <n v="33302.741000000002"/>
    <n v="17161.553"/>
    <n v="16141.188"/>
    <n v="6038.5"/>
    <n v="57397.307999999997"/>
    <n v="13842"/>
    <n v="4146.6051148677934"/>
  </r>
  <r>
    <s v="32011002002"/>
    <n v="14"/>
    <n v="1"/>
    <x v="0"/>
    <n v="32"/>
    <s v="Espírito Santo"/>
    <s v="3201100"/>
    <x v="13"/>
    <m/>
    <s v="3204"/>
    <s v="Sul Espírito-santense"/>
    <x v="2"/>
    <x v="2"/>
    <n v="894.33600000000001"/>
    <n v="5479.933"/>
    <n v="23654.474000000002"/>
    <n v="12845.427"/>
    <n v="10809.047"/>
    <n v="4048.6930000000002"/>
    <n v="34077.434000000001"/>
    <n v="9492"/>
    <n v="3590.1215760640539"/>
  </r>
  <r>
    <s v="32011592002"/>
    <n v="15"/>
    <n v="1"/>
    <x v="0"/>
    <n v="32"/>
    <s v="Espírito Santo"/>
    <s v="3201159"/>
    <x v="14"/>
    <m/>
    <s v="3203"/>
    <s v="Central Espírito-santense"/>
    <x v="0"/>
    <x v="0"/>
    <n v="16061.527"/>
    <n v="2786.7660000000001"/>
    <n v="18121.358"/>
    <n v="6502.1270000000004"/>
    <n v="11619.231"/>
    <n v="4521.7269999999999"/>
    <n v="41491.379000000001"/>
    <n v="12066"/>
    <n v="3438.7020553621746"/>
  </r>
  <r>
    <s v="32012092002"/>
    <n v="16"/>
    <n v="1"/>
    <x v="0"/>
    <n v="32"/>
    <s v="Espírito Santo"/>
    <s v="3201209"/>
    <x v="15"/>
    <m/>
    <s v="3204"/>
    <s v="Sul Espírito-santense"/>
    <x v="5"/>
    <x v="5"/>
    <n v="7377.5240000000003"/>
    <n v="329476.174"/>
    <n v="682820.18500000006"/>
    <n v="493866.27799999999"/>
    <n v="188953.90700000001"/>
    <n v="174640.18799999999"/>
    <n v="1194314.071"/>
    <n v="181504"/>
    <n v="6580.0977994975319"/>
  </r>
  <r>
    <s v="32013082002"/>
    <n v="17"/>
    <n v="1"/>
    <x v="0"/>
    <n v="32"/>
    <s v="Espírito Santo"/>
    <s v="3201308"/>
    <x v="16"/>
    <s v="RM Grande Vitória"/>
    <s v="3203"/>
    <s v="Central Espírito-santense"/>
    <x v="8"/>
    <x v="8"/>
    <n v="2262.5189999999998"/>
    <n v="460935.45400000003"/>
    <n v="895207.2379999999"/>
    <n v="585064.57299999997"/>
    <n v="310142.66499999998"/>
    <n v="265002.49900000001"/>
    <n v="1623407.71"/>
    <n v="334753"/>
    <n v="4849.568816410906"/>
  </r>
  <r>
    <s v="32014072002"/>
    <n v="18"/>
    <n v="1"/>
    <x v="0"/>
    <n v="32"/>
    <s v="Espírito Santo"/>
    <s v="3201407"/>
    <x v="17"/>
    <m/>
    <s v="3204"/>
    <s v="Sul Espírito-santense"/>
    <x v="5"/>
    <x v="5"/>
    <n v="9549.5750000000007"/>
    <n v="21144.986000000001"/>
    <n v="92872.165999999997"/>
    <n v="57481.076999999997"/>
    <n v="35391.089"/>
    <n v="14623.323"/>
    <n v="138190.04999999999"/>
    <n v="33410"/>
    <n v="4136.1882669859324"/>
  </r>
  <r>
    <s v="32015062002"/>
    <n v="19"/>
    <n v="1"/>
    <x v="0"/>
    <n v="32"/>
    <s v="Espírito Santo"/>
    <s v="3201506"/>
    <x v="18"/>
    <m/>
    <s v="3201"/>
    <s v="Noroeste Espírito-santense"/>
    <x v="4"/>
    <x v="4"/>
    <n v="11046.804"/>
    <n v="139267.77299999999"/>
    <n v="424194.57699999999"/>
    <n v="304741.78700000001"/>
    <n v="119452.79"/>
    <n v="106257.537"/>
    <n v="680766.69099999999"/>
    <n v="105794"/>
    <n v="6434.8327031778736"/>
  </r>
  <r>
    <s v="32016052002"/>
    <n v="20"/>
    <n v="1"/>
    <x v="0"/>
    <n v="32"/>
    <s v="Espírito Santo"/>
    <s v="3201605"/>
    <x v="19"/>
    <m/>
    <s v="3202"/>
    <s v="Litoral Norte Espírito-santense"/>
    <x v="7"/>
    <x v="7"/>
    <n v="61660.81"/>
    <n v="19916.359"/>
    <n v="74709.267999999996"/>
    <n v="41917.101999999999"/>
    <n v="32792.165999999997"/>
    <n v="24323.934000000001"/>
    <n v="180610.37100000001"/>
    <n v="27380"/>
    <n v="6596.434295105917"/>
  </r>
  <r>
    <s v="32017042002"/>
    <n v="21"/>
    <n v="1"/>
    <x v="0"/>
    <n v="32"/>
    <s v="Espírito Santo"/>
    <s v="3201704"/>
    <x v="20"/>
    <m/>
    <s v="3203"/>
    <s v="Central Espírito-santense"/>
    <x v="0"/>
    <x v="0"/>
    <n v="10403.972"/>
    <n v="4617.2969999999996"/>
    <n v="22824.633000000002"/>
    <n v="10527.476000000001"/>
    <n v="12297.156999999999"/>
    <n v="4289.0450000000001"/>
    <n v="42134.947"/>
    <n v="10989"/>
    <n v="3834.2840112840113"/>
  </r>
  <r>
    <s v="32018032002"/>
    <n v="22"/>
    <n v="1"/>
    <x v="0"/>
    <n v="32"/>
    <s v="Espírito Santo"/>
    <s v="3201803"/>
    <x v="21"/>
    <m/>
    <s v="3204"/>
    <s v="Sul Espírito-santense"/>
    <x v="2"/>
    <x v="2"/>
    <n v="1878.8040000000001"/>
    <n v="643.49300000000005"/>
    <n v="8983.7970000000005"/>
    <n v="2611.9830000000002"/>
    <n v="6371.8140000000003"/>
    <n v="802.94799999999998"/>
    <n v="12309.043"/>
    <n v="4970"/>
    <n v="2476.6686116700203"/>
  </r>
  <r>
    <s v="32019022002"/>
    <n v="23"/>
    <n v="1"/>
    <x v="0"/>
    <n v="32"/>
    <s v="Espírito Santo"/>
    <s v="3201902"/>
    <x v="22"/>
    <m/>
    <s v="3203"/>
    <s v="Central Espírito-santense"/>
    <x v="0"/>
    <x v="0"/>
    <n v="24338.106"/>
    <n v="18301.940999999999"/>
    <n v="81445.165999999997"/>
    <n v="44843.188000000002"/>
    <n v="36601.978000000003"/>
    <n v="15088.585999999999"/>
    <n v="139173.799"/>
    <n v="31502"/>
    <n v="4417.9353374388929"/>
  </r>
  <r>
    <s v="32020092002"/>
    <n v="24"/>
    <n v="1"/>
    <x v="0"/>
    <n v="32"/>
    <s v="Espírito Santo"/>
    <s v="3202009"/>
    <x v="23"/>
    <m/>
    <s v="3204"/>
    <s v="Sul Espírito-santense"/>
    <x v="2"/>
    <x v="2"/>
    <n v="2245.3420000000001"/>
    <n v="4899.8680000000004"/>
    <n v="13614.145"/>
    <n v="6463.6989999999996"/>
    <n v="7150.4459999999999"/>
    <n v="2600.3429999999998"/>
    <n v="23359.698"/>
    <n v="6382"/>
    <n v="3660.2472579128798"/>
  </r>
  <r>
    <s v="32021082002"/>
    <n v="25"/>
    <n v="1"/>
    <x v="0"/>
    <n v="32"/>
    <s v="Espírito Santo"/>
    <s v="3202108"/>
    <x v="24"/>
    <m/>
    <s v="3201"/>
    <s v="Noroeste Espírito-santense"/>
    <x v="1"/>
    <x v="1"/>
    <n v="12478.038"/>
    <n v="10347.495000000001"/>
    <n v="49042.728000000003"/>
    <n v="22481.626"/>
    <n v="26561.101999999999"/>
    <n v="7144.2839999999997"/>
    <n v="79012.544999999998"/>
    <n v="23884"/>
    <n v="3308.1789063808405"/>
  </r>
  <r>
    <s v="32022072002"/>
    <n v="26"/>
    <n v="1"/>
    <x v="0"/>
    <n v="32"/>
    <s v="Espírito Santo"/>
    <s v="3202207"/>
    <x v="25"/>
    <s v="RM Grande Vitória"/>
    <s v="3202"/>
    <s v="Litoral Norte Espírito-santense"/>
    <x v="8"/>
    <x v="8"/>
    <n v="4866.8770000000004"/>
    <n v="23301.631000000001"/>
    <n v="41168.554000000004"/>
    <n v="24388.03"/>
    <n v="16780.524000000001"/>
    <n v="7001.21"/>
    <n v="76338.270999999993"/>
    <n v="13599"/>
    <n v="5613.5209206559302"/>
  </r>
  <r>
    <s v="32022562002"/>
    <n v="27"/>
    <n v="1"/>
    <x v="0"/>
    <n v="32"/>
    <s v="Espírito Santo"/>
    <s v="3202256"/>
    <x v="26"/>
    <m/>
    <s v="3201"/>
    <s v="Noroeste Espírito-santense"/>
    <x v="4"/>
    <x v="4"/>
    <n v="4644.2690000000002"/>
    <n v="3160.848"/>
    <n v="17754.577000000001"/>
    <n v="7523.1469999999999"/>
    <n v="10231.43"/>
    <n v="2894.5279999999998"/>
    <n v="28454.222000000002"/>
    <n v="9518"/>
    <n v="2989.5169153183442"/>
  </r>
  <r>
    <s v="32023062002"/>
    <n v="28"/>
    <n v="1"/>
    <x v="0"/>
    <n v="32"/>
    <s v="Espírito Santo"/>
    <s v="3202306"/>
    <x v="27"/>
    <m/>
    <s v="3204"/>
    <s v="Sul Espírito-santense"/>
    <x v="2"/>
    <x v="2"/>
    <n v="4521"/>
    <n v="7014.56"/>
    <n v="69310.989999999991"/>
    <n v="41034.921999999999"/>
    <n v="28276.067999999999"/>
    <n v="8658.2109999999993"/>
    <n v="89504.760999999999"/>
    <n v="26234"/>
    <n v="3411.7847449874207"/>
  </r>
  <r>
    <s v="32024052002"/>
    <n v="29"/>
    <n v="1"/>
    <x v="0"/>
    <n v="32"/>
    <s v="Espírito Santo"/>
    <s v="3202405"/>
    <x v="28"/>
    <s v="RM Grande Vitória"/>
    <s v="3203"/>
    <s v="Central Espírito-santense"/>
    <x v="8"/>
    <x v="8"/>
    <n v="8133.1660000000002"/>
    <n v="68718.252999999997"/>
    <n v="333927.38699999999"/>
    <n v="232098.58"/>
    <n v="101828.807"/>
    <n v="42389.546000000002"/>
    <n v="453168.35200000001"/>
    <n v="94014"/>
    <n v="4820.2220094879485"/>
  </r>
  <r>
    <s v="32024542002"/>
    <n v="30"/>
    <n v="1"/>
    <x v="0"/>
    <n v="32"/>
    <s v="Espírito Santo"/>
    <s v="3202454"/>
    <x v="29"/>
    <m/>
    <s v="3204"/>
    <s v="Sul Espírito-santense"/>
    <x v="2"/>
    <x v="2"/>
    <n v="7037.8959999999997"/>
    <n v="3804.2170000000001"/>
    <n v="41519.804000000004"/>
    <n v="18560.003000000001"/>
    <n v="22959.800999999999"/>
    <n v="4813.2250000000004"/>
    <n v="57175.142999999996"/>
    <n v="19978"/>
    <n v="2861.9052457703474"/>
  </r>
  <r>
    <s v="32025042002"/>
    <n v="31"/>
    <n v="1"/>
    <x v="0"/>
    <n v="32"/>
    <s v="Espírito Santo"/>
    <s v="3202504"/>
    <x v="30"/>
    <m/>
    <s v="3202"/>
    <s v="Litoral Norte Espírito-santense"/>
    <x v="6"/>
    <x v="6"/>
    <n v="4277.2290000000003"/>
    <n v="31293.166000000001"/>
    <n v="40592.362000000001"/>
    <n v="27914.827000000001"/>
    <n v="12677.535"/>
    <n v="16003.144"/>
    <n v="92165.902000000002"/>
    <n v="10298"/>
    <n v="8949.8836667314044"/>
  </r>
  <r>
    <s v="32025532002"/>
    <n v="32"/>
    <n v="1"/>
    <x v="0"/>
    <n v="32"/>
    <s v="Espírito Santo"/>
    <s v="3202553"/>
    <x v="31"/>
    <m/>
    <s v="3204"/>
    <s v="Sul Espírito-santense"/>
    <x v="2"/>
    <x v="2"/>
    <n v="3963.105"/>
    <n v="1320.761"/>
    <n v="15099.986000000001"/>
    <n v="5151.027"/>
    <n v="9948.9590000000007"/>
    <n v="1653.808"/>
    <n v="22037.66"/>
    <n v="9538"/>
    <n v="2310.5116376598867"/>
  </r>
  <r>
    <s v="32026032002"/>
    <n v="33"/>
    <n v="1"/>
    <x v="0"/>
    <n v="32"/>
    <s v="Espírito Santo"/>
    <s v="3202603"/>
    <x v="32"/>
    <m/>
    <s v="3203"/>
    <s v="Central Espírito-santense"/>
    <x v="3"/>
    <x v="3"/>
    <n v="2598"/>
    <n v="5364.0590000000002"/>
    <n v="42051.565000000002"/>
    <n v="29228.893"/>
    <n v="12822.672"/>
    <n v="9606.9979999999996"/>
    <n v="59620.620999999999"/>
    <n v="11756"/>
    <n v="5071.5056992174204"/>
  </r>
  <r>
    <s v="32026522002"/>
    <n v="34"/>
    <n v="1"/>
    <x v="0"/>
    <n v="32"/>
    <s v="Espírito Santo"/>
    <s v="3202652"/>
    <x v="33"/>
    <m/>
    <s v="3204"/>
    <s v="Sul Espírito-santense"/>
    <x v="2"/>
    <x v="2"/>
    <n v="7537.4380000000001"/>
    <n v="2402.0520000000001"/>
    <n v="20945.637999999999"/>
    <n v="8565.4830000000002"/>
    <n v="12380.155000000001"/>
    <n v="3129.2190000000001"/>
    <n v="34014.347000000002"/>
    <n v="10526"/>
    <n v="3231.4599087972638"/>
  </r>
  <r>
    <s v="32027022002"/>
    <n v="35"/>
    <n v="1"/>
    <x v="0"/>
    <n v="32"/>
    <s v="Espírito Santo"/>
    <s v="3202702"/>
    <x v="34"/>
    <m/>
    <s v="3203"/>
    <s v="Central Espírito-santense"/>
    <x v="9"/>
    <x v="9"/>
    <n v="10750.445"/>
    <n v="4450.2359999999999"/>
    <n v="35260.303"/>
    <n v="17509.133999999998"/>
    <n v="17751.169000000002"/>
    <n v="5191.8580000000002"/>
    <n v="55652.841999999997"/>
    <n v="14727"/>
    <n v="3778.9666598764175"/>
  </r>
  <r>
    <s v="32028012002"/>
    <n v="36"/>
    <n v="1"/>
    <x v="0"/>
    <n v="32"/>
    <s v="Espírito Santo"/>
    <s v="3202801"/>
    <x v="35"/>
    <m/>
    <s v="3204"/>
    <s v="Sul Espírito-santense"/>
    <x v="3"/>
    <x v="3"/>
    <n v="18040.425999999999"/>
    <n v="37312.148999999998"/>
    <n v="73787.173999999999"/>
    <n v="42790.114000000001"/>
    <n v="30997.06"/>
    <n v="16143.22"/>
    <n v="145282.96900000001"/>
    <n v="29439"/>
    <n v="4935.051088691871"/>
  </r>
  <r>
    <s v="32029002002"/>
    <n v="37"/>
    <n v="1"/>
    <x v="0"/>
    <n v="32"/>
    <s v="Espírito Santo"/>
    <s v="3202900"/>
    <x v="36"/>
    <m/>
    <s v="3203"/>
    <s v="Central Espírito-santense"/>
    <x v="9"/>
    <x v="9"/>
    <n v="6696.6220000000003"/>
    <n v="3957.1709999999998"/>
    <n v="25049.95"/>
    <n v="12157.627"/>
    <n v="12892.323"/>
    <n v="3801.0059999999999"/>
    <n v="39504.748"/>
    <n v="11642"/>
    <n v="3393.2956536677548"/>
  </r>
  <r>
    <s v="32030072002"/>
    <n v="38"/>
    <n v="1"/>
    <x v="0"/>
    <n v="32"/>
    <s v="Espírito Santo"/>
    <s v="3203007"/>
    <x v="37"/>
    <m/>
    <s v="3204"/>
    <s v="Sul Espírito-santense"/>
    <x v="2"/>
    <x v="2"/>
    <n v="12569.638999999999"/>
    <n v="6328.0119999999997"/>
    <n v="55518.07"/>
    <n v="28573.141"/>
    <n v="26944.929"/>
    <n v="8688.8809999999994"/>
    <n v="83104.603000000003"/>
    <n v="26773"/>
    <n v="3104.0452321368543"/>
  </r>
  <r>
    <s v="32030562002"/>
    <n v="39"/>
    <n v="1"/>
    <x v="0"/>
    <n v="32"/>
    <s v="Espírito Santo"/>
    <s v="3203056"/>
    <x v="38"/>
    <m/>
    <s v="3202"/>
    <s v="Litoral Norte Espírito-santense"/>
    <x v="7"/>
    <x v="7"/>
    <n v="12296.335999999999"/>
    <n v="189644.98499999999"/>
    <n v="87204.328000000009"/>
    <n v="64040.493000000002"/>
    <n v="23163.834999999999"/>
    <n v="8586.9009999999998"/>
    <n v="297732.549"/>
    <n v="20063"/>
    <n v="14839.881822259882"/>
  </r>
  <r>
    <s v="32031062002"/>
    <n v="40"/>
    <n v="1"/>
    <x v="0"/>
    <n v="32"/>
    <s v="Espírito Santo"/>
    <s v="3203106"/>
    <x v="39"/>
    <m/>
    <s v="3204"/>
    <s v="Sul Espírito-santense"/>
    <x v="2"/>
    <x v="2"/>
    <n v="2478.7289999999998"/>
    <n v="4761.1180000000004"/>
    <n v="23878.393"/>
    <n v="10815.901"/>
    <n v="13062.492"/>
    <n v="2156.5790000000002"/>
    <n v="33274.817999999999"/>
    <n v="10461"/>
    <n v="3180.8448523085749"/>
  </r>
  <r>
    <s v="32031302002"/>
    <n v="41"/>
    <n v="1"/>
    <x v="0"/>
    <n v="32"/>
    <s v="Espírito Santo"/>
    <s v="3203130"/>
    <x v="40"/>
    <m/>
    <s v="3202"/>
    <s v="Litoral Norte Espírito-santense"/>
    <x v="6"/>
    <x v="6"/>
    <n v="2677.317"/>
    <n v="37733.892"/>
    <n v="54153.440000000002"/>
    <n v="34481.788999999997"/>
    <n v="19671.651000000002"/>
    <n v="9439.8449999999993"/>
    <n v="104004.49400000001"/>
    <n v="15686"/>
    <n v="6630.4025245441799"/>
  </r>
  <r>
    <s v="32031632002"/>
    <n v="42"/>
    <n v="1"/>
    <x v="0"/>
    <n v="32"/>
    <s v="Espírito Santo"/>
    <s v="3203163"/>
    <x v="41"/>
    <m/>
    <s v="3203"/>
    <s v="Central Espírito-santense"/>
    <x v="0"/>
    <x v="0"/>
    <n v="6464.6239999999998"/>
    <n v="2152.7260000000001"/>
    <n v="19897.497000000003"/>
    <n v="7447.7520000000004"/>
    <n v="12449.745000000001"/>
    <n v="3233.0630000000001"/>
    <n v="31747.91"/>
    <n v="10997"/>
    <n v="2886.9609893607349"/>
  </r>
  <r>
    <s v="32032052002"/>
    <n v="43"/>
    <n v="1"/>
    <x v="0"/>
    <n v="32"/>
    <s v="Espírito Santo"/>
    <s v="3203205"/>
    <x v="42"/>
    <m/>
    <s v="3202"/>
    <s v="Litoral Norte Espírito-santense"/>
    <x v="6"/>
    <x v="6"/>
    <n v="47644.362999999998"/>
    <n v="294737.81900000002"/>
    <n v="442825.76200000005"/>
    <n v="314919.67700000003"/>
    <n v="127906.08500000001"/>
    <n v="129361.238"/>
    <n v="914569.18299999996"/>
    <n v="115573"/>
    <n v="7913.3463957844824"/>
  </r>
  <r>
    <s v="32033042002"/>
    <n v="44"/>
    <n v="1"/>
    <x v="0"/>
    <n v="32"/>
    <s v="Espírito Santo"/>
    <s v="3203304"/>
    <x v="43"/>
    <m/>
    <s v="3201"/>
    <s v="Noroeste Espírito-santense"/>
    <x v="1"/>
    <x v="1"/>
    <n v="2438.9720000000002"/>
    <n v="1922.078"/>
    <n v="26641.205000000002"/>
    <n v="13221.397999999999"/>
    <n v="13419.807000000001"/>
    <n v="3292.1419999999998"/>
    <n v="34294.396000000001"/>
    <n v="11836"/>
    <n v="2897.4650219668806"/>
  </r>
  <r>
    <s v="32033202002"/>
    <n v="45"/>
    <n v="1"/>
    <x v="0"/>
    <n v="32"/>
    <s v="Espírito Santo"/>
    <s v="3203320"/>
    <x v="44"/>
    <m/>
    <s v="3204"/>
    <s v="Sul Espírito-santense"/>
    <x v="3"/>
    <x v="3"/>
    <n v="14138.888999999999"/>
    <n v="10260.328"/>
    <n v="77556.709000000003"/>
    <n v="44649.436999999998"/>
    <n v="32907.271999999997"/>
    <n v="8857.2029999999995"/>
    <n v="110813.129"/>
    <n v="32280"/>
    <n v="3432.8726456009913"/>
  </r>
  <r>
    <s v="32033462002"/>
    <n v="46"/>
    <n v="1"/>
    <x v="0"/>
    <n v="32"/>
    <s v="Espírito Santo"/>
    <s v="3203346"/>
    <x v="45"/>
    <m/>
    <s v="3203"/>
    <s v="Central Espírito-santense"/>
    <x v="0"/>
    <x v="0"/>
    <n v="5868.4579999999996"/>
    <n v="5356.0029999999997"/>
    <n v="39923.86"/>
    <n v="23691.812000000002"/>
    <n v="16232.048000000001"/>
    <n v="8473.4040000000005"/>
    <n v="59621.726000000002"/>
    <n v="12749"/>
    <n v="4676.5805945564362"/>
  </r>
  <r>
    <s v="32033532002"/>
    <n v="47"/>
    <n v="1"/>
    <x v="0"/>
    <n v="32"/>
    <s v="Espírito Santo"/>
    <s v="3203353"/>
    <x v="46"/>
    <m/>
    <s v="3201"/>
    <s v="Noroeste Espírito-santense"/>
    <x v="4"/>
    <x v="4"/>
    <n v="4241.277"/>
    <n v="5553.5609999999997"/>
    <n v="22215.819000000003"/>
    <n v="10173.405000000001"/>
    <n v="12042.414000000001"/>
    <n v="3232.8809999999999"/>
    <n v="35243.538"/>
    <n v="10118"/>
    <n v="3483.2514330895433"/>
  </r>
  <r>
    <s v="32034032002"/>
    <n v="48"/>
    <n v="1"/>
    <x v="0"/>
    <n v="32"/>
    <s v="Espírito Santo"/>
    <s v="3203403"/>
    <x v="47"/>
    <m/>
    <s v="3204"/>
    <s v="Sul Espírito-santense"/>
    <x v="5"/>
    <x v="5"/>
    <n v="9246.6389999999992"/>
    <n v="18478.940999999999"/>
    <n v="61227.067999999999"/>
    <n v="33035.453000000001"/>
    <n v="28191.615000000002"/>
    <n v="11559.130999999999"/>
    <n v="100511.77800000001"/>
    <n v="26653"/>
    <n v="3771.1243762428244"/>
  </r>
  <r>
    <s v="32035022002"/>
    <n v="49"/>
    <n v="1"/>
    <x v="0"/>
    <n v="32"/>
    <s v="Espírito Santo"/>
    <s v="3203502"/>
    <x v="48"/>
    <m/>
    <s v="3202"/>
    <s v="Litoral Norte Espírito-santense"/>
    <x v="7"/>
    <x v="7"/>
    <n v="14376.617"/>
    <n v="4405.143"/>
    <n v="39607.186000000002"/>
    <n v="20881.594000000001"/>
    <n v="18725.592000000001"/>
    <n v="6304.67"/>
    <n v="64693.616000000002"/>
    <n v="17080"/>
    <n v="3787.6824355971899"/>
  </r>
  <r>
    <s v="32036012002"/>
    <n v="50"/>
    <n v="1"/>
    <x v="0"/>
    <n v="32"/>
    <s v="Espírito Santo"/>
    <s v="3203601"/>
    <x v="49"/>
    <m/>
    <s v="3202"/>
    <s v="Litoral Norte Espírito-santense"/>
    <x v="7"/>
    <x v="7"/>
    <n v="5349.4290000000001"/>
    <n v="1881.4259999999999"/>
    <n v="13000.785"/>
    <n v="4827.3429999999998"/>
    <n v="8173.442"/>
    <n v="1875.162"/>
    <n v="22106.803"/>
    <n v="6004"/>
    <n v="3682.0124916722184"/>
  </r>
  <r>
    <s v="32037002002"/>
    <n v="51"/>
    <n v="1"/>
    <x v="0"/>
    <n v="32"/>
    <s v="Espírito Santo"/>
    <s v="3203700"/>
    <x v="50"/>
    <m/>
    <s v="3204"/>
    <s v="Sul Espírito-santense"/>
    <x v="2"/>
    <x v="2"/>
    <n v="10010.703"/>
    <n v="5074.5029999999997"/>
    <n v="35061.847000000002"/>
    <n v="14384.645"/>
    <n v="20677.202000000001"/>
    <n v="4591.7610000000004"/>
    <n v="54738.813000000002"/>
    <n v="19591"/>
    <n v="2794.0795773569498"/>
  </r>
  <r>
    <s v="32038092002"/>
    <n v="52"/>
    <n v="1"/>
    <x v="0"/>
    <n v="32"/>
    <s v="Espírito Santo"/>
    <s v="3203809"/>
    <x v="51"/>
    <m/>
    <s v="3204"/>
    <s v="Sul Espírito-santense"/>
    <x v="5"/>
    <x v="5"/>
    <n v="2268.8209999999999"/>
    <n v="3158.1149999999998"/>
    <n v="28896.173999999999"/>
    <n v="14368.183999999999"/>
    <n v="14527.99"/>
    <n v="2490.6869999999999"/>
    <n v="36813.796999999999"/>
    <n v="13681"/>
    <n v="2690.8703311161466"/>
  </r>
  <r>
    <s v="32039082002"/>
    <n v="53"/>
    <n v="1"/>
    <x v="0"/>
    <n v="32"/>
    <s v="Espírito Santo"/>
    <s v="3203908"/>
    <x v="52"/>
    <m/>
    <s v="3201"/>
    <s v="Noroeste Espírito-santense"/>
    <x v="1"/>
    <x v="1"/>
    <n v="15833.532999999999"/>
    <n v="40471.309000000001"/>
    <n v="116676.568"/>
    <n v="72206.03"/>
    <n v="44470.538"/>
    <n v="22871.481"/>
    <n v="195852.891"/>
    <n v="43753"/>
    <n v="4476.3305601901584"/>
  </r>
  <r>
    <s v="32040052002"/>
    <n v="54"/>
    <n v="1"/>
    <x v="0"/>
    <n v="32"/>
    <s v="Espírito Santo"/>
    <s v="3204005"/>
    <x v="53"/>
    <m/>
    <s v="3201"/>
    <s v="Noroeste Espírito-santense"/>
    <x v="4"/>
    <x v="4"/>
    <n v="5157.2439999999997"/>
    <n v="4383.4750000000004"/>
    <n v="39714.497000000003"/>
    <n v="15220.819"/>
    <n v="24493.678"/>
    <n v="3693.8620000000001"/>
    <n v="52949.078000000001"/>
    <n v="20275"/>
    <n v="2611.5451541307029"/>
  </r>
  <r>
    <s v="32040542002"/>
    <n v="55"/>
    <n v="1"/>
    <x v="0"/>
    <n v="32"/>
    <s v="Espírito Santo"/>
    <s v="3204054"/>
    <x v="54"/>
    <m/>
    <s v="3202"/>
    <s v="Litoral Norte Espírito-santense"/>
    <x v="7"/>
    <x v="7"/>
    <n v="11171.093000000001"/>
    <n v="18056.363000000001"/>
    <n v="48599.127"/>
    <n v="27251.43"/>
    <n v="21347.697"/>
    <n v="9364.9230000000007"/>
    <n v="87191.505000000005"/>
    <n v="22090"/>
    <n v="3947.1029877772748"/>
  </r>
  <r>
    <s v="32041042002"/>
    <n v="56"/>
    <n v="1"/>
    <x v="0"/>
    <n v="32"/>
    <s v="Espírito Santo"/>
    <s v="3204104"/>
    <x v="55"/>
    <m/>
    <s v="3202"/>
    <s v="Litoral Norte Espírito-santense"/>
    <x v="7"/>
    <x v="7"/>
    <n v="25891.767"/>
    <n v="8045.0050000000001"/>
    <n v="46602.876000000004"/>
    <n v="25336.115000000002"/>
    <n v="21266.760999999999"/>
    <n v="10921.696"/>
    <n v="91461.343999999997"/>
    <n v="21323"/>
    <n v="4289.3281433194206"/>
  </r>
  <r>
    <s v="32042032002"/>
    <n v="57"/>
    <n v="1"/>
    <x v="0"/>
    <n v="32"/>
    <s v="Espírito Santo"/>
    <s v="3204203"/>
    <x v="56"/>
    <m/>
    <s v="3203"/>
    <s v="Central Espírito-santense"/>
    <x v="3"/>
    <x v="3"/>
    <n v="1512.7339999999999"/>
    <n v="5872.1120000000001"/>
    <n v="42776.784"/>
    <n v="24513.734"/>
    <n v="18263.05"/>
    <n v="4052.2860000000001"/>
    <n v="54213.917000000001"/>
    <n v="16156"/>
    <n v="3355.6522035157218"/>
  </r>
  <r>
    <s v="32042522002"/>
    <n v="58"/>
    <n v="1"/>
    <x v="0"/>
    <n v="32"/>
    <s v="Espírito Santo"/>
    <s v="3204252"/>
    <x v="57"/>
    <m/>
    <s v="3202"/>
    <s v="Litoral Norte Espírito-santense"/>
    <x v="7"/>
    <x v="7"/>
    <n v="2801.9549999999999"/>
    <n v="1887.979"/>
    <n v="12365.853999999999"/>
    <n v="4933.66"/>
    <n v="7432.1940000000004"/>
    <n v="1522.9739999999999"/>
    <n v="18578.760999999999"/>
    <n v="6334"/>
    <n v="2933.1798231765079"/>
  </r>
  <r>
    <s v="32043022002"/>
    <n v="59"/>
    <n v="1"/>
    <x v="0"/>
    <n v="32"/>
    <s v="Espírito Santo"/>
    <s v="3204302"/>
    <x v="58"/>
    <m/>
    <s v="3204"/>
    <s v="Sul Espírito-santense"/>
    <x v="3"/>
    <x v="3"/>
    <n v="6855.143"/>
    <n v="100450.38099999999"/>
    <n v="43176.915999999997"/>
    <n v="31314.246999999999"/>
    <n v="11862.669"/>
    <n v="4245.1689999999999"/>
    <n v="154727.60800000001"/>
    <n v="9581"/>
    <n v="16149.421563511116"/>
  </r>
  <r>
    <s v="32043512002"/>
    <n v="60"/>
    <n v="1"/>
    <x v="0"/>
    <n v="32"/>
    <s v="Espírito Santo"/>
    <s v="3204351"/>
    <x v="59"/>
    <m/>
    <s v="3202"/>
    <s v="Litoral Norte Espírito-santense"/>
    <x v="6"/>
    <x v="6"/>
    <n v="11140.66"/>
    <n v="4464.5370000000003"/>
    <n v="34141.141000000003"/>
    <n v="13258.789000000001"/>
    <n v="20882.351999999999"/>
    <n v="4900.4880000000003"/>
    <n v="54646.826999999997"/>
    <n v="16513"/>
    <n v="3309.3215648277114"/>
  </r>
  <r>
    <s v="32044012002"/>
    <n v="61"/>
    <n v="1"/>
    <x v="0"/>
    <n v="32"/>
    <s v="Espírito Santo"/>
    <s v="3204401"/>
    <x v="60"/>
    <m/>
    <s v="3203"/>
    <s v="Central Espírito-santense"/>
    <x v="3"/>
    <x v="3"/>
    <n v="2442.5309999999999"/>
    <n v="7939.3810000000003"/>
    <n v="27711.428"/>
    <n v="15027.402"/>
    <n v="12684.026"/>
    <n v="4972.7309999999998"/>
    <n v="43066.071000000004"/>
    <n v="11538"/>
    <n v="3732.5421216848672"/>
  </r>
  <r>
    <s v="32045002002"/>
    <n v="62"/>
    <n v="1"/>
    <x v="0"/>
    <n v="32"/>
    <s v="Espírito Santo"/>
    <s v="3204500"/>
    <x v="61"/>
    <m/>
    <s v="3203"/>
    <s v="Central Espírito-santense"/>
    <x v="9"/>
    <x v="9"/>
    <n v="9631.9519999999993"/>
    <n v="9816.723"/>
    <n v="28754.168000000001"/>
    <n v="10938.535"/>
    <n v="17815.633000000002"/>
    <n v="3967.2750000000001"/>
    <n v="52170.118999999999"/>
    <n v="12745"/>
    <n v="4093.3792859945074"/>
  </r>
  <r>
    <s v="32045592002"/>
    <n v="63"/>
    <n v="1"/>
    <x v="0"/>
    <n v="32"/>
    <s v="Espírito Santo"/>
    <s v="3204559"/>
    <x v="62"/>
    <m/>
    <s v="3203"/>
    <s v="Central Espírito-santense"/>
    <x v="9"/>
    <x v="9"/>
    <n v="46914.084000000003"/>
    <n v="16229.651"/>
    <n v="71282.381999999998"/>
    <n v="38425.040999999997"/>
    <n v="32857.341"/>
    <n v="20656.637999999999"/>
    <n v="155082.75700000001"/>
    <n v="29932"/>
    <n v="5181.1692168916206"/>
  </r>
  <r>
    <s v="32046092002"/>
    <n v="64"/>
    <n v="1"/>
    <x v="0"/>
    <n v="32"/>
    <s v="Espírito Santo"/>
    <s v="3204609"/>
    <x v="63"/>
    <m/>
    <s v="3203"/>
    <s v="Central Espírito-santense"/>
    <x v="9"/>
    <x v="9"/>
    <n v="10651.957"/>
    <n v="15083.165999999999"/>
    <n v="63071.684999999998"/>
    <n v="38131.226000000002"/>
    <n v="24940.458999999999"/>
    <n v="8871.0570000000007"/>
    <n v="97677.865000000005"/>
    <n v="20785"/>
    <n v="4699.4402213134472"/>
  </r>
  <r>
    <s v="32046582002"/>
    <n v="65"/>
    <n v="1"/>
    <x v="0"/>
    <n v="32"/>
    <s v="Espírito Santo"/>
    <s v="3204658"/>
    <x v="64"/>
    <m/>
    <s v="3201"/>
    <s v="Noroeste Espírito-santense"/>
    <x v="4"/>
    <x v="4"/>
    <n v="3120.0909999999999"/>
    <n v="7099.8879999999999"/>
    <n v="17047.571"/>
    <n v="7753.0889999999999"/>
    <n v="9294.482"/>
    <n v="2940.4670000000001"/>
    <n v="30208.017"/>
    <n v="7769"/>
    <n v="3888.2760973098211"/>
  </r>
  <r>
    <s v="32047082002"/>
    <n v="66"/>
    <n v="1"/>
    <x v="0"/>
    <n v="32"/>
    <s v="Espírito Santo"/>
    <s v="3204708"/>
    <x v="65"/>
    <m/>
    <s v="3201"/>
    <s v="Noroeste Espírito-santense"/>
    <x v="4"/>
    <x v="4"/>
    <n v="5616.1779999999999"/>
    <n v="18749.526000000002"/>
    <n v="68814.164000000004"/>
    <n v="40048.442000000003"/>
    <n v="28765.722000000002"/>
    <n v="11225.013000000001"/>
    <n v="104404.88099999999"/>
    <n v="27154"/>
    <n v="3844.9171761066509"/>
  </r>
  <r>
    <s v="32048072002"/>
    <n v="67"/>
    <n v="1"/>
    <x v="0"/>
    <n v="32"/>
    <s v="Espírito Santo"/>
    <s v="3204807"/>
    <x v="66"/>
    <m/>
    <s v="3204"/>
    <s v="Sul Espírito-santense"/>
    <x v="2"/>
    <x v="2"/>
    <n v="2410.373"/>
    <n v="3538.2339999999999"/>
    <n v="24448.025000000001"/>
    <n v="11607.159"/>
    <n v="12840.866"/>
    <n v="4315.2790000000005"/>
    <n v="34711.911"/>
    <n v="10538"/>
    <n v="3293.9752324919341"/>
  </r>
  <r>
    <s v="32049062002"/>
    <n v="68"/>
    <n v="1"/>
    <x v="0"/>
    <n v="32"/>
    <s v="Espírito Santo"/>
    <s v="3204906"/>
    <x v="67"/>
    <m/>
    <s v="3202"/>
    <s v="Litoral Norte Espírito-santense"/>
    <x v="7"/>
    <x v="7"/>
    <n v="49128.500999999997"/>
    <n v="91176.856"/>
    <n v="279274.67800000001"/>
    <n v="176587.465"/>
    <n v="102687.213"/>
    <n v="47138.974999999999"/>
    <n v="466719.00900000002"/>
    <n v="94017"/>
    <n v="4964.1980599253329"/>
  </r>
  <r>
    <s v="32049552002"/>
    <n v="69"/>
    <n v="1"/>
    <x v="0"/>
    <n v="32"/>
    <s v="Espírito Santo"/>
    <s v="3204955"/>
    <x v="68"/>
    <m/>
    <s v="3203"/>
    <s v="Central Espírito-santense"/>
    <x v="4"/>
    <x v="4"/>
    <n v="4854.1769999999997"/>
    <n v="13592.314"/>
    <n v="27855.961000000003"/>
    <n v="15980.592000000001"/>
    <n v="11875.369000000001"/>
    <n v="8129.3310000000001"/>
    <n v="54431.784"/>
    <n v="10581"/>
    <n v="5144.2948681599091"/>
  </r>
  <r>
    <s v="32050022002"/>
    <n v="70"/>
    <n v="1"/>
    <x v="0"/>
    <n v="32"/>
    <s v="Espírito Santo"/>
    <s v="3205002"/>
    <x v="69"/>
    <s v="RM Grande Vitória"/>
    <s v="3203"/>
    <s v="Central Espírito-santense"/>
    <x v="8"/>
    <x v="8"/>
    <n v="4484.125"/>
    <n v="2108242.3110000002"/>
    <n v="1601586.5209999999"/>
    <n v="1209844.0079999999"/>
    <n v="391742.51299999998"/>
    <n v="793621.99699999997"/>
    <n v="4507934.9539999999"/>
    <n v="342016"/>
    <n v="13180.479726094685"/>
  </r>
  <r>
    <s v="32050102002"/>
    <n v="71"/>
    <n v="1"/>
    <x v="0"/>
    <n v="32"/>
    <s v="Espírito Santo"/>
    <s v="3205010"/>
    <x v="70"/>
    <m/>
    <s v="3202"/>
    <s v="Litoral Norte Espírito-santense"/>
    <x v="6"/>
    <x v="6"/>
    <n v="14845.396000000001"/>
    <n v="17117.714"/>
    <n v="38830.050999999999"/>
    <n v="19205.055"/>
    <n v="19624.995999999999"/>
    <n v="7534.893"/>
    <n v="78328.054999999993"/>
    <n v="19128"/>
    <n v="4094.9422312839815"/>
  </r>
  <r>
    <s v="32050362002"/>
    <n v="72"/>
    <n v="1"/>
    <x v="0"/>
    <n v="32"/>
    <s v="Espírito Santo"/>
    <s v="3205036"/>
    <x v="71"/>
    <m/>
    <s v="3204"/>
    <s v="Sul Espírito-santense"/>
    <x v="5"/>
    <x v="5"/>
    <n v="6645.63"/>
    <n v="17591.396000000001"/>
    <n v="42772.169000000002"/>
    <n v="21584.468000000001"/>
    <n v="21187.701000000001"/>
    <n v="8810.7990000000009"/>
    <n v="75819.994000000006"/>
    <n v="18279"/>
    <n v="4147.9289895508509"/>
  </r>
  <r>
    <s v="32050692002"/>
    <n v="73"/>
    <n v="1"/>
    <x v="0"/>
    <n v="32"/>
    <s v="Espírito Santo"/>
    <s v="3205069"/>
    <x v="72"/>
    <m/>
    <s v="3203"/>
    <s v="Central Espírito-santense"/>
    <x v="0"/>
    <x v="0"/>
    <n v="13666.496999999999"/>
    <n v="11632.544"/>
    <n v="56158.297999999995"/>
    <n v="38040.998"/>
    <n v="18117.3"/>
    <n v="12481.05"/>
    <n v="93938.39"/>
    <n v="17034"/>
    <n v="5514.7581307972287"/>
  </r>
  <r>
    <s v="32051012002"/>
    <n v="74"/>
    <n v="1"/>
    <x v="0"/>
    <n v="32"/>
    <s v="Espírito Santo"/>
    <s v="3205101"/>
    <x v="73"/>
    <s v="RM Grande Vitória"/>
    <s v="3203"/>
    <s v="Central Espírito-santense"/>
    <x v="8"/>
    <x v="8"/>
    <n v="2989.2660000000001"/>
    <n v="99937.288"/>
    <n v="158647.61800000002"/>
    <n v="96381.514999999999"/>
    <n v="62266.103000000003"/>
    <n v="91622.370999999999"/>
    <n v="353196.54300000001"/>
    <n v="55469"/>
    <n v="6367.4582739908774"/>
  </r>
  <r>
    <s v="32051502002"/>
    <n v="75"/>
    <n v="1"/>
    <x v="0"/>
    <n v="32"/>
    <s v="Espírito Santo"/>
    <s v="3205150"/>
    <x v="74"/>
    <m/>
    <s v="3201"/>
    <s v="Noroeste Espírito-santense"/>
    <x v="1"/>
    <x v="1"/>
    <n v="6062.34"/>
    <n v="6644.54"/>
    <n v="16962.935000000001"/>
    <n v="7586.5950000000003"/>
    <n v="9376.34"/>
    <n v="3006.3510000000001"/>
    <n v="32676.166000000001"/>
    <n v="8375"/>
    <n v="3901.6317611940299"/>
  </r>
  <r>
    <s v="32051762002"/>
    <n v="76"/>
    <n v="1"/>
    <x v="0"/>
    <n v="32"/>
    <s v="Espírito Santo"/>
    <s v="3205176"/>
    <x v="75"/>
    <m/>
    <s v="3201"/>
    <s v="Noroeste Espírito-santense"/>
    <x v="4"/>
    <x v="4"/>
    <n v="7234.1180000000004"/>
    <n v="3375.567"/>
    <n v="24249.805"/>
    <n v="9483.8259999999991"/>
    <n v="14765.978999999999"/>
    <n v="3443.2359999999999"/>
    <n v="38302.724999999999"/>
    <n v="14020"/>
    <n v="2732.0060627674752"/>
  </r>
  <r>
    <s v="32052002002"/>
    <n v="77"/>
    <n v="1"/>
    <x v="0"/>
    <n v="32"/>
    <s v="Espírito Santo"/>
    <s v="3205200"/>
    <x v="76"/>
    <s v="RM Grande Vitória"/>
    <s v="3203"/>
    <s v="Central Espírito-santense"/>
    <x v="8"/>
    <x v="8"/>
    <n v="2770.8620000000001"/>
    <n v="677560.88399999996"/>
    <n v="1521789.4419999998"/>
    <n v="1185726.5179999999"/>
    <n v="336062.924"/>
    <n v="559421.902"/>
    <n v="2761543.09"/>
    <n v="362877"/>
    <n v="7610.1353626710979"/>
  </r>
  <r>
    <s v="32053092002"/>
    <n v="78"/>
    <n v="1"/>
    <x v="0"/>
    <n v="32"/>
    <s v="Espírito Santo"/>
    <s v="3205309"/>
    <x v="77"/>
    <s v="RM Grande Vitória"/>
    <s v="3203"/>
    <s v="Central Espírito-santense"/>
    <x v="8"/>
    <x v="8"/>
    <n v="1865.3710000000001"/>
    <n v="1627708.0870000001"/>
    <n v="3699387.5779999997"/>
    <n v="3245724.4339999999"/>
    <n v="453663.14399999997"/>
    <n v="1857353.8659999999"/>
    <n v="7186314.9019999998"/>
    <n v="299357"/>
    <n v="24005.835514118593"/>
  </r>
  <r>
    <s v="32001022003"/>
    <n v="1"/>
    <n v="2"/>
    <x v="1"/>
    <n v="32"/>
    <s v="Espírito Santo"/>
    <s v="3200102"/>
    <x v="0"/>
    <m/>
    <s v="3203"/>
    <s v="Central Espírito-santense"/>
    <x v="0"/>
    <x v="0"/>
    <n v="16358.957"/>
    <n v="7546.442"/>
    <n v="76745.135000000009"/>
    <n v="36682.756000000001"/>
    <n v="40062.379000000001"/>
    <n v="7315.0479999999998"/>
    <n v="107965.58199999999"/>
    <n v="32884"/>
    <n v="3283.2253375501764"/>
  </r>
  <r>
    <s v="32001362003"/>
    <n v="2"/>
    <n v="2"/>
    <x v="1"/>
    <n v="32"/>
    <s v="Espírito Santo"/>
    <s v="3200136"/>
    <x v="1"/>
    <m/>
    <s v="3201"/>
    <s v="Noroeste Espírito-santense"/>
    <x v="1"/>
    <x v="1"/>
    <n v="7294.6859999999997"/>
    <n v="2659.422"/>
    <n v="21546.345000000001"/>
    <n v="8050.7110000000002"/>
    <n v="13495.634"/>
    <n v="2265.078"/>
    <n v="33765.531000000003"/>
    <n v="9531"/>
    <n v="3542.7060119609696"/>
  </r>
  <r>
    <s v="32001692003"/>
    <n v="3"/>
    <n v="2"/>
    <x v="1"/>
    <n v="32"/>
    <s v="Espírito Santo"/>
    <s v="3200169"/>
    <x v="2"/>
    <m/>
    <s v="3201"/>
    <s v="Noroeste Espírito-santense"/>
    <x v="1"/>
    <x v="1"/>
    <n v="5227.8270000000002"/>
    <n v="3465.4389999999999"/>
    <n v="28028.077999999998"/>
    <n v="9610.6389999999992"/>
    <n v="18417.438999999998"/>
    <n v="2648.4450000000002"/>
    <n v="39369.788"/>
    <n v="12766"/>
    <n v="3083.9564468118438"/>
  </r>
  <r>
    <s v="32002012003"/>
    <n v="4"/>
    <n v="2"/>
    <x v="1"/>
    <n v="32"/>
    <s v="Espírito Santo"/>
    <s v="3200201"/>
    <x v="3"/>
    <m/>
    <s v="3204"/>
    <s v="Sul Espírito-santense"/>
    <x v="2"/>
    <x v="2"/>
    <n v="8621.3700000000008"/>
    <n v="9000.9809999999998"/>
    <n v="87754.599000000002"/>
    <n v="44269.099000000002"/>
    <n v="43485.5"/>
    <n v="8061.0950000000003"/>
    <n v="113438.046"/>
    <n v="32112"/>
    <n v="3532.5749252615847"/>
  </r>
  <r>
    <s v="32003002003"/>
    <n v="5"/>
    <n v="2"/>
    <x v="1"/>
    <n v="32"/>
    <s v="Espírito Santo"/>
    <s v="3200300"/>
    <x v="4"/>
    <m/>
    <s v="3203"/>
    <s v="Central Espírito-santense"/>
    <x v="3"/>
    <x v="3"/>
    <n v="7651.326"/>
    <n v="4319.5889999999999"/>
    <n v="31418.197"/>
    <n v="13807.21"/>
    <n v="17610.987000000001"/>
    <n v="3067.779"/>
    <n v="46456.891000000003"/>
    <n v="13915"/>
    <n v="3338.6195472511677"/>
  </r>
  <r>
    <s v="32003592003"/>
    <n v="6"/>
    <n v="2"/>
    <x v="1"/>
    <n v="32"/>
    <s v="Espírito Santo"/>
    <s v="3200359"/>
    <x v="5"/>
    <m/>
    <s v="3201"/>
    <s v="Noroeste Espírito-santense"/>
    <x v="4"/>
    <x v="4"/>
    <n v="2029.454"/>
    <n v="1260.348"/>
    <n v="16613.18"/>
    <n v="5618.723"/>
    <n v="10994.457"/>
    <n v="1021.423"/>
    <n v="20924.405999999999"/>
    <n v="6803"/>
    <n v="3075.7615757753933"/>
  </r>
  <r>
    <s v="32004092003"/>
    <n v="7"/>
    <n v="2"/>
    <x v="1"/>
    <n v="32"/>
    <s v="Espírito Santo"/>
    <s v="3200409"/>
    <x v="6"/>
    <m/>
    <s v="3203"/>
    <s v="Central Espírito-santense"/>
    <x v="3"/>
    <x v="3"/>
    <n v="6434.7060000000001"/>
    <n v="528566.85199999996"/>
    <n v="183976.65"/>
    <n v="145722.46599999999"/>
    <n v="38254.184000000001"/>
    <n v="42056.474000000002"/>
    <n v="761034.68099999998"/>
    <n v="20483"/>
    <n v="37154.453986232489"/>
  </r>
  <r>
    <s v="32005082003"/>
    <n v="8"/>
    <n v="2"/>
    <x v="1"/>
    <n v="32"/>
    <s v="Espírito Santo"/>
    <s v="3200508"/>
    <x v="7"/>
    <m/>
    <s v="3204"/>
    <s v="Sul Espírito-santense"/>
    <x v="5"/>
    <x v="5"/>
    <n v="3028.7869999999998"/>
    <n v="1871.145"/>
    <n v="19692.806"/>
    <n v="7527.4520000000002"/>
    <n v="12165.353999999999"/>
    <n v="1109.7829999999999"/>
    <n v="25702.521000000001"/>
    <n v="7806"/>
    <n v="3292.662182936203"/>
  </r>
  <r>
    <s v="32006072003"/>
    <n v="9"/>
    <n v="2"/>
    <x v="1"/>
    <n v="32"/>
    <s v="Espírito Santo"/>
    <s v="3200607"/>
    <x v="8"/>
    <m/>
    <s v="3202"/>
    <s v="Litoral Norte Espírito-santense"/>
    <x v="6"/>
    <x v="6"/>
    <n v="35905.650999999998"/>
    <n v="1151047.94"/>
    <n v="470178.027"/>
    <n v="343166.03"/>
    <n v="127011.997"/>
    <n v="260783.073"/>
    <n v="1917914.6910000001"/>
    <n v="68397"/>
    <n v="28040.918329751305"/>
  </r>
  <r>
    <s v="32007062003"/>
    <n v="10"/>
    <n v="2"/>
    <x v="1"/>
    <n v="32"/>
    <s v="Espírito Santo"/>
    <s v="3200706"/>
    <x v="9"/>
    <m/>
    <s v="3204"/>
    <s v="Sul Espírito-santense"/>
    <x v="5"/>
    <x v="5"/>
    <n v="3245.44"/>
    <n v="17652.513999999999"/>
    <n v="26986.337"/>
    <n v="12973.647000000001"/>
    <n v="14012.69"/>
    <n v="7425.2259999999997"/>
    <n v="55309.516000000003"/>
    <n v="8839"/>
    <n v="6257.4404344382847"/>
  </r>
  <r>
    <s v="32008052003"/>
    <n v="11"/>
    <n v="2"/>
    <x v="1"/>
    <n v="32"/>
    <s v="Espírito Santo"/>
    <s v="3200805"/>
    <x v="10"/>
    <m/>
    <s v="3201"/>
    <s v="Noroeste Espírito-santense"/>
    <x v="4"/>
    <x v="4"/>
    <n v="10796.963"/>
    <n v="51939.995999999999"/>
    <n v="83817.243000000002"/>
    <n v="42993.921000000002"/>
    <n v="40823.322"/>
    <n v="11410.218000000001"/>
    <n v="157964.421"/>
    <n v="28034"/>
    <n v="5634.7442748091607"/>
  </r>
  <r>
    <s v="32009042003"/>
    <n v="12"/>
    <n v="2"/>
    <x v="1"/>
    <n v="32"/>
    <s v="Espírito Santo"/>
    <s v="3200904"/>
    <x v="11"/>
    <m/>
    <s v="3201"/>
    <s v="Noroeste Espírito-santense"/>
    <x v="1"/>
    <x v="1"/>
    <n v="10872.166999999999"/>
    <n v="24263.324000000001"/>
    <n v="110055.217"/>
    <n v="60778.220999999998"/>
    <n v="49276.995999999999"/>
    <n v="15341.091"/>
    <n v="160531.799"/>
    <n v="38170"/>
    <n v="4205.7060256746136"/>
  </r>
  <r>
    <s v="32010012003"/>
    <n v="13"/>
    <n v="2"/>
    <x v="1"/>
    <n v="32"/>
    <s v="Espírito Santo"/>
    <s v="3201001"/>
    <x v="12"/>
    <m/>
    <s v="3201"/>
    <s v="Noroeste Espírito-santense"/>
    <x v="7"/>
    <x v="7"/>
    <n v="10893.133"/>
    <n v="6962.9129999999996"/>
    <n v="36936.402000000002"/>
    <n v="17751.238000000001"/>
    <n v="19185.164000000001"/>
    <n v="4422.1450000000004"/>
    <n v="59214.593000000001"/>
    <n v="13918"/>
    <n v="4254.5331944244863"/>
  </r>
  <r>
    <s v="32011002003"/>
    <n v="14"/>
    <n v="2"/>
    <x v="1"/>
    <n v="32"/>
    <s v="Espírito Santo"/>
    <s v="3201100"/>
    <x v="13"/>
    <m/>
    <s v="3204"/>
    <s v="Sul Espírito-santense"/>
    <x v="2"/>
    <x v="2"/>
    <n v="643.76300000000003"/>
    <n v="6124.9690000000001"/>
    <n v="27336.731"/>
    <n v="14195.206"/>
    <n v="13141.525"/>
    <n v="4799.4690000000001"/>
    <n v="38904.932000000001"/>
    <n v="9615"/>
    <n v="4046.2747789911596"/>
  </r>
  <r>
    <s v="32011592003"/>
    <n v="15"/>
    <n v="2"/>
    <x v="1"/>
    <n v="32"/>
    <s v="Espírito Santo"/>
    <s v="3201159"/>
    <x v="14"/>
    <m/>
    <s v="3203"/>
    <s v="Central Espírito-santense"/>
    <x v="0"/>
    <x v="0"/>
    <n v="11780.147000000001"/>
    <n v="2390.2139999999999"/>
    <n v="20804.255000000001"/>
    <n v="6132.4480000000003"/>
    <n v="14671.807000000001"/>
    <n v="1708.769"/>
    <n v="36683.385000000002"/>
    <n v="12242"/>
    <n v="2996.5189511517724"/>
  </r>
  <r>
    <s v="32012092003"/>
    <n v="16"/>
    <n v="2"/>
    <x v="1"/>
    <n v="32"/>
    <s v="Espírito Santo"/>
    <s v="3201209"/>
    <x v="15"/>
    <m/>
    <s v="3204"/>
    <s v="Sul Espírito-santense"/>
    <x v="5"/>
    <x v="5"/>
    <n v="9972.866"/>
    <n v="350731.00900000002"/>
    <n v="792420.12399999995"/>
    <n v="562776.91599999997"/>
    <n v="229643.20800000001"/>
    <n v="229801.36"/>
    <n v="1382925.3589999999"/>
    <n v="184578"/>
    <n v="7492.3628980701924"/>
  </r>
  <r>
    <s v="32013082003"/>
    <n v="17"/>
    <n v="2"/>
    <x v="1"/>
    <n v="32"/>
    <s v="Espírito Santo"/>
    <s v="3201308"/>
    <x v="16"/>
    <s v="RM Grande Vitória"/>
    <s v="3203"/>
    <s v="Central Espírito-santense"/>
    <x v="8"/>
    <x v="8"/>
    <n v="2630.5459999999998"/>
    <n v="528362.28"/>
    <n v="1056760.4569999999"/>
    <n v="681708.72100000002"/>
    <n v="375051.73599999998"/>
    <n v="332839.359"/>
    <n v="1920592.642"/>
    <n v="339612"/>
    <n v="5655.2555327844721"/>
  </r>
  <r>
    <s v="32014072003"/>
    <n v="18"/>
    <n v="2"/>
    <x v="1"/>
    <n v="32"/>
    <s v="Espírito Santo"/>
    <s v="3201407"/>
    <x v="17"/>
    <m/>
    <s v="3204"/>
    <s v="Sul Espírito-santense"/>
    <x v="5"/>
    <x v="5"/>
    <n v="12531.642"/>
    <n v="22125.262999999999"/>
    <n v="108086.99299999999"/>
    <n v="65551.472999999998"/>
    <n v="42535.519999999997"/>
    <n v="15776.101000000001"/>
    <n v="158519.99900000001"/>
    <n v="33714"/>
    <n v="4701.9042237646081"/>
  </r>
  <r>
    <s v="32015062003"/>
    <n v="19"/>
    <n v="2"/>
    <x v="1"/>
    <n v="32"/>
    <s v="Espírito Santo"/>
    <s v="3201506"/>
    <x v="18"/>
    <m/>
    <s v="3201"/>
    <s v="Noroeste Espírito-santense"/>
    <x v="4"/>
    <x v="4"/>
    <n v="15045.815000000001"/>
    <n v="149999.48699999999"/>
    <n v="495466.99599999998"/>
    <n v="351660.43199999997"/>
    <n v="143806.56400000001"/>
    <n v="123370.675"/>
    <n v="783882.973"/>
    <n v="106902"/>
    <n v="7332.7250472395281"/>
  </r>
  <r>
    <s v="32016052003"/>
    <n v="20"/>
    <n v="2"/>
    <x v="1"/>
    <n v="32"/>
    <s v="Espírito Santo"/>
    <s v="3201605"/>
    <x v="19"/>
    <m/>
    <s v="3202"/>
    <s v="Litoral Norte Espírito-santense"/>
    <x v="7"/>
    <x v="7"/>
    <n v="50989.754000000001"/>
    <n v="28084.435000000001"/>
    <n v="89530.304000000004"/>
    <n v="47629.358999999997"/>
    <n v="41900.945"/>
    <n v="18532.882000000001"/>
    <n v="187137.37400000001"/>
    <n v="27792"/>
    <n v="6733.4979130685088"/>
  </r>
  <r>
    <s v="32017042003"/>
    <n v="21"/>
    <n v="2"/>
    <x v="1"/>
    <n v="32"/>
    <s v="Espírito Santo"/>
    <s v="3201704"/>
    <x v="20"/>
    <m/>
    <s v="3203"/>
    <s v="Central Espírito-santense"/>
    <x v="0"/>
    <x v="0"/>
    <n v="9980.8379999999997"/>
    <n v="4225.1229999999996"/>
    <n v="27296.002"/>
    <n v="12052.464"/>
    <n v="15243.538"/>
    <n v="3009.078"/>
    <n v="44511.042000000001"/>
    <n v="11026"/>
    <n v="4036.916560856158"/>
  </r>
  <r>
    <s v="32018032003"/>
    <n v="22"/>
    <n v="2"/>
    <x v="1"/>
    <n v="32"/>
    <s v="Espírito Santo"/>
    <s v="3201803"/>
    <x v="21"/>
    <m/>
    <s v="3204"/>
    <s v="Sul Espírito-santense"/>
    <x v="2"/>
    <x v="2"/>
    <n v="2815.7379999999998"/>
    <n v="716.44500000000005"/>
    <n v="10251.272000000001"/>
    <n v="2698.288"/>
    <n v="7552.9840000000004"/>
    <n v="561.60299999999995"/>
    <n v="14345.058000000001"/>
    <n v="5041"/>
    <n v="2845.6770482047214"/>
  </r>
  <r>
    <s v="32019022003"/>
    <n v="23"/>
    <n v="2"/>
    <x v="1"/>
    <n v="32"/>
    <s v="Espírito Santo"/>
    <s v="3201902"/>
    <x v="22"/>
    <m/>
    <s v="3203"/>
    <s v="Central Espírito-santense"/>
    <x v="0"/>
    <x v="0"/>
    <n v="25308.592000000001"/>
    <n v="20541.026000000002"/>
    <n v="92155.937000000005"/>
    <n v="47710.775000000001"/>
    <n v="44445.161999999997"/>
    <n v="12865.793"/>
    <n v="150871.348"/>
    <n v="31940"/>
    <n v="4723.5863494051346"/>
  </r>
  <r>
    <s v="32020092003"/>
    <n v="24"/>
    <n v="2"/>
    <x v="1"/>
    <n v="32"/>
    <s v="Espírito Santo"/>
    <s v="3202009"/>
    <x v="23"/>
    <m/>
    <s v="3204"/>
    <s v="Sul Espírito-santense"/>
    <x v="2"/>
    <x v="2"/>
    <n v="3654.9609999999998"/>
    <n v="5057.24"/>
    <n v="16277.059000000001"/>
    <n v="7248.3360000000002"/>
    <n v="9028.723"/>
    <n v="2775.85"/>
    <n v="27765.109"/>
    <n v="6472"/>
    <n v="4290.0353831891225"/>
  </r>
  <r>
    <s v="32021082003"/>
    <n v="25"/>
    <n v="2"/>
    <x v="1"/>
    <n v="32"/>
    <s v="Espírito Santo"/>
    <s v="3202108"/>
    <x v="24"/>
    <m/>
    <s v="3201"/>
    <s v="Noroeste Espírito-santense"/>
    <x v="1"/>
    <x v="1"/>
    <n v="17943.128000000001"/>
    <n v="8800.3250000000007"/>
    <n v="54184.027000000002"/>
    <n v="23197.478999999999"/>
    <n v="30986.547999999999"/>
    <n v="5575.43"/>
    <n v="86502.909"/>
    <n v="23839"/>
    <n v="3628.6299341415329"/>
  </r>
  <r>
    <s v="32022072003"/>
    <n v="26"/>
    <n v="2"/>
    <x v="1"/>
    <n v="32"/>
    <s v="Espírito Santo"/>
    <s v="3202207"/>
    <x v="25"/>
    <s v="RM Grande Vitória"/>
    <s v="3202"/>
    <s v="Litoral Norte Espírito-santense"/>
    <x v="8"/>
    <x v="8"/>
    <n v="5942.6369999999997"/>
    <n v="18204.567999999999"/>
    <n v="49221.527999999998"/>
    <n v="28545.314999999999"/>
    <n v="20676.213"/>
    <n v="8598.8209999999999"/>
    <n v="81967.554000000004"/>
    <n v="13873"/>
    <n v="5908.4231240539175"/>
  </r>
  <r>
    <s v="32022562003"/>
    <n v="27"/>
    <n v="2"/>
    <x v="1"/>
    <n v="32"/>
    <s v="Espírito Santo"/>
    <s v="3202256"/>
    <x v="26"/>
    <m/>
    <s v="3201"/>
    <s v="Noroeste Espírito-santense"/>
    <x v="4"/>
    <x v="4"/>
    <n v="6614.5959999999995"/>
    <n v="4488.3990000000003"/>
    <n v="21639.517"/>
    <n v="9180.152"/>
    <n v="12459.365"/>
    <n v="3029.7649999999999"/>
    <n v="35772.277000000002"/>
    <n v="9617"/>
    <n v="3719.69189976084"/>
  </r>
  <r>
    <s v="32023062003"/>
    <n v="28"/>
    <n v="2"/>
    <x v="1"/>
    <n v="32"/>
    <s v="Espírito Santo"/>
    <s v="3202306"/>
    <x v="27"/>
    <m/>
    <s v="3204"/>
    <s v="Sul Espírito-santense"/>
    <x v="2"/>
    <x v="2"/>
    <n v="6464.6279999999997"/>
    <n v="7426.5680000000002"/>
    <n v="82117.803"/>
    <n v="48366.379000000001"/>
    <n v="33751.423999999999"/>
    <n v="9679.4030000000002"/>
    <n v="105688.402"/>
    <n v="26579"/>
    <n v="3976.3874487377252"/>
  </r>
  <r>
    <s v="32024052003"/>
    <n v="29"/>
    <n v="2"/>
    <x v="1"/>
    <n v="32"/>
    <s v="Espírito Santo"/>
    <s v="3202405"/>
    <x v="28"/>
    <s v="RM Grande Vitória"/>
    <s v="3203"/>
    <s v="Central Espírito-santense"/>
    <x v="8"/>
    <x v="8"/>
    <n v="10455.948"/>
    <n v="54074.525999999998"/>
    <n v="381060.12099999998"/>
    <n v="254755.62899999999"/>
    <n v="126304.492"/>
    <n v="45000.114000000001"/>
    <n v="490590.70799999998"/>
    <n v="96619"/>
    <n v="5077.5800618925887"/>
  </r>
  <r>
    <s v="32024542003"/>
    <n v="30"/>
    <n v="2"/>
    <x v="1"/>
    <n v="32"/>
    <s v="Espírito Santo"/>
    <s v="3202454"/>
    <x v="29"/>
    <m/>
    <s v="3204"/>
    <s v="Sul Espírito-santense"/>
    <x v="2"/>
    <x v="2"/>
    <n v="4728.1369999999997"/>
    <n v="3399.25"/>
    <n v="43909.127999999997"/>
    <n v="18589.629000000001"/>
    <n v="25319.499"/>
    <n v="3745.2330000000002"/>
    <n v="55781.748"/>
    <n v="20335"/>
    <n v="2743.1398082124415"/>
  </r>
  <r>
    <s v="32025042003"/>
    <n v="31"/>
    <n v="2"/>
    <x v="1"/>
    <n v="32"/>
    <s v="Espírito Santo"/>
    <s v="3202504"/>
    <x v="30"/>
    <m/>
    <s v="3202"/>
    <s v="Litoral Norte Espírito-santense"/>
    <x v="6"/>
    <x v="6"/>
    <n v="4840.6959999999999"/>
    <n v="22615.5"/>
    <n v="46061.536999999997"/>
    <n v="31135.787"/>
    <n v="14925.75"/>
    <n v="19384.079000000002"/>
    <n v="92901.812999999995"/>
    <n v="10370"/>
    <n v="8958.7090646094512"/>
  </r>
  <r>
    <s v="32025532003"/>
    <n v="32"/>
    <n v="2"/>
    <x v="1"/>
    <n v="32"/>
    <s v="Espírito Santo"/>
    <s v="3202553"/>
    <x v="31"/>
    <m/>
    <s v="3204"/>
    <s v="Sul Espírito-santense"/>
    <x v="2"/>
    <x v="2"/>
    <n v="5480.9790000000003"/>
    <n v="1488.2270000000001"/>
    <n v="17862.518"/>
    <n v="5497.9189999999999"/>
    <n v="12364.599"/>
    <n v="1117.4649999999999"/>
    <n v="25949.188999999998"/>
    <n v="9690"/>
    <n v="2677.9348813209494"/>
  </r>
  <r>
    <s v="32026032003"/>
    <n v="33"/>
    <n v="2"/>
    <x v="1"/>
    <n v="32"/>
    <s v="Espírito Santo"/>
    <s v="3202603"/>
    <x v="32"/>
    <m/>
    <s v="3203"/>
    <s v="Central Espírito-santense"/>
    <x v="3"/>
    <x v="3"/>
    <n v="3926.8339999999998"/>
    <n v="6347.5249999999996"/>
    <n v="50253.626000000004"/>
    <n v="33859.33"/>
    <n v="16394.295999999998"/>
    <n v="13052.58"/>
    <n v="73580.566000000006"/>
    <n v="11884"/>
    <n v="6191.5656344665094"/>
  </r>
  <r>
    <s v="32026522003"/>
    <n v="34"/>
    <n v="2"/>
    <x v="1"/>
    <n v="32"/>
    <s v="Espírito Santo"/>
    <s v="3202652"/>
    <x v="33"/>
    <m/>
    <s v="3204"/>
    <s v="Sul Espírito-santense"/>
    <x v="2"/>
    <x v="2"/>
    <n v="7024.0159999999996"/>
    <n v="2531.6950000000002"/>
    <n v="22193.082000000002"/>
    <n v="9093.4179999999997"/>
    <n v="13099.664000000001"/>
    <n v="2205.192"/>
    <n v="33953.985999999997"/>
    <n v="10606"/>
    <n v="3201.3941165378087"/>
  </r>
  <r>
    <s v="32027022003"/>
    <n v="35"/>
    <n v="2"/>
    <x v="1"/>
    <n v="32"/>
    <s v="Espírito Santo"/>
    <s v="3202702"/>
    <x v="34"/>
    <m/>
    <s v="3203"/>
    <s v="Central Espírito-santense"/>
    <x v="9"/>
    <x v="9"/>
    <n v="12904.183000000001"/>
    <n v="4943.6890000000003"/>
    <n v="38984.490999999995"/>
    <n v="18984.552"/>
    <n v="19999.938999999998"/>
    <n v="3957.8029999999999"/>
    <n v="60790.165000000001"/>
    <n v="14834"/>
    <n v="4098.0291896993394"/>
  </r>
  <r>
    <s v="32028012003"/>
    <n v="36"/>
    <n v="2"/>
    <x v="1"/>
    <n v="32"/>
    <s v="Espírito Santo"/>
    <s v="3202801"/>
    <x v="35"/>
    <m/>
    <s v="3204"/>
    <s v="Sul Espírito-santense"/>
    <x v="3"/>
    <x v="3"/>
    <n v="21127.917000000001"/>
    <n v="132149.69399999999"/>
    <n v="108496.14199999999"/>
    <n v="67088.032999999996"/>
    <n v="41408.108999999997"/>
    <n v="18553.816999999999"/>
    <n v="280327.571"/>
    <n v="30050"/>
    <n v="9328.7045257903501"/>
  </r>
  <r>
    <s v="32029002003"/>
    <n v="37"/>
    <n v="2"/>
    <x v="1"/>
    <n v="32"/>
    <s v="Espírito Santo"/>
    <s v="3202900"/>
    <x v="36"/>
    <m/>
    <s v="3203"/>
    <s v="Central Espírito-santense"/>
    <x v="9"/>
    <x v="9"/>
    <n v="7402.9849999999997"/>
    <n v="3653.1889999999999"/>
    <n v="28686.336000000003"/>
    <n v="13400.656000000001"/>
    <n v="15285.68"/>
    <n v="3229.4229999999998"/>
    <n v="42971.934000000001"/>
    <n v="11743"/>
    <n v="3659.3659201226264"/>
  </r>
  <r>
    <s v="32030072003"/>
    <n v="38"/>
    <n v="2"/>
    <x v="1"/>
    <n v="32"/>
    <s v="Espírito Santo"/>
    <s v="3203007"/>
    <x v="37"/>
    <m/>
    <s v="3204"/>
    <s v="Sul Espírito-santense"/>
    <x v="2"/>
    <x v="2"/>
    <n v="8640.0290000000005"/>
    <n v="6588.5119999999997"/>
    <n v="66726.413"/>
    <n v="33211.732000000004"/>
    <n v="33514.680999999997"/>
    <n v="8279.2540000000008"/>
    <n v="90234.207999999999"/>
    <n v="27079"/>
    <n v="3332.2577643192139"/>
  </r>
  <r>
    <s v="32030562003"/>
    <n v="39"/>
    <n v="2"/>
    <x v="1"/>
    <n v="32"/>
    <s v="Espírito Santo"/>
    <s v="3203056"/>
    <x v="38"/>
    <m/>
    <s v="3202"/>
    <s v="Litoral Norte Espírito-santense"/>
    <x v="7"/>
    <x v="7"/>
    <n v="20243.393"/>
    <n v="231020.05499999999"/>
    <n v="97053.032000000007"/>
    <n v="68628.995999999999"/>
    <n v="28424.036"/>
    <n v="8214.5370000000003"/>
    <n v="356531.01699999999"/>
    <n v="20306"/>
    <n v="17557.914754259826"/>
  </r>
  <r>
    <s v="32031062003"/>
    <n v="40"/>
    <n v="2"/>
    <x v="1"/>
    <n v="32"/>
    <s v="Espírito Santo"/>
    <s v="3203106"/>
    <x v="39"/>
    <m/>
    <s v="3204"/>
    <s v="Sul Espírito-santense"/>
    <x v="2"/>
    <x v="2"/>
    <n v="3654.623"/>
    <n v="3342.4180000000001"/>
    <n v="26362.239000000001"/>
    <n v="11550.161"/>
    <n v="14812.078"/>
    <n v="1987.29"/>
    <n v="35346.57"/>
    <n v="10587"/>
    <n v="3338.676678945877"/>
  </r>
  <r>
    <s v="32031302003"/>
    <n v="41"/>
    <n v="2"/>
    <x v="1"/>
    <n v="32"/>
    <s v="Espírito Santo"/>
    <s v="3203130"/>
    <x v="40"/>
    <m/>
    <s v="3202"/>
    <s v="Litoral Norte Espírito-santense"/>
    <x v="6"/>
    <x v="6"/>
    <n v="3584.8409999999999"/>
    <n v="47042.438000000002"/>
    <n v="63498.775999999998"/>
    <n v="39921.561000000002"/>
    <n v="23577.215"/>
    <n v="11229.51"/>
    <n v="125355.56600000001"/>
    <n v="15864"/>
    <n v="7901.888930912758"/>
  </r>
  <r>
    <s v="32031632003"/>
    <n v="42"/>
    <n v="2"/>
    <x v="1"/>
    <n v="32"/>
    <s v="Espírito Santo"/>
    <s v="3203163"/>
    <x v="41"/>
    <m/>
    <s v="3203"/>
    <s v="Central Espírito-santense"/>
    <x v="0"/>
    <x v="0"/>
    <n v="6718.5540000000001"/>
    <n v="2383.4259999999999"/>
    <n v="22386.460999999999"/>
    <n v="7790.5439999999999"/>
    <n v="14595.916999999999"/>
    <n v="2393.3380000000002"/>
    <n v="33881.78"/>
    <n v="11026"/>
    <n v="3072.8986033012879"/>
  </r>
  <r>
    <s v="32032052003"/>
    <n v="43"/>
    <n v="2"/>
    <x v="1"/>
    <n v="32"/>
    <s v="Espírito Santo"/>
    <s v="3203205"/>
    <x v="42"/>
    <m/>
    <s v="3202"/>
    <s v="Litoral Norte Espírito-santense"/>
    <x v="6"/>
    <x v="6"/>
    <n v="57871.336000000003"/>
    <n v="346869.03499999997"/>
    <n v="521048.603"/>
    <n v="360861.49800000002"/>
    <n v="160187.10500000001"/>
    <n v="154106.106"/>
    <n v="1079895.0789999999"/>
    <n v="116945"/>
    <n v="9234.2133396040881"/>
  </r>
  <r>
    <s v="32033042003"/>
    <n v="44"/>
    <n v="2"/>
    <x v="1"/>
    <n v="32"/>
    <s v="Espírito Santo"/>
    <s v="3203304"/>
    <x v="43"/>
    <m/>
    <s v="3201"/>
    <s v="Noroeste Espírito-santense"/>
    <x v="1"/>
    <x v="1"/>
    <n v="2924.1669999999999"/>
    <n v="2070.9740000000002"/>
    <n v="28900.511999999999"/>
    <n v="12959.871999999999"/>
    <n v="15940.64"/>
    <n v="2588.4009999999998"/>
    <n v="36484.053999999996"/>
    <n v="11667"/>
    <n v="3127.1152824205024"/>
  </r>
  <r>
    <s v="32033202003"/>
    <n v="45"/>
    <n v="2"/>
    <x v="1"/>
    <n v="32"/>
    <s v="Espírito Santo"/>
    <s v="3203320"/>
    <x v="44"/>
    <m/>
    <s v="3204"/>
    <s v="Sul Espírito-santense"/>
    <x v="3"/>
    <x v="3"/>
    <n v="17221.014999999999"/>
    <n v="23414.371999999999"/>
    <n v="95204.024999999994"/>
    <n v="54403.612999999998"/>
    <n v="40800.411999999997"/>
    <n v="8495.9539999999997"/>
    <n v="144335.36600000001"/>
    <n v="33058"/>
    <n v="4366.1251739367171"/>
  </r>
  <r>
    <s v="32033462003"/>
    <n v="46"/>
    <n v="2"/>
    <x v="1"/>
    <n v="32"/>
    <s v="Espírito Santo"/>
    <s v="3203346"/>
    <x v="45"/>
    <m/>
    <s v="3203"/>
    <s v="Central Espírito-santense"/>
    <x v="0"/>
    <x v="0"/>
    <n v="8011.6379999999999"/>
    <n v="6856.9650000000001"/>
    <n v="46853.898000000001"/>
    <n v="26930.388999999999"/>
    <n v="19923.508999999998"/>
    <n v="9031.1090000000004"/>
    <n v="70753.608999999997"/>
    <n v="13009"/>
    <n v="5438.8199707894537"/>
  </r>
  <r>
    <s v="32033532003"/>
    <n v="47"/>
    <n v="2"/>
    <x v="1"/>
    <n v="32"/>
    <s v="Espírito Santo"/>
    <s v="3203353"/>
    <x v="46"/>
    <m/>
    <s v="3201"/>
    <s v="Noroeste Espírito-santense"/>
    <x v="4"/>
    <x v="4"/>
    <n v="6369.5"/>
    <n v="6576.0690000000004"/>
    <n v="26505.474999999999"/>
    <n v="12155.005999999999"/>
    <n v="14350.468999999999"/>
    <n v="3578.105"/>
    <n v="43029.148000000001"/>
    <n v="10207"/>
    <n v="4215.6508278632309"/>
  </r>
  <r>
    <s v="32034032003"/>
    <n v="48"/>
    <n v="2"/>
    <x v="1"/>
    <n v="32"/>
    <s v="Espírito Santo"/>
    <s v="3203403"/>
    <x v="47"/>
    <m/>
    <s v="3204"/>
    <s v="Sul Espírito-santense"/>
    <x v="5"/>
    <x v="5"/>
    <n v="10621.094999999999"/>
    <n v="18672.984"/>
    <n v="69854.3"/>
    <n v="35637.019"/>
    <n v="34217.281000000003"/>
    <n v="11483.022999999999"/>
    <n v="110631.401"/>
    <n v="26864"/>
    <n v="4118.2028365098276"/>
  </r>
  <r>
    <s v="32035022003"/>
    <n v="49"/>
    <n v="2"/>
    <x v="1"/>
    <n v="32"/>
    <s v="Espírito Santo"/>
    <s v="3203502"/>
    <x v="48"/>
    <m/>
    <s v="3202"/>
    <s v="Litoral Norte Espírito-santense"/>
    <x v="7"/>
    <x v="7"/>
    <n v="18565.03"/>
    <n v="5991.3760000000002"/>
    <n v="49500.608"/>
    <n v="26737.367999999999"/>
    <n v="22763.24"/>
    <n v="5356.4"/>
    <n v="79413.414000000004"/>
    <n v="16995"/>
    <n v="4672.7516328331858"/>
  </r>
  <r>
    <s v="32036012003"/>
    <n v="50"/>
    <n v="2"/>
    <x v="1"/>
    <n v="32"/>
    <s v="Espírito Santo"/>
    <s v="3203601"/>
    <x v="49"/>
    <m/>
    <s v="3202"/>
    <s v="Litoral Norte Espírito-santense"/>
    <x v="7"/>
    <x v="7"/>
    <n v="6969.6319999999996"/>
    <n v="1668.5050000000001"/>
    <n v="14874.618"/>
    <n v="5263.1080000000002"/>
    <n v="9611.51"/>
    <n v="1265.798"/>
    <n v="24778.554"/>
    <n v="6052"/>
    <n v="4094.2752808988762"/>
  </r>
  <r>
    <s v="32037002003"/>
    <n v="51"/>
    <n v="2"/>
    <x v="1"/>
    <n v="32"/>
    <s v="Espírito Santo"/>
    <s v="3203700"/>
    <x v="50"/>
    <m/>
    <s v="3204"/>
    <s v="Sul Espírito-santense"/>
    <x v="2"/>
    <x v="2"/>
    <n v="10381.588"/>
    <n v="4487.3289999999997"/>
    <n v="39524.561000000002"/>
    <n v="15069.84"/>
    <n v="24454.721000000001"/>
    <n v="3002.239"/>
    <n v="57395.716999999997"/>
    <n v="19545"/>
    <n v="2936.5933486825274"/>
  </r>
  <r>
    <s v="32038092003"/>
    <n v="52"/>
    <n v="2"/>
    <x v="1"/>
    <n v="32"/>
    <s v="Espírito Santo"/>
    <s v="3203809"/>
    <x v="51"/>
    <m/>
    <s v="3204"/>
    <s v="Sul Espírito-santense"/>
    <x v="5"/>
    <x v="5"/>
    <n v="3264.1750000000002"/>
    <n v="3252.567"/>
    <n v="33121.43"/>
    <n v="16125.414000000001"/>
    <n v="16996.016"/>
    <n v="2605.8609999999999"/>
    <n v="42244.031000000003"/>
    <n v="13686"/>
    <n v="3086.6601636709047"/>
  </r>
  <r>
    <s v="32039082003"/>
    <n v="53"/>
    <n v="2"/>
    <x v="1"/>
    <n v="32"/>
    <s v="Espírito Santo"/>
    <s v="3203908"/>
    <x v="52"/>
    <m/>
    <s v="3201"/>
    <s v="Noroeste Espírito-santense"/>
    <x v="1"/>
    <x v="1"/>
    <n v="20268.45"/>
    <n v="43853.597000000002"/>
    <n v="135453.24099999998"/>
    <n v="80431.225999999995"/>
    <n v="55022.014999999999"/>
    <n v="24920.363000000001"/>
    <n v="224495.65100000001"/>
    <n v="44095"/>
    <n v="5091.1815625354348"/>
  </r>
  <r>
    <s v="32040052003"/>
    <n v="54"/>
    <n v="2"/>
    <x v="1"/>
    <n v="32"/>
    <s v="Espírito Santo"/>
    <s v="3204005"/>
    <x v="53"/>
    <m/>
    <s v="3201"/>
    <s v="Noroeste Espírito-santense"/>
    <x v="4"/>
    <x v="4"/>
    <n v="6710.5450000000001"/>
    <n v="4350.6540000000005"/>
    <n v="46438.573000000004"/>
    <n v="17782.067999999999"/>
    <n v="28656.505000000001"/>
    <n v="3345.973"/>
    <n v="60845.743999999999"/>
    <n v="20217"/>
    <n v="3009.6326853638029"/>
  </r>
  <r>
    <s v="32040542003"/>
    <n v="55"/>
    <n v="2"/>
    <x v="1"/>
    <n v="32"/>
    <s v="Espírito Santo"/>
    <s v="3204054"/>
    <x v="54"/>
    <m/>
    <s v="3202"/>
    <s v="Litoral Norte Espírito-santense"/>
    <x v="7"/>
    <x v="7"/>
    <n v="15566.612999999999"/>
    <n v="13929.947"/>
    <n v="52663.717999999993"/>
    <n v="26675.958999999999"/>
    <n v="25987.758999999998"/>
    <n v="8591.1020000000008"/>
    <n v="90751.38"/>
    <n v="22150"/>
    <n v="4097.12776523702"/>
  </r>
  <r>
    <s v="32041042003"/>
    <n v="56"/>
    <n v="2"/>
    <x v="1"/>
    <n v="32"/>
    <s v="Espírito Santo"/>
    <s v="3204104"/>
    <x v="55"/>
    <m/>
    <s v="3202"/>
    <s v="Litoral Norte Espírito-santense"/>
    <x v="7"/>
    <x v="7"/>
    <n v="33420.462"/>
    <n v="9513.7810000000009"/>
    <n v="59052.084999999999"/>
    <n v="31709.455999999998"/>
    <n v="27342.629000000001"/>
    <n v="8563.83"/>
    <n v="110550.158"/>
    <n v="21324"/>
    <n v="5184.3067904708314"/>
  </r>
  <r>
    <s v="32042032003"/>
    <n v="57"/>
    <n v="2"/>
    <x v="1"/>
    <n v="32"/>
    <s v="Espírito Santo"/>
    <s v="3204203"/>
    <x v="56"/>
    <m/>
    <s v="3203"/>
    <s v="Central Espírito-santense"/>
    <x v="3"/>
    <x v="3"/>
    <n v="1758.26"/>
    <n v="5431.3580000000002"/>
    <n v="50783.842000000004"/>
    <n v="28373.223000000002"/>
    <n v="22410.618999999999"/>
    <n v="4536.8599999999997"/>
    <n v="62510.319000000003"/>
    <n v="16699"/>
    <n v="3743.3570273669084"/>
  </r>
  <r>
    <s v="32042522003"/>
    <n v="58"/>
    <n v="2"/>
    <x v="1"/>
    <n v="32"/>
    <s v="Espírito Santo"/>
    <s v="3204252"/>
    <x v="57"/>
    <m/>
    <s v="3202"/>
    <s v="Litoral Norte Espírito-santense"/>
    <x v="7"/>
    <x v="7"/>
    <n v="3922.3670000000002"/>
    <n v="1743.72"/>
    <n v="14418.731"/>
    <n v="5545.7439999999997"/>
    <n v="8872.9869999999992"/>
    <n v="1330.713"/>
    <n v="21415.530999999999"/>
    <n v="6367"/>
    <n v="3363.5198680697345"/>
  </r>
  <r>
    <s v="32043022003"/>
    <n v="59"/>
    <n v="2"/>
    <x v="1"/>
    <n v="32"/>
    <s v="Espírito Santo"/>
    <s v="3204302"/>
    <x v="58"/>
    <m/>
    <s v="3204"/>
    <s v="Sul Espírito-santense"/>
    <x v="3"/>
    <x v="3"/>
    <n v="9469.0069999999996"/>
    <n v="252613.85800000001"/>
    <n v="75363.411999999997"/>
    <n v="60012.771000000001"/>
    <n v="15350.641"/>
    <n v="4222.0079999999998"/>
    <n v="341668.28499999997"/>
    <n v="9593"/>
    <n v="35616.416657979775"/>
  </r>
  <r>
    <s v="32043512003"/>
    <n v="60"/>
    <n v="2"/>
    <x v="1"/>
    <n v="32"/>
    <s v="Espírito Santo"/>
    <s v="3204351"/>
    <x v="59"/>
    <m/>
    <s v="3202"/>
    <s v="Litoral Norte Espírito-santense"/>
    <x v="6"/>
    <x v="6"/>
    <n v="12100.886"/>
    <n v="5826.9790000000003"/>
    <n v="40207.960999999996"/>
    <n v="15139.96"/>
    <n v="25068.001"/>
    <n v="3929.3049999999998"/>
    <n v="62065.131999999998"/>
    <n v="16600"/>
    <n v="3738.8633734939758"/>
  </r>
  <r>
    <s v="32044012003"/>
    <n v="61"/>
    <n v="2"/>
    <x v="1"/>
    <n v="32"/>
    <s v="Espírito Santo"/>
    <s v="3204401"/>
    <x v="60"/>
    <m/>
    <s v="3203"/>
    <s v="Central Espírito-santense"/>
    <x v="3"/>
    <x v="3"/>
    <n v="3111.2860000000001"/>
    <n v="8075.9189999999999"/>
    <n v="31998.419000000002"/>
    <n v="16783.141"/>
    <n v="15215.278"/>
    <n v="5935.0730000000003"/>
    <n v="49120.697"/>
    <n v="11661"/>
    <n v="4212.391475859703"/>
  </r>
  <r>
    <s v="32045002003"/>
    <n v="62"/>
    <n v="2"/>
    <x v="1"/>
    <n v="32"/>
    <s v="Espírito Santo"/>
    <s v="3204500"/>
    <x v="61"/>
    <m/>
    <s v="3203"/>
    <s v="Central Espírito-santense"/>
    <x v="9"/>
    <x v="9"/>
    <n v="12734.311"/>
    <n v="8624.7540000000008"/>
    <n v="30228.205999999998"/>
    <n v="11170.254999999999"/>
    <n v="19057.951000000001"/>
    <n v="2582.4749999999999"/>
    <n v="54169.745000000003"/>
    <n v="12876"/>
    <n v="4207.0320751786267"/>
  </r>
  <r>
    <s v="32045592003"/>
    <n v="63"/>
    <n v="2"/>
    <x v="1"/>
    <n v="32"/>
    <s v="Espírito Santo"/>
    <s v="3204559"/>
    <x v="62"/>
    <m/>
    <s v="3203"/>
    <s v="Central Espírito-santense"/>
    <x v="9"/>
    <x v="9"/>
    <n v="76696.096000000005"/>
    <n v="17137.514999999999"/>
    <n v="86447.187000000005"/>
    <n v="45760.88"/>
    <n v="40686.307000000001"/>
    <n v="17960.537"/>
    <n v="198241.33499999999"/>
    <n v="30470"/>
    <n v="6506.1153593698718"/>
  </r>
  <r>
    <s v="32046092003"/>
    <n v="64"/>
    <n v="2"/>
    <x v="1"/>
    <n v="32"/>
    <s v="Espírito Santo"/>
    <s v="3204609"/>
    <x v="63"/>
    <m/>
    <s v="3203"/>
    <s v="Central Espírito-santense"/>
    <x v="9"/>
    <x v="9"/>
    <n v="13973.27"/>
    <n v="14211.041999999999"/>
    <n v="73438.061000000002"/>
    <n v="44584.963000000003"/>
    <n v="28853.098000000002"/>
    <n v="8750.7900000000009"/>
    <n v="110373.163"/>
    <n v="20861"/>
    <n v="5290.8855280187909"/>
  </r>
  <r>
    <s v="32046582003"/>
    <n v="65"/>
    <n v="2"/>
    <x v="1"/>
    <n v="32"/>
    <s v="Espírito Santo"/>
    <s v="3204658"/>
    <x v="64"/>
    <m/>
    <s v="3201"/>
    <s v="Noroeste Espírito-santense"/>
    <x v="4"/>
    <x v="4"/>
    <n v="3512.2919999999999"/>
    <n v="6613.9589999999998"/>
    <n v="19411.620999999999"/>
    <n v="8111.6459999999997"/>
    <n v="11299.975"/>
    <n v="2682.6970000000001"/>
    <n v="32220.569"/>
    <n v="7871"/>
    <n v="4093.5801041799009"/>
  </r>
  <r>
    <s v="32047082003"/>
    <n v="66"/>
    <n v="2"/>
    <x v="1"/>
    <n v="32"/>
    <s v="Espírito Santo"/>
    <s v="3204708"/>
    <x v="65"/>
    <m/>
    <s v="3201"/>
    <s v="Noroeste Espírito-santense"/>
    <x v="4"/>
    <x v="4"/>
    <n v="7187.1059999999998"/>
    <n v="23404.564999999999"/>
    <n v="87520.542000000001"/>
    <n v="52047.095999999998"/>
    <n v="35473.446000000004"/>
    <n v="14821.132"/>
    <n v="132933.34599999999"/>
    <n v="27417"/>
    <n v="4848.573731626363"/>
  </r>
  <r>
    <s v="32048072003"/>
    <n v="67"/>
    <n v="2"/>
    <x v="1"/>
    <n v="32"/>
    <s v="Espírito Santo"/>
    <s v="3204807"/>
    <x v="66"/>
    <m/>
    <s v="3204"/>
    <s v="Sul Espírito-santense"/>
    <x v="2"/>
    <x v="2"/>
    <n v="3658.8040000000001"/>
    <n v="2942.7689999999998"/>
    <n v="28697.351000000002"/>
    <n v="13095.994000000001"/>
    <n v="15601.357"/>
    <n v="5517.75"/>
    <n v="40816.673000000003"/>
    <n v="10565"/>
    <n v="3863.3859914813061"/>
  </r>
  <r>
    <s v="32049062003"/>
    <n v="68"/>
    <n v="2"/>
    <x v="1"/>
    <n v="32"/>
    <s v="Espírito Santo"/>
    <s v="3204906"/>
    <x v="67"/>
    <m/>
    <s v="3202"/>
    <s v="Litoral Norte Espírito-santense"/>
    <x v="7"/>
    <x v="7"/>
    <n v="57621.654000000002"/>
    <n v="95533.305999999997"/>
    <n v="325568.04499999998"/>
    <n v="198621.465"/>
    <n v="126946.58"/>
    <n v="48484.767999999996"/>
    <n v="527207.772"/>
    <n v="95668"/>
    <n v="5510.8058284901954"/>
  </r>
  <r>
    <s v="32049552003"/>
    <n v="69"/>
    <n v="2"/>
    <x v="1"/>
    <n v="32"/>
    <s v="Espírito Santo"/>
    <s v="3204955"/>
    <x v="68"/>
    <m/>
    <s v="3203"/>
    <s v="Central Espírito-santense"/>
    <x v="4"/>
    <x v="4"/>
    <n v="5892.3059999999996"/>
    <n v="10563.084000000001"/>
    <n v="28088.07"/>
    <n v="14353.496999999999"/>
    <n v="13734.573"/>
    <n v="6655.1549999999997"/>
    <n v="51198.614999999998"/>
    <n v="10667"/>
    <n v="4799.7201649948438"/>
  </r>
  <r>
    <s v="32050022003"/>
    <n v="70"/>
    <n v="2"/>
    <x v="1"/>
    <n v="32"/>
    <s v="Espírito Santo"/>
    <s v="3205002"/>
    <x v="69"/>
    <s v="RM Grande Vitória"/>
    <s v="3203"/>
    <s v="Central Espírito-santense"/>
    <x v="8"/>
    <x v="8"/>
    <n v="5547.87"/>
    <n v="2507531.2620000001"/>
    <n v="1852489.571"/>
    <n v="1388058.8689999999"/>
    <n v="464430.70199999999"/>
    <n v="1188707.551"/>
    <n v="5554276.2539999997"/>
    <n v="351686"/>
    <n v="15793.282229033854"/>
  </r>
  <r>
    <s v="32050102003"/>
    <n v="71"/>
    <n v="2"/>
    <x v="1"/>
    <n v="32"/>
    <s v="Espírito Santo"/>
    <s v="3205010"/>
    <x v="70"/>
    <m/>
    <s v="3202"/>
    <s v="Litoral Norte Espírito-santense"/>
    <x v="6"/>
    <x v="6"/>
    <n v="19177.395"/>
    <n v="11389.611999999999"/>
    <n v="44773.036"/>
    <n v="20133.705000000002"/>
    <n v="24639.330999999998"/>
    <n v="6179.4880000000003"/>
    <n v="81519.531000000003"/>
    <n v="19527"/>
    <n v="4174.7084037486557"/>
  </r>
  <r>
    <s v="32050362003"/>
    <n v="72"/>
    <n v="2"/>
    <x v="1"/>
    <n v="32"/>
    <s v="Espírito Santo"/>
    <s v="3205036"/>
    <x v="71"/>
    <m/>
    <s v="3204"/>
    <s v="Sul Espírito-santense"/>
    <x v="5"/>
    <x v="5"/>
    <n v="10317.751"/>
    <n v="20014.114000000001"/>
    <n v="49875.055"/>
    <n v="24355.221000000001"/>
    <n v="25519.833999999999"/>
    <n v="10173.808000000001"/>
    <n v="90380.729000000007"/>
    <n v="18699"/>
    <n v="4833.4525375688536"/>
  </r>
  <r>
    <s v="32050692003"/>
    <n v="73"/>
    <n v="2"/>
    <x v="1"/>
    <n v="32"/>
    <s v="Espírito Santo"/>
    <s v="3205069"/>
    <x v="72"/>
    <m/>
    <s v="3203"/>
    <s v="Central Espírito-santense"/>
    <x v="0"/>
    <x v="0"/>
    <n v="16923.431"/>
    <n v="11733.74"/>
    <n v="66657.928"/>
    <n v="44335.12"/>
    <n v="22322.808000000001"/>
    <n v="13154.603999999999"/>
    <n v="108469.70299999999"/>
    <n v="17437"/>
    <n v="6220.6631301255948"/>
  </r>
  <r>
    <s v="32051012003"/>
    <n v="74"/>
    <n v="2"/>
    <x v="1"/>
    <n v="32"/>
    <s v="Espírito Santo"/>
    <s v="3205101"/>
    <x v="73"/>
    <s v="RM Grande Vitória"/>
    <s v="3203"/>
    <s v="Central Espírito-santense"/>
    <x v="8"/>
    <x v="8"/>
    <n v="4590.6270000000004"/>
    <n v="171384.89600000001"/>
    <n v="201673.008"/>
    <n v="125710.63800000001"/>
    <n v="75962.37"/>
    <n v="99968.5"/>
    <n v="477617.03200000001"/>
    <n v="56405"/>
    <n v="8467.6364152114165"/>
  </r>
  <r>
    <s v="32051502003"/>
    <n v="75"/>
    <n v="2"/>
    <x v="1"/>
    <n v="32"/>
    <s v="Espírito Santo"/>
    <s v="3205150"/>
    <x v="74"/>
    <m/>
    <s v="3201"/>
    <s v="Noroeste Espírito-santense"/>
    <x v="1"/>
    <x v="1"/>
    <n v="6988.4830000000002"/>
    <n v="6645.2640000000001"/>
    <n v="19348.444"/>
    <n v="7762.29"/>
    <n v="11586.154"/>
    <n v="2632.1190000000001"/>
    <n v="35614.31"/>
    <n v="8396"/>
    <n v="4241.8187232015243"/>
  </r>
  <r>
    <s v="32051762003"/>
    <n v="76"/>
    <n v="2"/>
    <x v="1"/>
    <n v="32"/>
    <s v="Espírito Santo"/>
    <s v="3205176"/>
    <x v="75"/>
    <m/>
    <s v="3201"/>
    <s v="Noroeste Espírito-santense"/>
    <x v="4"/>
    <x v="4"/>
    <n v="9707.1689999999999"/>
    <n v="4206.0749999999998"/>
    <n v="29796.989000000001"/>
    <n v="11791.684999999999"/>
    <n v="18005.304"/>
    <n v="2884.864"/>
    <n v="46595.097000000002"/>
    <n v="14087"/>
    <n v="3307.6664300418824"/>
  </r>
  <r>
    <s v="32052002003"/>
    <n v="77"/>
    <n v="2"/>
    <x v="1"/>
    <n v="32"/>
    <s v="Espírito Santo"/>
    <s v="3205200"/>
    <x v="76"/>
    <s v="RM Grande Vitória"/>
    <s v="3203"/>
    <s v="Central Espírito-santense"/>
    <x v="8"/>
    <x v="8"/>
    <n v="3081.413"/>
    <n v="734547.93500000006"/>
    <n v="1817888.273"/>
    <n v="1391980.6170000001"/>
    <n v="425907.65600000002"/>
    <n v="718072.03500000003"/>
    <n v="3273589.656"/>
    <n v="370727"/>
    <n v="8830.1894817480243"/>
  </r>
  <r>
    <s v="32053092003"/>
    <n v="78"/>
    <n v="2"/>
    <x v="1"/>
    <n v="32"/>
    <s v="Espírito Santo"/>
    <s v="3205309"/>
    <x v="77"/>
    <s v="RM Grande Vitória"/>
    <s v="3203"/>
    <s v="Central Espírito-santense"/>
    <x v="8"/>
    <x v="8"/>
    <n v="2128.5500000000002"/>
    <n v="1407636.4450000001"/>
    <n v="3997820.2450000001"/>
    <n v="3431957.1680000001"/>
    <n v="565863.07700000005"/>
    <n v="2230054.0920000002"/>
    <n v="7637639.3320000004"/>
    <n v="302633"/>
    <n v="25237.298417555256"/>
  </r>
  <r>
    <s v="32001022004"/>
    <n v="1"/>
    <n v="3"/>
    <x v="2"/>
    <n v="32"/>
    <s v="Espírito Santo"/>
    <s v="3200102"/>
    <x v="0"/>
    <m/>
    <s v="3203"/>
    <s v="Central Espírito-santense"/>
    <x v="0"/>
    <x v="0"/>
    <n v="18950.508000000002"/>
    <n v="8208.5720000000001"/>
    <n v="89440.312999999995"/>
    <n v="43966.627"/>
    <n v="45473.686000000002"/>
    <n v="7201.357"/>
    <n v="123800.751"/>
    <n v="33318"/>
    <n v="3715.7317666126419"/>
  </r>
  <r>
    <s v="32001362004"/>
    <n v="2"/>
    <n v="3"/>
    <x v="2"/>
    <n v="32"/>
    <s v="Espírito Santo"/>
    <s v="3200136"/>
    <x v="1"/>
    <m/>
    <s v="3201"/>
    <s v="Noroeste Espírito-santense"/>
    <x v="1"/>
    <x v="1"/>
    <n v="8811.32"/>
    <n v="2576.6260000000002"/>
    <n v="24883.195"/>
    <n v="9690.83"/>
    <n v="15192.365"/>
    <n v="1991.4570000000001"/>
    <n v="38262.597000000002"/>
    <n v="9486"/>
    <n v="4033.5860215053763"/>
  </r>
  <r>
    <s v="32001692004"/>
    <n v="3"/>
    <n v="3"/>
    <x v="2"/>
    <n v="32"/>
    <s v="Espírito Santo"/>
    <s v="3200169"/>
    <x v="2"/>
    <m/>
    <s v="3201"/>
    <s v="Noroeste Espírito-santense"/>
    <x v="1"/>
    <x v="1"/>
    <n v="7925.6229999999996"/>
    <n v="4319.4769999999999"/>
    <n v="32664.68"/>
    <n v="12840.464"/>
    <n v="19824.216"/>
    <n v="2771.0880000000002"/>
    <n v="47680.868000000002"/>
    <n v="12777"/>
    <n v="3731.7733427252092"/>
  </r>
  <r>
    <s v="32002012004"/>
    <n v="4"/>
    <n v="3"/>
    <x v="2"/>
    <n v="32"/>
    <s v="Espírito Santo"/>
    <s v="3200201"/>
    <x v="3"/>
    <m/>
    <s v="3204"/>
    <s v="Sul Espírito-santense"/>
    <x v="2"/>
    <x v="2"/>
    <n v="12775.142"/>
    <n v="7887.0379999999996"/>
    <n v="102411.67"/>
    <n v="51829.455999999998"/>
    <n v="50582.214"/>
    <n v="8072.8019999999997"/>
    <n v="131146.65100000001"/>
    <n v="32377"/>
    <n v="4050.6115761188503"/>
  </r>
  <r>
    <s v="32003002004"/>
    <n v="5"/>
    <n v="3"/>
    <x v="2"/>
    <n v="32"/>
    <s v="Espírito Santo"/>
    <s v="3200300"/>
    <x v="4"/>
    <m/>
    <s v="3203"/>
    <s v="Central Espírito-santense"/>
    <x v="3"/>
    <x v="3"/>
    <n v="11193.26"/>
    <n v="4832.83"/>
    <n v="35233.369999999995"/>
    <n v="16330.050999999999"/>
    <n v="18903.319"/>
    <n v="3544.9769999999999"/>
    <n v="54804.436999999998"/>
    <n v="14113"/>
    <n v="3883.2591936512435"/>
  </r>
  <r>
    <s v="32003592004"/>
    <n v="6"/>
    <n v="3"/>
    <x v="2"/>
    <n v="32"/>
    <s v="Espírito Santo"/>
    <s v="3200359"/>
    <x v="5"/>
    <m/>
    <s v="3201"/>
    <s v="Noroeste Espírito-santense"/>
    <x v="4"/>
    <x v="4"/>
    <n v="3255.0520000000001"/>
    <n v="1024.6020000000001"/>
    <n v="17583.476999999999"/>
    <n v="6573.7139999999999"/>
    <n v="11009.763000000001"/>
    <n v="1054.8240000000001"/>
    <n v="22917.955999999998"/>
    <n v="6695"/>
    <n v="3423.1450336071694"/>
  </r>
  <r>
    <s v="32004092004"/>
    <n v="7"/>
    <n v="3"/>
    <x v="2"/>
    <n v="32"/>
    <s v="Espírito Santo"/>
    <s v="3200409"/>
    <x v="6"/>
    <m/>
    <s v="3203"/>
    <s v="Central Espírito-santense"/>
    <x v="3"/>
    <x v="3"/>
    <n v="9083.6219999999994"/>
    <n v="905565.12300000002"/>
    <n v="282517.48"/>
    <n v="240912.18599999999"/>
    <n v="41605.294000000002"/>
    <n v="57119.438000000002"/>
    <n v="1254285.6640000001"/>
    <n v="21352"/>
    <n v="58743.24016485575"/>
  </r>
  <r>
    <s v="32005082004"/>
    <n v="8"/>
    <n v="3"/>
    <x v="2"/>
    <n v="32"/>
    <s v="Espírito Santo"/>
    <s v="3200508"/>
    <x v="7"/>
    <m/>
    <s v="3204"/>
    <s v="Sul Espírito-santense"/>
    <x v="5"/>
    <x v="5"/>
    <n v="4913.4660000000003"/>
    <n v="2579.3440000000001"/>
    <n v="22553.213"/>
    <n v="9834.3330000000005"/>
    <n v="12718.88"/>
    <n v="1140.4090000000001"/>
    <n v="31186.432000000001"/>
    <n v="7933"/>
    <n v="3931.2280347913779"/>
  </r>
  <r>
    <s v="32006072004"/>
    <n v="9"/>
    <n v="3"/>
    <x v="2"/>
    <n v="32"/>
    <s v="Espírito Santo"/>
    <s v="3200607"/>
    <x v="8"/>
    <m/>
    <s v="3202"/>
    <s v="Litoral Norte Espírito-santense"/>
    <x v="6"/>
    <x v="6"/>
    <n v="38103.463000000003"/>
    <n v="991970.77099999995"/>
    <n v="502885.397"/>
    <n v="356755.00099999999"/>
    <n v="146130.39600000001"/>
    <n v="264811.69300000003"/>
    <n v="1797771.324"/>
    <n v="70898"/>
    <n v="25357.151457022766"/>
  </r>
  <r>
    <s v="32007062004"/>
    <n v="10"/>
    <n v="3"/>
    <x v="2"/>
    <n v="32"/>
    <s v="Espírito Santo"/>
    <s v="3200706"/>
    <x v="9"/>
    <m/>
    <s v="3204"/>
    <s v="Sul Espírito-santense"/>
    <x v="5"/>
    <x v="5"/>
    <n v="4613.8090000000002"/>
    <n v="26339.432000000001"/>
    <n v="32943.171999999999"/>
    <n v="16686.376"/>
    <n v="16256.796"/>
    <n v="9590.9050000000007"/>
    <n v="73487.319000000003"/>
    <n v="9179"/>
    <n v="8006.0266913607147"/>
  </r>
  <r>
    <s v="32008052004"/>
    <n v="11"/>
    <n v="3"/>
    <x v="2"/>
    <n v="32"/>
    <s v="Espírito Santo"/>
    <s v="3200805"/>
    <x v="10"/>
    <m/>
    <s v="3201"/>
    <s v="Noroeste Espírito-santense"/>
    <x v="4"/>
    <x v="4"/>
    <n v="13985.656000000001"/>
    <n v="52983.360000000001"/>
    <n v="90761.898000000001"/>
    <n v="48625.18"/>
    <n v="42136.718000000001"/>
    <n v="10026.493"/>
    <n v="167757.40700000001"/>
    <n v="28177"/>
    <n v="5953.7000745288715"/>
  </r>
  <r>
    <s v="32009042004"/>
    <n v="12"/>
    <n v="3"/>
    <x v="2"/>
    <n v="32"/>
    <s v="Espírito Santo"/>
    <s v="3200904"/>
    <x v="11"/>
    <m/>
    <s v="3201"/>
    <s v="Noroeste Espírito-santense"/>
    <x v="1"/>
    <x v="1"/>
    <n v="15067.017"/>
    <n v="36314.883000000002"/>
    <n v="134001.177"/>
    <n v="78565.721000000005"/>
    <n v="55435.455999999998"/>
    <n v="20019.808000000001"/>
    <n v="205402.886"/>
    <n v="38551"/>
    <n v="5328.0819174599883"/>
  </r>
  <r>
    <s v="32010012004"/>
    <n v="13"/>
    <n v="3"/>
    <x v="2"/>
    <n v="32"/>
    <s v="Espírito Santo"/>
    <s v="3201001"/>
    <x v="12"/>
    <m/>
    <s v="3201"/>
    <s v="Noroeste Espírito-santense"/>
    <x v="7"/>
    <x v="7"/>
    <n v="14956.723"/>
    <n v="9461.9940000000006"/>
    <n v="44257.479999999996"/>
    <n v="22774.294999999998"/>
    <n v="21483.185000000001"/>
    <n v="4808.2370000000001"/>
    <n v="73484.434999999998"/>
    <n v="14077"/>
    <n v="5220.1772394686368"/>
  </r>
  <r>
    <s v="32011002004"/>
    <n v="14"/>
    <n v="3"/>
    <x v="2"/>
    <n v="32"/>
    <s v="Espírito Santo"/>
    <s v="3201100"/>
    <x v="13"/>
    <m/>
    <s v="3204"/>
    <s v="Sul Espírito-santense"/>
    <x v="2"/>
    <x v="2"/>
    <n v="808.15499999999997"/>
    <n v="7634.97"/>
    <n v="31401.297999999999"/>
    <n v="16621.516"/>
    <n v="14779.781999999999"/>
    <n v="5151.6049999999996"/>
    <n v="44996.027000000002"/>
    <n v="9874"/>
    <n v="4557.0211667004251"/>
  </r>
  <r>
    <s v="32011592004"/>
    <n v="15"/>
    <n v="3"/>
    <x v="2"/>
    <n v="32"/>
    <s v="Espírito Santo"/>
    <s v="3201159"/>
    <x v="14"/>
    <m/>
    <s v="3203"/>
    <s v="Central Espírito-santense"/>
    <x v="0"/>
    <x v="0"/>
    <n v="20032.655999999999"/>
    <n v="2320.1709999999998"/>
    <n v="26673.975999999999"/>
    <n v="9160.8060000000005"/>
    <n v="17513.169999999998"/>
    <n v="1348.7829999999999"/>
    <n v="50375.584999999999"/>
    <n v="12611"/>
    <n v="3994.5749742288476"/>
  </r>
  <r>
    <s v="32012092004"/>
    <n v="16"/>
    <n v="3"/>
    <x v="2"/>
    <n v="32"/>
    <s v="Espírito Santo"/>
    <s v="3201209"/>
    <x v="15"/>
    <m/>
    <s v="3204"/>
    <s v="Sul Espírito-santense"/>
    <x v="5"/>
    <x v="5"/>
    <n v="13993.733"/>
    <n v="426170.72399999999"/>
    <n v="954134.6"/>
    <n v="693447.42799999996"/>
    <n v="260687.17199999999"/>
    <n v="290303.511"/>
    <n v="1684602.567"/>
    <n v="191033"/>
    <n v="8818.3851324116768"/>
  </r>
  <r>
    <s v="32013082004"/>
    <n v="17"/>
    <n v="3"/>
    <x v="2"/>
    <n v="32"/>
    <s v="Espírito Santo"/>
    <s v="3201308"/>
    <x v="16"/>
    <s v="RM Grande Vitória"/>
    <s v="3203"/>
    <s v="Central Espírito-santense"/>
    <x v="8"/>
    <x v="8"/>
    <n v="3772.9670000000001"/>
    <n v="640868.01300000004"/>
    <n v="1290385.3329999999"/>
    <n v="862903.49899999995"/>
    <n v="427481.83399999997"/>
    <n v="443380.92200000002"/>
    <n v="2378407.236"/>
    <n v="349811"/>
    <n v="6799.1207709305882"/>
  </r>
  <r>
    <s v="32014072004"/>
    <n v="18"/>
    <n v="3"/>
    <x v="2"/>
    <n v="32"/>
    <s v="Espírito Santo"/>
    <s v="3201407"/>
    <x v="17"/>
    <m/>
    <s v="3204"/>
    <s v="Sul Espírito-santense"/>
    <x v="5"/>
    <x v="5"/>
    <n v="15973.645"/>
    <n v="30511.643"/>
    <n v="128293.30100000001"/>
    <n v="80593.589000000007"/>
    <n v="47699.712"/>
    <n v="19050.034"/>
    <n v="193828.62400000001"/>
    <n v="34351"/>
    <n v="5642.5904340484994"/>
  </r>
  <r>
    <s v="32015062004"/>
    <n v="19"/>
    <n v="3"/>
    <x v="2"/>
    <n v="32"/>
    <s v="Espírito Santo"/>
    <s v="3201506"/>
    <x v="18"/>
    <m/>
    <s v="3201"/>
    <s v="Noroeste Espírito-santense"/>
    <x v="4"/>
    <x v="4"/>
    <n v="18069.825000000001"/>
    <n v="169673.20300000001"/>
    <n v="586593.06299999997"/>
    <n v="427266.179"/>
    <n v="159326.88399999999"/>
    <n v="148529.95499999999"/>
    <n v="922866.04700000002"/>
    <n v="109226"/>
    <n v="8449.1425759434569"/>
  </r>
  <r>
    <s v="32016052004"/>
    <n v="20"/>
    <n v="3"/>
    <x v="2"/>
    <n v="32"/>
    <s v="Espírito Santo"/>
    <s v="3201605"/>
    <x v="19"/>
    <m/>
    <s v="3202"/>
    <s v="Litoral Norte Espírito-santense"/>
    <x v="7"/>
    <x v="7"/>
    <n v="52205.311000000002"/>
    <n v="22097.56"/>
    <n v="95885.733999999997"/>
    <n v="49100.987999999998"/>
    <n v="46784.745999999999"/>
    <n v="16930.477999999999"/>
    <n v="187119.08199999999"/>
    <n v="28655"/>
    <n v="6530.0674227883437"/>
  </r>
  <r>
    <s v="32017042004"/>
    <n v="21"/>
    <n v="3"/>
    <x v="2"/>
    <n v="32"/>
    <s v="Espírito Santo"/>
    <s v="3201704"/>
    <x v="20"/>
    <m/>
    <s v="3203"/>
    <s v="Central Espírito-santense"/>
    <x v="0"/>
    <x v="0"/>
    <n v="12738.189"/>
    <n v="4235.9759999999997"/>
    <n v="33052.529000000002"/>
    <n v="15717.682000000001"/>
    <n v="17334.847000000002"/>
    <n v="3205.5810000000001"/>
    <n v="53232.275999999998"/>
    <n v="11103"/>
    <n v="4794.4047554714944"/>
  </r>
  <r>
    <s v="32018032004"/>
    <n v="22"/>
    <n v="3"/>
    <x v="2"/>
    <n v="32"/>
    <s v="Espírito Santo"/>
    <s v="3201803"/>
    <x v="21"/>
    <m/>
    <s v="3204"/>
    <s v="Sul Espírito-santense"/>
    <x v="2"/>
    <x v="2"/>
    <n v="4350.8999999999996"/>
    <n v="887.30600000000004"/>
    <n v="11868.47"/>
    <n v="3471.0450000000001"/>
    <n v="8397.4249999999993"/>
    <n v="492.26900000000001"/>
    <n v="17598.945"/>
    <n v="5190"/>
    <n v="3390.9335260115608"/>
  </r>
  <r>
    <s v="32019022004"/>
    <n v="23"/>
    <n v="3"/>
    <x v="2"/>
    <n v="32"/>
    <s v="Espírito Santo"/>
    <s v="3201902"/>
    <x v="22"/>
    <m/>
    <s v="3203"/>
    <s v="Central Espírito-santense"/>
    <x v="0"/>
    <x v="0"/>
    <n v="35207.254999999997"/>
    <n v="21006.485000000001"/>
    <n v="104426.26199999999"/>
    <n v="56040.521999999997"/>
    <n v="48385.74"/>
    <n v="13600.013000000001"/>
    <n v="174240.014"/>
    <n v="32860"/>
    <n v="5302.4958612294586"/>
  </r>
  <r>
    <s v="32020092004"/>
    <n v="24"/>
    <n v="3"/>
    <x v="2"/>
    <n v="32"/>
    <s v="Espírito Santo"/>
    <s v="3202009"/>
    <x v="23"/>
    <m/>
    <s v="3204"/>
    <s v="Sul Espírito-santense"/>
    <x v="2"/>
    <x v="2"/>
    <n v="4684.2420000000002"/>
    <n v="4588.91"/>
    <n v="19378.007000000001"/>
    <n v="9137.8700000000008"/>
    <n v="10240.137000000001"/>
    <n v="2898.6060000000002"/>
    <n v="31549.764999999999"/>
    <n v="6662"/>
    <n v="4735.7797958571"/>
  </r>
  <r>
    <s v="32021082004"/>
    <n v="25"/>
    <n v="3"/>
    <x v="2"/>
    <n v="32"/>
    <s v="Espírito Santo"/>
    <s v="3202108"/>
    <x v="24"/>
    <m/>
    <s v="3201"/>
    <s v="Noroeste Espírito-santense"/>
    <x v="1"/>
    <x v="1"/>
    <n v="22708.937000000002"/>
    <n v="13603.825000000001"/>
    <n v="67169.264999999999"/>
    <n v="30856.958999999999"/>
    <n v="36312.305999999997"/>
    <n v="5705.759"/>
    <n v="109187.785"/>
    <n v="23747"/>
    <n v="4597.9612161536197"/>
  </r>
  <r>
    <s v="32022072004"/>
    <n v="26"/>
    <n v="3"/>
    <x v="2"/>
    <n v="32"/>
    <s v="Espírito Santo"/>
    <s v="3202207"/>
    <x v="25"/>
    <s v="RM Grande Vitória"/>
    <s v="3202"/>
    <s v="Litoral Norte Espírito-santense"/>
    <x v="8"/>
    <x v="8"/>
    <n v="5725.5280000000002"/>
    <n v="40668.504000000001"/>
    <n v="64661.457000000002"/>
    <n v="41287.453000000001"/>
    <n v="23374.004000000001"/>
    <n v="9844.9390000000003"/>
    <n v="120900.428"/>
    <n v="14448"/>
    <n v="8367.9698228128455"/>
  </r>
  <r>
    <s v="32022562004"/>
    <n v="27"/>
    <n v="3"/>
    <x v="2"/>
    <n v="32"/>
    <s v="Espírito Santo"/>
    <s v="3202256"/>
    <x v="26"/>
    <m/>
    <s v="3201"/>
    <s v="Noroeste Espírito-santense"/>
    <x v="4"/>
    <x v="4"/>
    <n v="7537.4579999999996"/>
    <n v="5149.9620000000004"/>
    <n v="26596.552"/>
    <n v="12286.668"/>
    <n v="14309.884"/>
    <n v="3848.2049999999999"/>
    <n v="43132.175999999999"/>
    <n v="9826"/>
    <n v="4389.5965805007127"/>
  </r>
  <r>
    <s v="32023062004"/>
    <n v="28"/>
    <n v="3"/>
    <x v="2"/>
    <n v="32"/>
    <s v="Espírito Santo"/>
    <s v="3202306"/>
    <x v="27"/>
    <m/>
    <s v="3204"/>
    <s v="Sul Espírito-santense"/>
    <x v="2"/>
    <x v="2"/>
    <n v="9868.5720000000001"/>
    <n v="7945.3140000000003"/>
    <n v="97299.375999999989"/>
    <n v="59350.292999999998"/>
    <n v="37949.082999999999"/>
    <n v="10392.929"/>
    <n v="125506.19100000001"/>
    <n v="27302"/>
    <n v="4596.9596000293022"/>
  </r>
  <r>
    <s v="32024052004"/>
    <n v="29"/>
    <n v="3"/>
    <x v="2"/>
    <n v="32"/>
    <s v="Espírito Santo"/>
    <s v="3202405"/>
    <x v="28"/>
    <s v="RM Grande Vitória"/>
    <s v="3203"/>
    <s v="Central Espírito-santense"/>
    <x v="8"/>
    <x v="8"/>
    <n v="14659.388999999999"/>
    <n v="75449.436000000002"/>
    <n v="448528.39799999999"/>
    <n v="308351.56199999998"/>
    <n v="140176.83600000001"/>
    <n v="49546.705000000002"/>
    <n v="588183.929"/>
    <n v="102089"/>
    <n v="5761.4819324315058"/>
  </r>
  <r>
    <s v="32024542004"/>
    <n v="30"/>
    <n v="3"/>
    <x v="2"/>
    <n v="32"/>
    <s v="Espírito Santo"/>
    <s v="3202454"/>
    <x v="29"/>
    <m/>
    <s v="3204"/>
    <s v="Sul Espírito-santense"/>
    <x v="2"/>
    <x v="2"/>
    <n v="7897.8789999999999"/>
    <n v="3119.5079999999998"/>
    <n v="53242.357000000004"/>
    <n v="23410.707999999999"/>
    <n v="29831.649000000001"/>
    <n v="4298.3500000000004"/>
    <n v="68558.092999999993"/>
    <n v="21084"/>
    <n v="3251.6644374881425"/>
  </r>
  <r>
    <s v="32025042004"/>
    <n v="31"/>
    <n v="3"/>
    <x v="2"/>
    <n v="32"/>
    <s v="Espírito Santo"/>
    <s v="3202504"/>
    <x v="30"/>
    <m/>
    <s v="3202"/>
    <s v="Litoral Norte Espírito-santense"/>
    <x v="6"/>
    <x v="6"/>
    <n v="6632.5020000000004"/>
    <n v="39345.107000000004"/>
    <n v="55262.860999999997"/>
    <n v="39216.523999999998"/>
    <n v="16046.337"/>
    <n v="20444.741999999998"/>
    <n v="121685.211"/>
    <n v="10522"/>
    <n v="11564.836628017487"/>
  </r>
  <r>
    <s v="32025532004"/>
    <n v="32"/>
    <n v="3"/>
    <x v="2"/>
    <n v="32"/>
    <s v="Espírito Santo"/>
    <s v="3202553"/>
    <x v="31"/>
    <m/>
    <s v="3204"/>
    <s v="Sul Espírito-santense"/>
    <x v="2"/>
    <x v="2"/>
    <n v="8037.7240000000002"/>
    <n v="1337.0409999999999"/>
    <n v="21478.936999999998"/>
    <n v="6909.6019999999999"/>
    <n v="14569.334999999999"/>
    <n v="869.20600000000002"/>
    <n v="31722.907999999999"/>
    <n v="10009"/>
    <n v="3169.4383055250273"/>
  </r>
  <r>
    <s v="32026032004"/>
    <n v="33"/>
    <n v="3"/>
    <x v="2"/>
    <n v="32"/>
    <s v="Espírito Santo"/>
    <s v="3202603"/>
    <x v="32"/>
    <m/>
    <s v="3203"/>
    <s v="Central Espírito-santense"/>
    <x v="3"/>
    <x v="3"/>
    <n v="6762.4650000000001"/>
    <n v="8166.8649999999998"/>
    <n v="64850.044000000002"/>
    <n v="46820.404000000002"/>
    <n v="18029.64"/>
    <n v="20161.524000000001"/>
    <n v="99940.898000000001"/>
    <n v="12153"/>
    <n v="8223.5578046572864"/>
  </r>
  <r>
    <s v="32026522004"/>
    <n v="34"/>
    <n v="3"/>
    <x v="2"/>
    <n v="32"/>
    <s v="Espírito Santo"/>
    <s v="3202652"/>
    <x v="33"/>
    <m/>
    <s v="3204"/>
    <s v="Sul Espírito-santense"/>
    <x v="2"/>
    <x v="2"/>
    <n v="10397.415999999999"/>
    <n v="3647.299"/>
    <n v="30241.041000000001"/>
    <n v="13579.125"/>
    <n v="16661.916000000001"/>
    <n v="3094.0859999999998"/>
    <n v="47379.841999999997"/>
    <n v="10774"/>
    <n v="4397.6092444774458"/>
  </r>
  <r>
    <s v="32027022004"/>
    <n v="35"/>
    <n v="3"/>
    <x v="2"/>
    <n v="32"/>
    <s v="Espírito Santo"/>
    <s v="3202702"/>
    <x v="34"/>
    <m/>
    <s v="3203"/>
    <s v="Central Espírito-santense"/>
    <x v="9"/>
    <x v="9"/>
    <n v="14874.243"/>
    <n v="4475.2920000000004"/>
    <n v="43783.251000000004"/>
    <n v="21938.649000000001"/>
    <n v="21844.601999999999"/>
    <n v="3579.9879999999998"/>
    <n v="66712.773000000001"/>
    <n v="15060"/>
    <n v="4429.7990039840633"/>
  </r>
  <r>
    <s v="32028012004"/>
    <n v="36"/>
    <n v="3"/>
    <x v="2"/>
    <n v="32"/>
    <s v="Espírito Santo"/>
    <s v="3202801"/>
    <x v="35"/>
    <m/>
    <s v="3204"/>
    <s v="Sul Espírito-santense"/>
    <x v="3"/>
    <x v="3"/>
    <n v="26578.609"/>
    <n v="114582.65300000001"/>
    <n v="116966.86599999999"/>
    <n v="70419.801999999996"/>
    <n v="46547.063999999998"/>
    <n v="24385.431"/>
    <n v="282513.55800000002"/>
    <n v="31334"/>
    <n v="9016.1983149294701"/>
  </r>
  <r>
    <s v="32029002004"/>
    <n v="37"/>
    <n v="3"/>
    <x v="2"/>
    <n v="32"/>
    <s v="Espírito Santo"/>
    <s v="3202900"/>
    <x v="36"/>
    <m/>
    <s v="3203"/>
    <s v="Central Espírito-santense"/>
    <x v="9"/>
    <x v="9"/>
    <n v="8649.6470000000008"/>
    <n v="3306.6060000000002"/>
    <n v="33037.957000000002"/>
    <n v="15892.471"/>
    <n v="17145.486000000001"/>
    <n v="3337.32"/>
    <n v="48331.53"/>
    <n v="11954"/>
    <n v="4043.1261502425964"/>
  </r>
  <r>
    <s v="32030072004"/>
    <n v="38"/>
    <n v="3"/>
    <x v="2"/>
    <n v="32"/>
    <s v="Espírito Santo"/>
    <s v="3203007"/>
    <x v="37"/>
    <m/>
    <s v="3204"/>
    <s v="Sul Espírito-santense"/>
    <x v="2"/>
    <x v="2"/>
    <n v="18715.240000000002"/>
    <n v="6228.4409999999998"/>
    <n v="82925.334000000003"/>
    <n v="44448.13"/>
    <n v="38477.203999999998"/>
    <n v="9383.6229999999996"/>
    <n v="117252.63800000001"/>
    <n v="27723"/>
    <n v="4229.4354146376654"/>
  </r>
  <r>
    <s v="32030562004"/>
    <n v="39"/>
    <n v="3"/>
    <x v="2"/>
    <n v="32"/>
    <s v="Espírito Santo"/>
    <s v="3203056"/>
    <x v="38"/>
    <m/>
    <s v="3202"/>
    <s v="Litoral Norte Espírito-santense"/>
    <x v="7"/>
    <x v="7"/>
    <n v="37177.487999999998"/>
    <n v="230624.943"/>
    <n v="111025.44699999999"/>
    <n v="75372.191999999995"/>
    <n v="35653.254999999997"/>
    <n v="10548.855"/>
    <n v="389376.734"/>
    <n v="20816"/>
    <n v="18705.646329746349"/>
  </r>
  <r>
    <s v="32031062004"/>
    <n v="40"/>
    <n v="3"/>
    <x v="2"/>
    <n v="32"/>
    <s v="Espírito Santo"/>
    <s v="3203106"/>
    <x v="39"/>
    <m/>
    <s v="3204"/>
    <s v="Sul Espírito-santense"/>
    <x v="2"/>
    <x v="2"/>
    <n v="5232.0569999999998"/>
    <n v="3016.9830000000002"/>
    <n v="30186.011999999999"/>
    <n v="13550.285"/>
    <n v="16635.726999999999"/>
    <n v="2112.1619999999998"/>
    <n v="40547.214"/>
    <n v="10851"/>
    <n v="3736.7260160353885"/>
  </r>
  <r>
    <s v="32031302004"/>
    <n v="41"/>
    <n v="3"/>
    <x v="2"/>
    <n v="32"/>
    <s v="Espírito Santo"/>
    <s v="3203130"/>
    <x v="40"/>
    <m/>
    <s v="3202"/>
    <s v="Litoral Norte Espírito-santense"/>
    <x v="6"/>
    <x v="6"/>
    <n v="4716.4989999999998"/>
    <n v="69874.501999999993"/>
    <n v="73507.39499999999"/>
    <n v="47160.826999999997"/>
    <n v="26346.567999999999"/>
    <n v="14941.768"/>
    <n v="163040.16399999999"/>
    <n v="16239"/>
    <n v="10040.037194408522"/>
  </r>
  <r>
    <s v="32031632004"/>
    <n v="42"/>
    <n v="3"/>
    <x v="2"/>
    <n v="32"/>
    <s v="Espírito Santo"/>
    <s v="3203163"/>
    <x v="41"/>
    <m/>
    <s v="3203"/>
    <s v="Central Espírito-santense"/>
    <x v="0"/>
    <x v="0"/>
    <n v="8230.52"/>
    <n v="2252.8159999999998"/>
    <n v="27281.11"/>
    <n v="10074.790999999999"/>
    <n v="17206.319"/>
    <n v="2360.8939999999998"/>
    <n v="40125.339999999997"/>
    <n v="11087"/>
    <n v="3619.1341210426626"/>
  </r>
  <r>
    <s v="32032052004"/>
    <n v="43"/>
    <n v="3"/>
    <x v="2"/>
    <n v="32"/>
    <s v="Espírito Santo"/>
    <s v="3203205"/>
    <x v="42"/>
    <m/>
    <s v="3202"/>
    <s v="Litoral Norte Espírito-santense"/>
    <x v="6"/>
    <x v="6"/>
    <n v="76668.762000000002"/>
    <n v="430274.01"/>
    <n v="662947.72600000002"/>
    <n v="469773.01699999999"/>
    <n v="193174.709"/>
    <n v="187479.31299999999"/>
    <n v="1357369.81"/>
    <n v="119824"/>
    <n v="11328.029526639071"/>
  </r>
  <r>
    <s v="32033042004"/>
    <n v="44"/>
    <n v="3"/>
    <x v="2"/>
    <n v="32"/>
    <s v="Espírito Santo"/>
    <s v="3203304"/>
    <x v="43"/>
    <m/>
    <s v="3201"/>
    <s v="Noroeste Espírito-santense"/>
    <x v="1"/>
    <x v="1"/>
    <n v="4100.07"/>
    <n v="1956.1949999999999"/>
    <n v="32857.245999999999"/>
    <n v="15768.14"/>
    <n v="17089.106"/>
    <n v="2677.8220000000001"/>
    <n v="41591.332999999999"/>
    <n v="11311"/>
    <n v="3677.0694898771108"/>
  </r>
  <r>
    <s v="32033202004"/>
    <n v="45"/>
    <n v="3"/>
    <x v="2"/>
    <n v="32"/>
    <s v="Espírito Santo"/>
    <s v="3203320"/>
    <x v="44"/>
    <m/>
    <s v="3204"/>
    <s v="Sul Espírito-santense"/>
    <x v="3"/>
    <x v="3"/>
    <n v="26453.305"/>
    <n v="19567.196"/>
    <n v="104577.579"/>
    <n v="59072.296000000002"/>
    <n v="45505.283000000003"/>
    <n v="8224.5460000000003"/>
    <n v="158822.62599999999"/>
    <n v="34692"/>
    <n v="4578.0763864867977"/>
  </r>
  <r>
    <s v="32033462004"/>
    <n v="46"/>
    <n v="3"/>
    <x v="2"/>
    <n v="32"/>
    <s v="Espírito Santo"/>
    <s v="3203346"/>
    <x v="45"/>
    <m/>
    <s v="3203"/>
    <s v="Central Espírito-santense"/>
    <x v="0"/>
    <x v="0"/>
    <n v="9914.57"/>
    <n v="7052.2420000000002"/>
    <n v="60147.805999999997"/>
    <n v="37736.57"/>
    <n v="22411.236000000001"/>
    <n v="12365.002"/>
    <n v="89479.62"/>
    <n v="13555"/>
    <n v="6601.2261158244191"/>
  </r>
  <r>
    <s v="32033532004"/>
    <n v="47"/>
    <n v="3"/>
    <x v="2"/>
    <n v="32"/>
    <s v="Espírito Santo"/>
    <s v="3203353"/>
    <x v="46"/>
    <m/>
    <s v="3201"/>
    <s v="Noroeste Espírito-santense"/>
    <x v="4"/>
    <x v="4"/>
    <n v="7106.7389999999996"/>
    <n v="7599.0309999999999"/>
    <n v="31236.370000000003"/>
    <n v="14850.366"/>
    <n v="16386.004000000001"/>
    <n v="3710.6149999999998"/>
    <n v="49652.754999999997"/>
    <n v="10396"/>
    <n v="4776.1403424393993"/>
  </r>
  <r>
    <s v="32034032004"/>
    <n v="48"/>
    <n v="3"/>
    <x v="2"/>
    <n v="32"/>
    <s v="Espírito Santo"/>
    <s v="3203403"/>
    <x v="47"/>
    <m/>
    <s v="3204"/>
    <s v="Sul Espírito-santense"/>
    <x v="5"/>
    <x v="5"/>
    <n v="15186.35"/>
    <n v="22226.088"/>
    <n v="79377.216"/>
    <n v="40840.733999999997"/>
    <n v="38536.482000000004"/>
    <n v="12091.321"/>
    <n v="128880.974"/>
    <n v="27306"/>
    <n v="4719.8774628286819"/>
  </r>
  <r>
    <s v="32035022004"/>
    <n v="49"/>
    <n v="3"/>
    <x v="2"/>
    <n v="32"/>
    <s v="Espírito Santo"/>
    <s v="3203502"/>
    <x v="48"/>
    <m/>
    <s v="3202"/>
    <s v="Litoral Norte Espírito-santense"/>
    <x v="7"/>
    <x v="7"/>
    <n v="21829.405999999999"/>
    <n v="6244.0940000000001"/>
    <n v="55259.091"/>
    <n v="30464.966"/>
    <n v="24794.125"/>
    <n v="4709.12"/>
    <n v="88041.710999999996"/>
    <n v="16817"/>
    <n v="5235.2804305167392"/>
  </r>
  <r>
    <s v="32036012004"/>
    <n v="50"/>
    <n v="3"/>
    <x v="2"/>
    <n v="32"/>
    <s v="Espírito Santo"/>
    <s v="3203601"/>
    <x v="49"/>
    <m/>
    <s v="3202"/>
    <s v="Litoral Norte Espírito-santense"/>
    <x v="7"/>
    <x v="7"/>
    <n v="9033.86"/>
    <n v="1472.3140000000001"/>
    <n v="16071.246999999999"/>
    <n v="5653.3689999999997"/>
    <n v="10417.878000000001"/>
    <n v="948.68"/>
    <n v="27526.101999999999"/>
    <n v="6153"/>
    <n v="4473.6066959206892"/>
  </r>
  <r>
    <s v="32037002004"/>
    <n v="51"/>
    <n v="3"/>
    <x v="2"/>
    <n v="32"/>
    <s v="Espírito Santo"/>
    <s v="3203700"/>
    <x v="50"/>
    <m/>
    <s v="3204"/>
    <s v="Sul Espírito-santense"/>
    <x v="2"/>
    <x v="2"/>
    <n v="12060.43"/>
    <n v="4001.8389999999999"/>
    <n v="44946.58"/>
    <n v="17772.737000000001"/>
    <n v="27173.843000000001"/>
    <n v="2768.6570000000002"/>
    <n v="63777.504999999997"/>
    <n v="19449"/>
    <n v="3279.2176975679981"/>
  </r>
  <r>
    <s v="32038092004"/>
    <n v="52"/>
    <n v="3"/>
    <x v="2"/>
    <n v="32"/>
    <s v="Espírito Santo"/>
    <s v="3203809"/>
    <x v="51"/>
    <m/>
    <s v="3204"/>
    <s v="Sul Espírito-santense"/>
    <x v="5"/>
    <x v="5"/>
    <n v="4736.0200000000004"/>
    <n v="3712.1660000000002"/>
    <n v="37476.870999999999"/>
    <n v="18693.787"/>
    <n v="18783.083999999999"/>
    <n v="3110.6439999999998"/>
    <n v="49035.701000000001"/>
    <n v="13696"/>
    <n v="3580.2935893691588"/>
  </r>
  <r>
    <s v="32039082004"/>
    <n v="53"/>
    <n v="3"/>
    <x v="2"/>
    <n v="32"/>
    <s v="Espírito Santo"/>
    <s v="3203908"/>
    <x v="52"/>
    <m/>
    <s v="3201"/>
    <s v="Noroeste Espírito-santense"/>
    <x v="1"/>
    <x v="1"/>
    <n v="22856.512999999999"/>
    <n v="51461.650999999998"/>
    <n v="158172.72399999999"/>
    <n v="96146.156000000003"/>
    <n v="62026.567999999999"/>
    <n v="27506.678"/>
    <n v="259997.56599999999"/>
    <n v="44814"/>
    <n v="5801.7040656937561"/>
  </r>
  <r>
    <s v="32040052004"/>
    <n v="54"/>
    <n v="3"/>
    <x v="2"/>
    <n v="32"/>
    <s v="Espírito Santo"/>
    <s v="3204005"/>
    <x v="53"/>
    <m/>
    <s v="3201"/>
    <s v="Noroeste Espírito-santense"/>
    <x v="4"/>
    <x v="4"/>
    <n v="10352.498"/>
    <n v="3795.962"/>
    <n v="50072.653999999995"/>
    <n v="20231.867999999999"/>
    <n v="29840.786"/>
    <n v="3146.837"/>
    <n v="67367.951000000001"/>
    <n v="20093"/>
    <n v="3352.8069974618024"/>
  </r>
  <r>
    <s v="32040542004"/>
    <n v="55"/>
    <n v="3"/>
    <x v="2"/>
    <n v="32"/>
    <s v="Espírito Santo"/>
    <s v="3204054"/>
    <x v="54"/>
    <m/>
    <s v="3202"/>
    <s v="Litoral Norte Espírito-santense"/>
    <x v="7"/>
    <x v="7"/>
    <n v="19152.784"/>
    <n v="16199.880999999999"/>
    <n v="61187.532999999996"/>
    <n v="32246.210999999999"/>
    <n v="28941.322"/>
    <n v="8926.7819999999992"/>
    <n v="105466.98"/>
    <n v="22276"/>
    <n v="4734.55647333453"/>
  </r>
  <r>
    <s v="32041042004"/>
    <n v="56"/>
    <n v="3"/>
    <x v="2"/>
    <n v="32"/>
    <s v="Espírito Santo"/>
    <s v="3204104"/>
    <x v="55"/>
    <m/>
    <s v="3202"/>
    <s v="Litoral Norte Espírito-santense"/>
    <x v="7"/>
    <x v="7"/>
    <n v="55490.927000000003"/>
    <n v="8215.7139999999999"/>
    <n v="72178.318999999989"/>
    <n v="41356.559999999998"/>
    <n v="30821.758999999998"/>
    <n v="7031.7370000000001"/>
    <n v="142916.698"/>
    <n v="21327"/>
    <n v="6701.2096403619826"/>
  </r>
  <r>
    <s v="32042032004"/>
    <n v="57"/>
    <n v="3"/>
    <x v="2"/>
    <n v="32"/>
    <s v="Espírito Santo"/>
    <s v="3204203"/>
    <x v="56"/>
    <m/>
    <s v="3203"/>
    <s v="Central Espírito-santense"/>
    <x v="3"/>
    <x v="3"/>
    <n v="2234.9340000000002"/>
    <n v="5572.2049999999999"/>
    <n v="57183.815999999999"/>
    <n v="32480.985000000001"/>
    <n v="24702.830999999998"/>
    <n v="5023.2479999999996"/>
    <n v="70014.202000000005"/>
    <n v="17838"/>
    <n v="3925.0029151250142"/>
  </r>
  <r>
    <s v="32042522004"/>
    <n v="58"/>
    <n v="3"/>
    <x v="2"/>
    <n v="32"/>
    <s v="Espírito Santo"/>
    <s v="3204252"/>
    <x v="57"/>
    <m/>
    <s v="3202"/>
    <s v="Litoral Norte Espírito-santense"/>
    <x v="7"/>
    <x v="7"/>
    <n v="4890.9579999999996"/>
    <n v="2136.4850000000001"/>
    <n v="16893.424999999999"/>
    <n v="7056.6940000000004"/>
    <n v="9836.7309999999998"/>
    <n v="1383.0450000000001"/>
    <n v="25303.914000000001"/>
    <n v="6437"/>
    <n v="3931.0104085754233"/>
  </r>
  <r>
    <s v="32043022004"/>
    <n v="59"/>
    <n v="3"/>
    <x v="2"/>
    <n v="32"/>
    <s v="Espírito Santo"/>
    <s v="3204302"/>
    <x v="58"/>
    <m/>
    <s v="3204"/>
    <s v="Sul Espírito-santense"/>
    <x v="3"/>
    <x v="3"/>
    <n v="13999.897000000001"/>
    <n v="284122.21500000003"/>
    <n v="82606.974000000002"/>
    <n v="66060.082999999999"/>
    <n v="16546.891"/>
    <n v="3668.357"/>
    <n v="384397.44199999998"/>
    <n v="9618"/>
    <n v="39966.463090039506"/>
  </r>
  <r>
    <s v="32043512004"/>
    <n v="60"/>
    <n v="3"/>
    <x v="2"/>
    <n v="32"/>
    <s v="Espírito Santo"/>
    <s v="3204351"/>
    <x v="59"/>
    <m/>
    <s v="3202"/>
    <s v="Litoral Norte Espírito-santense"/>
    <x v="6"/>
    <x v="6"/>
    <n v="16342.808000000001"/>
    <n v="5117.5780000000004"/>
    <n v="46369.4"/>
    <n v="18536.215"/>
    <n v="27833.185000000001"/>
    <n v="3810.3539999999998"/>
    <n v="71640.138999999996"/>
    <n v="16784"/>
    <n v="4268.3590919923736"/>
  </r>
  <r>
    <s v="32044012004"/>
    <n v="61"/>
    <n v="3"/>
    <x v="2"/>
    <n v="32"/>
    <s v="Espírito Santo"/>
    <s v="3204401"/>
    <x v="60"/>
    <m/>
    <s v="3203"/>
    <s v="Central Espírito-santense"/>
    <x v="3"/>
    <x v="3"/>
    <n v="4595.1869999999999"/>
    <n v="10913.22"/>
    <n v="37051.005000000005"/>
    <n v="20297.721000000001"/>
    <n v="16753.284"/>
    <n v="6779.8940000000002"/>
    <n v="59339.307000000001"/>
    <n v="11921"/>
    <n v="4977.7121885747838"/>
  </r>
  <r>
    <s v="32045002004"/>
    <n v="62"/>
    <n v="3"/>
    <x v="2"/>
    <n v="32"/>
    <s v="Espírito Santo"/>
    <s v="3204500"/>
    <x v="61"/>
    <m/>
    <s v="3203"/>
    <s v="Central Espírito-santense"/>
    <x v="9"/>
    <x v="9"/>
    <n v="18813.626"/>
    <n v="7600.4939999999997"/>
    <n v="35106.995000000003"/>
    <n v="13342.422"/>
    <n v="21764.573"/>
    <n v="2078.4499999999998"/>
    <n v="63599.563999999998"/>
    <n v="13151"/>
    <n v="4836.1009809139987"/>
  </r>
  <r>
    <s v="32045592004"/>
    <n v="63"/>
    <n v="3"/>
    <x v="2"/>
    <n v="32"/>
    <s v="Espírito Santo"/>
    <s v="3204559"/>
    <x v="62"/>
    <m/>
    <s v="3203"/>
    <s v="Central Espírito-santense"/>
    <x v="9"/>
    <x v="9"/>
    <n v="89082.323999999993"/>
    <n v="17660.039000000001"/>
    <n v="107351.967"/>
    <n v="61196.904999999999"/>
    <n v="46155.061999999998"/>
    <n v="15894.216"/>
    <n v="229988.546"/>
    <n v="31599"/>
    <n v="7278.3488717997407"/>
  </r>
  <r>
    <s v="32046092004"/>
    <n v="64"/>
    <n v="3"/>
    <x v="2"/>
    <n v="32"/>
    <s v="Espírito Santo"/>
    <s v="3204609"/>
    <x v="63"/>
    <m/>
    <s v="3203"/>
    <s v="Central Espírito-santense"/>
    <x v="9"/>
    <x v="9"/>
    <n v="17866.742999999999"/>
    <n v="12426.005999999999"/>
    <n v="82822.214000000007"/>
    <n v="51438.303"/>
    <n v="31383.911"/>
    <n v="8911.3259999999991"/>
    <n v="122026.289"/>
    <n v="21021"/>
    <n v="5804.9706959706964"/>
  </r>
  <r>
    <s v="32046582004"/>
    <n v="65"/>
    <n v="3"/>
    <x v="2"/>
    <n v="32"/>
    <s v="Espírito Santo"/>
    <s v="3204658"/>
    <x v="64"/>
    <m/>
    <s v="3201"/>
    <s v="Noroeste Espírito-santense"/>
    <x v="4"/>
    <x v="4"/>
    <n v="4110.32"/>
    <n v="8552.7630000000008"/>
    <n v="23510.898000000001"/>
    <n v="11034.138999999999"/>
    <n v="12476.759"/>
    <n v="4346.4219999999996"/>
    <n v="40520.402000000002"/>
    <n v="8087"/>
    <n v="5010.5604055892172"/>
  </r>
  <r>
    <s v="32047082004"/>
    <n v="66"/>
    <n v="3"/>
    <x v="2"/>
    <n v="32"/>
    <s v="Espírito Santo"/>
    <s v="3204708"/>
    <x v="65"/>
    <m/>
    <s v="3201"/>
    <s v="Noroeste Espírito-santense"/>
    <x v="4"/>
    <x v="4"/>
    <n v="9418.2559999999994"/>
    <n v="26329.469000000001"/>
    <n v="101317.299"/>
    <n v="61459.222000000002"/>
    <n v="39858.076999999997"/>
    <n v="16576.844000000001"/>
    <n v="153641.86799999999"/>
    <n v="27968"/>
    <n v="5493.4878432494279"/>
  </r>
  <r>
    <s v="32048072004"/>
    <n v="67"/>
    <n v="3"/>
    <x v="2"/>
    <n v="32"/>
    <s v="Espírito Santo"/>
    <s v="3204807"/>
    <x v="66"/>
    <m/>
    <s v="3204"/>
    <s v="Sul Espírito-santense"/>
    <x v="2"/>
    <x v="2"/>
    <n v="4903.2169999999996"/>
    <n v="2883.1109999999999"/>
    <n v="32185.730000000003"/>
    <n v="15311.78"/>
    <n v="16873.95"/>
    <n v="5250.49"/>
    <n v="45222.546999999999"/>
    <n v="10621"/>
    <n v="4257.8426701817152"/>
  </r>
  <r>
    <s v="32049062004"/>
    <n v="68"/>
    <n v="3"/>
    <x v="2"/>
    <n v="32"/>
    <s v="Espírito Santo"/>
    <s v="3204906"/>
    <x v="67"/>
    <m/>
    <s v="3202"/>
    <s v="Litoral Norte Espírito-santense"/>
    <x v="7"/>
    <x v="7"/>
    <n v="72284.345000000001"/>
    <n v="133911.75599999999"/>
    <n v="404280.96499999997"/>
    <n v="258376.731"/>
    <n v="145904.234"/>
    <n v="54003.838000000003"/>
    <n v="664480.90599999996"/>
    <n v="99133"/>
    <n v="6702.9234059294076"/>
  </r>
  <r>
    <s v="32049552004"/>
    <n v="69"/>
    <n v="3"/>
    <x v="2"/>
    <n v="32"/>
    <s v="Espírito Santo"/>
    <s v="3204955"/>
    <x v="68"/>
    <m/>
    <s v="3203"/>
    <s v="Central Espírito-santense"/>
    <x v="4"/>
    <x v="4"/>
    <n v="7035.5910000000003"/>
    <n v="8920"/>
    <n v="32240.645"/>
    <n v="17315.052"/>
    <n v="14925.593000000001"/>
    <n v="5398.73"/>
    <n v="53594.964999999997"/>
    <n v="10849"/>
    <n v="4940.0834178265277"/>
  </r>
  <r>
    <s v="32050022004"/>
    <n v="70"/>
    <n v="3"/>
    <x v="2"/>
    <n v="32"/>
    <s v="Espírito Santo"/>
    <s v="3205002"/>
    <x v="69"/>
    <s v="RM Grande Vitória"/>
    <s v="3203"/>
    <s v="Central Espírito-santense"/>
    <x v="8"/>
    <x v="8"/>
    <n v="7017.8770000000004"/>
    <n v="3444638.3489999999"/>
    <n v="2430170.2480000001"/>
    <n v="1900213.37"/>
    <n v="529956.87800000003"/>
    <n v="1748734.017"/>
    <n v="7630560.4919999996"/>
    <n v="371986"/>
    <n v="20513.031382901507"/>
  </r>
  <r>
    <s v="32050102004"/>
    <n v="71"/>
    <n v="3"/>
    <x v="2"/>
    <n v="32"/>
    <s v="Espírito Santo"/>
    <s v="3205010"/>
    <x v="70"/>
    <m/>
    <s v="3202"/>
    <s v="Litoral Norte Espírito-santense"/>
    <x v="6"/>
    <x v="6"/>
    <n v="31714.039000000001"/>
    <n v="11047.947"/>
    <n v="55662.356"/>
    <n v="27226.100999999999"/>
    <n v="28436.255000000001"/>
    <n v="5681.5940000000001"/>
    <n v="104105.936"/>
    <n v="20364"/>
    <n v="5112.2537811824786"/>
  </r>
  <r>
    <s v="32050362004"/>
    <n v="72"/>
    <n v="3"/>
    <x v="2"/>
    <n v="32"/>
    <s v="Espírito Santo"/>
    <s v="3205036"/>
    <x v="71"/>
    <m/>
    <s v="3204"/>
    <s v="Sul Espírito-santense"/>
    <x v="5"/>
    <x v="5"/>
    <n v="15628.437"/>
    <n v="24292.493999999999"/>
    <n v="60766.539000000004"/>
    <n v="31138.253000000001"/>
    <n v="29628.286"/>
    <n v="12009.695"/>
    <n v="112697.16499999999"/>
    <n v="19579"/>
    <n v="5756.0225241329999"/>
  </r>
  <r>
    <s v="32050692004"/>
    <n v="73"/>
    <n v="3"/>
    <x v="2"/>
    <n v="32"/>
    <s v="Espírito Santo"/>
    <s v="3205069"/>
    <x v="72"/>
    <m/>
    <s v="3203"/>
    <s v="Central Espírito-santense"/>
    <x v="0"/>
    <x v="0"/>
    <n v="20512.189999999999"/>
    <n v="13403.106"/>
    <n v="85465.616999999998"/>
    <n v="60136.648000000001"/>
    <n v="25328.969000000001"/>
    <n v="15978.406999999999"/>
    <n v="135359.32"/>
    <n v="18283"/>
    <n v="7403.5617787015262"/>
  </r>
  <r>
    <s v="32051012004"/>
    <n v="74"/>
    <n v="3"/>
    <x v="2"/>
    <n v="32"/>
    <s v="Espírito Santo"/>
    <s v="3205101"/>
    <x v="73"/>
    <s v="RM Grande Vitória"/>
    <s v="3203"/>
    <s v="Central Espírito-santense"/>
    <x v="8"/>
    <x v="8"/>
    <n v="6749.12"/>
    <n v="156938.79300000001"/>
    <n v="223782.56900000002"/>
    <n v="140049.353"/>
    <n v="83733.216"/>
    <n v="119958.143"/>
    <n v="507428.625"/>
    <n v="58370"/>
    <n v="8693.3120609902344"/>
  </r>
  <r>
    <s v="32051502004"/>
    <n v="75"/>
    <n v="3"/>
    <x v="2"/>
    <n v="32"/>
    <s v="Espírito Santo"/>
    <s v="3205150"/>
    <x v="74"/>
    <m/>
    <s v="3201"/>
    <s v="Noroeste Espírito-santense"/>
    <x v="1"/>
    <x v="1"/>
    <n v="9258.08"/>
    <n v="10134.308999999999"/>
    <n v="21583.813000000002"/>
    <n v="8783.348"/>
    <n v="12800.465"/>
    <n v="2252.5549999999998"/>
    <n v="43228.756999999998"/>
    <n v="8440"/>
    <n v="5121.8906398104264"/>
  </r>
  <r>
    <s v="32051762004"/>
    <n v="76"/>
    <n v="3"/>
    <x v="2"/>
    <n v="32"/>
    <s v="Espírito Santo"/>
    <s v="3205176"/>
    <x v="75"/>
    <m/>
    <s v="3201"/>
    <s v="Noroeste Espírito-santense"/>
    <x v="4"/>
    <x v="4"/>
    <n v="15879.215"/>
    <n v="3911.0059999999999"/>
    <n v="34450.335999999996"/>
    <n v="15126.825999999999"/>
    <n v="19323.509999999998"/>
    <n v="2643.7420000000002"/>
    <n v="56884.298999999999"/>
    <n v="14228"/>
    <n v="3998.0530643800957"/>
  </r>
  <r>
    <s v="32052002004"/>
    <n v="77"/>
    <n v="3"/>
    <x v="2"/>
    <n v="32"/>
    <s v="Espírito Santo"/>
    <s v="3205200"/>
    <x v="76"/>
    <s v="RM Grande Vitória"/>
    <s v="3203"/>
    <s v="Central Espírito-santense"/>
    <x v="8"/>
    <x v="8"/>
    <n v="3948.721"/>
    <n v="811418.06299999997"/>
    <n v="2208131.6150000002"/>
    <n v="1718254.07"/>
    <n v="489877.54499999998"/>
    <n v="928057.26399999997"/>
    <n v="3951555.6630000002"/>
    <n v="387204"/>
    <n v="10205.358578423777"/>
  </r>
  <r>
    <s v="32053092004"/>
    <n v="78"/>
    <n v="3"/>
    <x v="2"/>
    <n v="32"/>
    <s v="Espírito Santo"/>
    <s v="3205309"/>
    <x v="77"/>
    <s v="RM Grande Vitória"/>
    <s v="3203"/>
    <s v="Central Espírito-santense"/>
    <x v="8"/>
    <x v="8"/>
    <n v="2486.5120000000002"/>
    <n v="1995749.9820000001"/>
    <n v="5012402.9670000002"/>
    <n v="4388808.1529999999"/>
    <n v="623594.81400000001"/>
    <n v="3301578.9550000001"/>
    <n v="10312218.415999999"/>
    <n v="309507"/>
    <n v="33318.207394340032"/>
  </r>
  <r>
    <s v="32001022005"/>
    <n v="1"/>
    <n v="4"/>
    <x v="3"/>
    <n v="32"/>
    <s v="Espírito Santo"/>
    <s v="3200102"/>
    <x v="0"/>
    <m/>
    <s v="3203"/>
    <s v="Central Espírito-santense"/>
    <x v="0"/>
    <x v="0"/>
    <n v="24179.205000000002"/>
    <n v="11891.663"/>
    <n v="102387.71299999999"/>
    <n v="49122.048999999999"/>
    <n v="53265.663999999997"/>
    <n v="7962.1170000000002"/>
    <n v="146420.698"/>
    <n v="33558"/>
    <n v="4363.212885154062"/>
  </r>
  <r>
    <s v="32001362005"/>
    <n v="2"/>
    <n v="4"/>
    <x v="3"/>
    <n v="32"/>
    <s v="Espírito Santo"/>
    <s v="3200136"/>
    <x v="1"/>
    <m/>
    <s v="3201"/>
    <s v="Noroeste Espírito-santense"/>
    <x v="1"/>
    <x v="1"/>
    <n v="13739.394"/>
    <n v="5097.2020000000002"/>
    <n v="29271.489000000001"/>
    <n v="11971.743"/>
    <n v="17299.745999999999"/>
    <n v="3035.0149999999999"/>
    <n v="51143.1"/>
    <n v="9461"/>
    <n v="5405.6759327766622"/>
  </r>
  <r>
    <s v="32001692005"/>
    <n v="3"/>
    <n v="4"/>
    <x v="3"/>
    <n v="32"/>
    <s v="Espírito Santo"/>
    <s v="3200169"/>
    <x v="2"/>
    <m/>
    <s v="3201"/>
    <s v="Noroeste Espírito-santense"/>
    <x v="1"/>
    <x v="1"/>
    <n v="9765.0210000000006"/>
    <n v="6445.0389999999998"/>
    <n v="36610.334000000003"/>
    <n v="13868.026"/>
    <n v="22742.308000000001"/>
    <n v="2587.0770000000002"/>
    <n v="55407.470999999998"/>
    <n v="12782"/>
    <n v="4334.8044906900332"/>
  </r>
  <r>
    <s v="32002012005"/>
    <n v="4"/>
    <n v="4"/>
    <x v="3"/>
    <n v="32"/>
    <s v="Espírito Santo"/>
    <s v="3200201"/>
    <x v="3"/>
    <m/>
    <s v="3204"/>
    <s v="Sul Espírito-santense"/>
    <x v="2"/>
    <x v="2"/>
    <n v="15603.598"/>
    <n v="8411.6219999999994"/>
    <n v="114116.644"/>
    <n v="57010.834999999999"/>
    <n v="57105.809000000001"/>
    <n v="8878.1710000000003"/>
    <n v="147010.035"/>
    <n v="32523"/>
    <n v="4520.1867908864497"/>
  </r>
  <r>
    <s v="32003002005"/>
    <n v="5"/>
    <n v="4"/>
    <x v="3"/>
    <n v="32"/>
    <s v="Espírito Santo"/>
    <s v="3200300"/>
    <x v="4"/>
    <m/>
    <s v="3203"/>
    <s v="Central Espírito-santense"/>
    <x v="3"/>
    <x v="3"/>
    <n v="16720.358"/>
    <n v="6907.6970000000001"/>
    <n v="43364.603000000003"/>
    <n v="21658.190999999999"/>
    <n v="21706.412"/>
    <n v="4353.0169999999998"/>
    <n v="71345.676000000007"/>
    <n v="14223"/>
    <n v="5016.2185192997258"/>
  </r>
  <r>
    <s v="32003592005"/>
    <n v="6"/>
    <n v="4"/>
    <x v="3"/>
    <n v="32"/>
    <s v="Espírito Santo"/>
    <s v="3200359"/>
    <x v="5"/>
    <m/>
    <s v="3201"/>
    <s v="Noroeste Espírito-santense"/>
    <x v="4"/>
    <x v="4"/>
    <n v="3790.71"/>
    <n v="1117.0319999999999"/>
    <n v="21132.724999999999"/>
    <n v="8090.3879999999999"/>
    <n v="13042.337"/>
    <n v="1338.231"/>
    <n v="27378.698"/>
    <n v="6636"/>
    <n v="4125.7833031946957"/>
  </r>
  <r>
    <s v="32004092005"/>
    <n v="7"/>
    <n v="4"/>
    <x v="3"/>
    <n v="32"/>
    <s v="Espírito Santo"/>
    <s v="3200409"/>
    <x v="6"/>
    <m/>
    <s v="3203"/>
    <s v="Central Espírito-santense"/>
    <x v="3"/>
    <x v="3"/>
    <n v="11430.103999999999"/>
    <n v="1468966.1580000001"/>
    <n v="363948.50899999996"/>
    <n v="309030.33799999999"/>
    <n v="54918.171000000002"/>
    <n v="86636.402000000002"/>
    <n v="1930981.173"/>
    <n v="21834"/>
    <n v="88439.185353118984"/>
  </r>
  <r>
    <s v="32005082005"/>
    <n v="8"/>
    <n v="4"/>
    <x v="3"/>
    <n v="32"/>
    <s v="Espírito Santo"/>
    <s v="3200508"/>
    <x v="7"/>
    <m/>
    <s v="3204"/>
    <s v="Sul Espírito-santense"/>
    <x v="5"/>
    <x v="5"/>
    <n v="5112.3419999999996"/>
    <n v="1518.577"/>
    <n v="23428.313999999998"/>
    <n v="8843.9310000000005"/>
    <n v="14584.383"/>
    <n v="1158.68"/>
    <n v="31217.912"/>
    <n v="8003"/>
    <n v="3900.7762089216544"/>
  </r>
  <r>
    <s v="32006072005"/>
    <n v="9"/>
    <n v="4"/>
    <x v="3"/>
    <n v="32"/>
    <s v="Espírito Santo"/>
    <s v="3200607"/>
    <x v="8"/>
    <m/>
    <s v="3202"/>
    <s v="Litoral Norte Espírito-santense"/>
    <x v="6"/>
    <x v="6"/>
    <n v="53891.116000000002"/>
    <n v="1322239.6240000001"/>
    <n v="571232.92099999997"/>
    <n v="407504.82"/>
    <n v="163728.101"/>
    <n v="327973.10499999998"/>
    <n v="2275336.7659999998"/>
    <n v="72283"/>
    <n v="31478.172820718566"/>
  </r>
  <r>
    <s v="32007062005"/>
    <n v="10"/>
    <n v="4"/>
    <x v="3"/>
    <n v="32"/>
    <s v="Espírito Santo"/>
    <s v="3200706"/>
    <x v="9"/>
    <m/>
    <s v="3204"/>
    <s v="Sul Espírito-santense"/>
    <x v="5"/>
    <x v="5"/>
    <n v="5502.9520000000002"/>
    <n v="30838.959999999999"/>
    <n v="38865.474000000002"/>
    <n v="19756.79"/>
    <n v="19108.684000000001"/>
    <n v="11583.063"/>
    <n v="86790.448999999993"/>
    <n v="9368"/>
    <n v="9264.5654355251918"/>
  </r>
  <r>
    <s v="32008052005"/>
    <n v="11"/>
    <n v="4"/>
    <x v="3"/>
    <n v="32"/>
    <s v="Espírito Santo"/>
    <s v="3200805"/>
    <x v="10"/>
    <m/>
    <s v="3201"/>
    <s v="Noroeste Espírito-santense"/>
    <x v="4"/>
    <x v="4"/>
    <n v="16213.842000000001"/>
    <n v="66452.851999999999"/>
    <n v="110746.25099999999"/>
    <n v="58698.59"/>
    <n v="52047.661"/>
    <n v="11053.397999999999"/>
    <n v="204466.34299999999"/>
    <n v="28256"/>
    <n v="7236.2097607587766"/>
  </r>
  <r>
    <s v="32009042005"/>
    <n v="12"/>
    <n v="4"/>
    <x v="3"/>
    <n v="32"/>
    <s v="Espírito Santo"/>
    <s v="3200904"/>
    <x v="11"/>
    <m/>
    <s v="3201"/>
    <s v="Noroeste Espírito-santense"/>
    <x v="1"/>
    <x v="1"/>
    <n v="17530.314999999999"/>
    <n v="69596.728000000003"/>
    <n v="157764.26300000001"/>
    <n v="93509.258000000002"/>
    <n v="64255.004999999997"/>
    <n v="25759.436000000002"/>
    <n v="270650.74300000002"/>
    <n v="38762"/>
    <n v="6982.3730199680103"/>
  </r>
  <r>
    <s v="32010012005"/>
    <n v="13"/>
    <n v="4"/>
    <x v="3"/>
    <n v="32"/>
    <s v="Espírito Santo"/>
    <s v="3201001"/>
    <x v="12"/>
    <m/>
    <s v="3201"/>
    <s v="Noroeste Espírito-santense"/>
    <x v="7"/>
    <x v="7"/>
    <n v="22593.963"/>
    <n v="10974.405000000001"/>
    <n v="51074.710999999996"/>
    <n v="25372.994999999999"/>
    <n v="25701.716"/>
    <n v="5075.317"/>
    <n v="89718.395999999993"/>
    <n v="14165"/>
    <n v="6333.8084009883514"/>
  </r>
  <r>
    <s v="32011002005"/>
    <n v="14"/>
    <n v="4"/>
    <x v="3"/>
    <n v="32"/>
    <s v="Espírito Santo"/>
    <s v="3201100"/>
    <x v="13"/>
    <m/>
    <s v="3204"/>
    <s v="Sul Espírito-santense"/>
    <x v="2"/>
    <x v="2"/>
    <n v="937.41399999999999"/>
    <n v="7258.0249999999996"/>
    <n v="34322.142"/>
    <n v="17138.210999999999"/>
    <n v="17183.931"/>
    <n v="4624.6350000000002"/>
    <n v="47142.216"/>
    <n v="10017"/>
    <n v="4706.2210242587598"/>
  </r>
  <r>
    <s v="32011592005"/>
    <n v="15"/>
    <n v="4"/>
    <x v="3"/>
    <n v="32"/>
    <s v="Espírito Santo"/>
    <s v="3201159"/>
    <x v="14"/>
    <m/>
    <s v="3203"/>
    <s v="Central Espírito-santense"/>
    <x v="0"/>
    <x v="0"/>
    <n v="22266.273000000001"/>
    <n v="2435.3879999999999"/>
    <n v="32558.202000000001"/>
    <n v="11354.538"/>
    <n v="21203.664000000001"/>
    <n v="1677.5409999999999"/>
    <n v="58937.404000000002"/>
    <n v="12815"/>
    <n v="4599.0951229028478"/>
  </r>
  <r>
    <s v="32012092005"/>
    <n v="16"/>
    <n v="4"/>
    <x v="3"/>
    <n v="32"/>
    <s v="Espírito Santo"/>
    <s v="3201209"/>
    <x v="15"/>
    <m/>
    <s v="3204"/>
    <s v="Sul Espírito-santense"/>
    <x v="5"/>
    <x v="5"/>
    <n v="16881.256000000001"/>
    <n v="476058.03499999997"/>
    <n v="1073986.527"/>
    <n v="757875.32700000005"/>
    <n v="316111.2"/>
    <n v="313016.342"/>
    <n v="1879942.16"/>
    <n v="194605"/>
    <n v="9660.2973202127378"/>
  </r>
  <r>
    <s v="32013082005"/>
    <n v="17"/>
    <n v="4"/>
    <x v="3"/>
    <n v="32"/>
    <s v="Espírito Santo"/>
    <s v="3201308"/>
    <x v="16"/>
    <s v="RM Grande Vitória"/>
    <s v="3203"/>
    <s v="Central Espírito-santense"/>
    <x v="8"/>
    <x v="8"/>
    <n v="3705.3519999999999"/>
    <n v="888884.55700000003"/>
    <n v="1521250.767"/>
    <n v="1012640.757"/>
    <n v="508610.01"/>
    <n v="536255.57200000004"/>
    <n v="2950096.2480000001"/>
    <n v="355456"/>
    <n v="8299.4695489737132"/>
  </r>
  <r>
    <s v="32014072005"/>
    <n v="18"/>
    <n v="4"/>
    <x v="3"/>
    <n v="32"/>
    <s v="Espírito Santo"/>
    <s v="3201407"/>
    <x v="17"/>
    <m/>
    <s v="3204"/>
    <s v="Sul Espírito-santense"/>
    <x v="5"/>
    <x v="5"/>
    <n v="19225.897000000001"/>
    <n v="38813.292999999998"/>
    <n v="148109.20799999998"/>
    <n v="89481.366999999998"/>
    <n v="58627.841"/>
    <n v="23088.839"/>
    <n v="229237.23800000001"/>
    <n v="34704"/>
    <n v="6605.4990202858462"/>
  </r>
  <r>
    <s v="32015062005"/>
    <n v="19"/>
    <n v="4"/>
    <x v="3"/>
    <n v="32"/>
    <s v="Espírito Santo"/>
    <s v="3201506"/>
    <x v="18"/>
    <m/>
    <s v="3201"/>
    <s v="Noroeste Espírito-santense"/>
    <x v="4"/>
    <x v="4"/>
    <n v="20809.420999999998"/>
    <n v="188274.13099999999"/>
    <n v="664440.42599999998"/>
    <n v="472937.51899999997"/>
    <n v="191502.90700000001"/>
    <n v="179270.36799999999"/>
    <n v="1052794.3459999999"/>
    <n v="110513"/>
    <n v="9526.4298860767503"/>
  </r>
  <r>
    <s v="32016052005"/>
    <n v="20"/>
    <n v="4"/>
    <x v="3"/>
    <n v="32"/>
    <s v="Espírito Santo"/>
    <s v="3201605"/>
    <x v="19"/>
    <m/>
    <s v="3202"/>
    <s v="Litoral Norte Espírito-santense"/>
    <x v="7"/>
    <x v="7"/>
    <n v="59767.336000000003"/>
    <n v="32836.135000000002"/>
    <n v="115659.048"/>
    <n v="58859.616999999998"/>
    <n v="56799.430999999997"/>
    <n v="21952.387999999999"/>
    <n v="230214.90599999999"/>
    <n v="29133"/>
    <n v="7902.2038924930494"/>
  </r>
  <r>
    <s v="32017042005"/>
    <n v="21"/>
    <n v="4"/>
    <x v="3"/>
    <n v="32"/>
    <s v="Espírito Santo"/>
    <s v="3201704"/>
    <x v="20"/>
    <m/>
    <s v="3203"/>
    <s v="Central Espírito-santense"/>
    <x v="0"/>
    <x v="0"/>
    <n v="15746.701999999999"/>
    <n v="4459.9489999999996"/>
    <n v="40474.875"/>
    <n v="18700.133999999998"/>
    <n v="21774.741000000002"/>
    <n v="3844.8510000000001"/>
    <n v="64526.375999999997"/>
    <n v="11146"/>
    <n v="5789.1957652969677"/>
  </r>
  <r>
    <s v="32018032005"/>
    <n v="22"/>
    <n v="4"/>
    <x v="3"/>
    <n v="32"/>
    <s v="Espírito Santo"/>
    <s v="3201803"/>
    <x v="21"/>
    <m/>
    <s v="3204"/>
    <s v="Sul Espírito-santense"/>
    <x v="2"/>
    <x v="2"/>
    <n v="4664.4620000000004"/>
    <n v="680.44600000000003"/>
    <n v="14129.019"/>
    <n v="4265.0200000000004"/>
    <n v="9863.9989999999998"/>
    <n v="558.62900000000002"/>
    <n v="20032.554"/>
    <n v="5272"/>
    <n v="3799.8015933232168"/>
  </r>
  <r>
    <s v="32019022005"/>
    <n v="23"/>
    <n v="4"/>
    <x v="3"/>
    <n v="32"/>
    <s v="Espírito Santo"/>
    <s v="3201902"/>
    <x v="22"/>
    <m/>
    <s v="3203"/>
    <s v="Central Espírito-santense"/>
    <x v="0"/>
    <x v="0"/>
    <n v="41819.85"/>
    <n v="25055.412"/>
    <n v="118223.31599999999"/>
    <n v="62155.228999999999"/>
    <n v="56068.087"/>
    <n v="16145.163"/>
    <n v="201243.74100000001"/>
    <n v="33368"/>
    <n v="6031.0399484536083"/>
  </r>
  <r>
    <s v="32020092005"/>
    <n v="24"/>
    <n v="4"/>
    <x v="3"/>
    <n v="32"/>
    <s v="Espírito Santo"/>
    <s v="3202009"/>
    <x v="23"/>
    <m/>
    <s v="3204"/>
    <s v="Sul Espírito-santense"/>
    <x v="2"/>
    <x v="2"/>
    <n v="5645.299"/>
    <n v="4501.2479999999996"/>
    <n v="22538.985000000001"/>
    <n v="10579.974"/>
    <n v="11959.011"/>
    <n v="3170.1350000000002"/>
    <n v="35855.665999999997"/>
    <n v="6766"/>
    <n v="5299.3890038427435"/>
  </r>
  <r>
    <s v="32021082005"/>
    <n v="25"/>
    <n v="4"/>
    <x v="3"/>
    <n v="32"/>
    <s v="Espírito Santo"/>
    <s v="3202108"/>
    <x v="24"/>
    <m/>
    <s v="3201"/>
    <s v="Noroeste Espírito-santense"/>
    <x v="1"/>
    <x v="1"/>
    <n v="27563.797999999999"/>
    <n v="36172.129999999997"/>
    <n v="81484.794999999998"/>
    <n v="39115.665000000001"/>
    <n v="42369.13"/>
    <n v="8748.3889999999992"/>
    <n v="153969.11199999999"/>
    <n v="23695"/>
    <n v="6497.9578814095803"/>
  </r>
  <r>
    <s v="32022072005"/>
    <n v="26"/>
    <n v="4"/>
    <x v="3"/>
    <n v="32"/>
    <s v="Espírito Santo"/>
    <s v="3202207"/>
    <x v="25"/>
    <s v="RM Grande Vitória"/>
    <s v="3202"/>
    <s v="Litoral Norte Espírito-santense"/>
    <x v="8"/>
    <x v="8"/>
    <n v="6764.5259999999998"/>
    <n v="28526.436000000002"/>
    <n v="74687.096999999994"/>
    <n v="46470.216999999997"/>
    <n v="28216.880000000001"/>
    <n v="15918.314"/>
    <n v="125896.372"/>
    <n v="14766"/>
    <n v="8526.0986049031562"/>
  </r>
  <r>
    <s v="32022562005"/>
    <n v="27"/>
    <n v="4"/>
    <x v="3"/>
    <n v="32"/>
    <s v="Espírito Santo"/>
    <s v="3202256"/>
    <x v="26"/>
    <m/>
    <s v="3201"/>
    <s v="Noroeste Espírito-santense"/>
    <x v="4"/>
    <x v="4"/>
    <n v="9114.9959999999992"/>
    <n v="5441.28"/>
    <n v="33676.421000000002"/>
    <n v="16032.146000000001"/>
    <n v="17644.275000000001"/>
    <n v="5366.01"/>
    <n v="53598.707000000002"/>
    <n v="9942"/>
    <n v="5391.139307986321"/>
  </r>
  <r>
    <s v="32023062005"/>
    <n v="28"/>
    <n v="4"/>
    <x v="3"/>
    <n v="32"/>
    <s v="Espírito Santo"/>
    <s v="3202306"/>
    <x v="27"/>
    <m/>
    <s v="3204"/>
    <s v="Sul Espírito-santense"/>
    <x v="2"/>
    <x v="2"/>
    <n v="10672.686"/>
    <n v="9121.3960000000006"/>
    <n v="107645.10399999999"/>
    <n v="63805.485000000001"/>
    <n v="43839.618999999999"/>
    <n v="11219.864"/>
    <n v="138659.049"/>
    <n v="27702"/>
    <n v="5005.3804418453537"/>
  </r>
  <r>
    <s v="32024052005"/>
    <n v="29"/>
    <n v="4"/>
    <x v="3"/>
    <n v="32"/>
    <s v="Espírito Santo"/>
    <s v="3202405"/>
    <x v="28"/>
    <s v="RM Grande Vitória"/>
    <s v="3203"/>
    <s v="Central Espírito-santense"/>
    <x v="8"/>
    <x v="8"/>
    <n v="18705.311000000002"/>
    <n v="76996.767999999996"/>
    <n v="503739.01800000004"/>
    <n v="339765.02"/>
    <n v="163973.99799999999"/>
    <n v="56502.790999999997"/>
    <n v="655943.88899999997"/>
    <n v="105116"/>
    <n v="6240.1907321435365"/>
  </r>
  <r>
    <s v="32024542005"/>
    <n v="30"/>
    <n v="4"/>
    <x v="3"/>
    <n v="32"/>
    <s v="Espírito Santo"/>
    <s v="3202454"/>
    <x v="29"/>
    <m/>
    <s v="3204"/>
    <s v="Sul Espírito-santense"/>
    <x v="2"/>
    <x v="2"/>
    <n v="11859.328"/>
    <n v="3526.922"/>
    <n v="63034.436999999998"/>
    <n v="27165.169000000002"/>
    <n v="35869.267999999996"/>
    <n v="5045.7650000000003"/>
    <n v="83466.452000000005"/>
    <n v="21498"/>
    <n v="3882.5217229509722"/>
  </r>
  <r>
    <s v="32025042005"/>
    <n v="31"/>
    <n v="4"/>
    <x v="3"/>
    <n v="32"/>
    <s v="Espírito Santo"/>
    <s v="3202504"/>
    <x v="30"/>
    <m/>
    <s v="3202"/>
    <s v="Litoral Norte Espírito-santense"/>
    <x v="6"/>
    <x v="6"/>
    <n v="8634.8349999999991"/>
    <n v="63453.086000000003"/>
    <n v="62922.764999999999"/>
    <n v="44728.004000000001"/>
    <n v="18194.760999999999"/>
    <n v="20895.491999999998"/>
    <n v="155906.17800000001"/>
    <n v="10605"/>
    <n v="14701.195473833097"/>
  </r>
  <r>
    <s v="32025532005"/>
    <n v="32"/>
    <n v="4"/>
    <x v="3"/>
    <n v="32"/>
    <s v="Espírito Santo"/>
    <s v="3202553"/>
    <x v="31"/>
    <m/>
    <s v="3204"/>
    <s v="Sul Espírito-santense"/>
    <x v="2"/>
    <x v="2"/>
    <n v="8273.2060000000001"/>
    <n v="1343.2280000000001"/>
    <n v="24931.021000000001"/>
    <n v="7437.1109999999999"/>
    <n v="17493.91"/>
    <n v="907.48099999999999"/>
    <n v="35454.936999999998"/>
    <n v="10186"/>
    <n v="3480.7517180443747"/>
  </r>
  <r>
    <s v="32026032005"/>
    <n v="33"/>
    <n v="4"/>
    <x v="3"/>
    <n v="32"/>
    <s v="Espírito Santo"/>
    <s v="3202603"/>
    <x v="32"/>
    <m/>
    <s v="3203"/>
    <s v="Central Espírito-santense"/>
    <x v="3"/>
    <x v="3"/>
    <n v="10308.700000000001"/>
    <n v="8960.2240000000002"/>
    <n v="77594.93299999999"/>
    <n v="55522.74"/>
    <n v="22072.192999999999"/>
    <n v="20058.143"/>
    <n v="116921.99800000001"/>
    <n v="12301"/>
    <n v="9505.0807251442966"/>
  </r>
  <r>
    <s v="32026522005"/>
    <n v="34"/>
    <n v="4"/>
    <x v="3"/>
    <n v="32"/>
    <s v="Espírito Santo"/>
    <s v="3202652"/>
    <x v="33"/>
    <m/>
    <s v="3204"/>
    <s v="Sul Espírito-santense"/>
    <x v="2"/>
    <x v="2"/>
    <n v="12170.964"/>
    <n v="3629.5659999999998"/>
    <n v="32313.949999999997"/>
    <n v="12919.612999999999"/>
    <n v="19394.337"/>
    <n v="2799.0529999999999"/>
    <n v="50913.531999999999"/>
    <n v="10866"/>
    <n v="4685.5818148352664"/>
  </r>
  <r>
    <s v="32027022005"/>
    <n v="35"/>
    <n v="4"/>
    <x v="3"/>
    <n v="32"/>
    <s v="Espírito Santo"/>
    <s v="3202702"/>
    <x v="34"/>
    <m/>
    <s v="3203"/>
    <s v="Central Espírito-santense"/>
    <x v="9"/>
    <x v="9"/>
    <n v="23207.442999999999"/>
    <n v="5246.6019999999999"/>
    <n v="51731.438000000002"/>
    <n v="26195.221000000001"/>
    <n v="25536.217000000001"/>
    <n v="3859.873"/>
    <n v="84045.354999999996"/>
    <n v="15185"/>
    <n v="5534.7616068488642"/>
  </r>
  <r>
    <s v="32028012005"/>
    <n v="36"/>
    <n v="4"/>
    <x v="3"/>
    <n v="32"/>
    <s v="Espírito Santo"/>
    <s v="3202801"/>
    <x v="35"/>
    <m/>
    <s v="3204"/>
    <s v="Sul Espírito-santense"/>
    <x v="3"/>
    <x v="3"/>
    <n v="32962.284"/>
    <n v="209222.44699999999"/>
    <n v="150028.26199999999"/>
    <n v="89113.679000000004"/>
    <n v="60914.582999999999"/>
    <n v="26224.639999999999"/>
    <n v="418437.63299999997"/>
    <n v="32044"/>
    <n v="13058.220977406067"/>
  </r>
  <r>
    <s v="32029002005"/>
    <n v="37"/>
    <n v="4"/>
    <x v="3"/>
    <n v="32"/>
    <s v="Espírito Santo"/>
    <s v="3202900"/>
    <x v="36"/>
    <m/>
    <s v="3203"/>
    <s v="Central Espírito-santense"/>
    <x v="9"/>
    <x v="9"/>
    <n v="9957.02"/>
    <n v="2904.181"/>
    <n v="36793.608"/>
    <n v="17182.517"/>
    <n v="19611.091"/>
    <n v="3478.0819999999999"/>
    <n v="53132.891000000003"/>
    <n v="12071"/>
    <n v="4401.6975395576173"/>
  </r>
  <r>
    <s v="32030072005"/>
    <n v="38"/>
    <n v="4"/>
    <x v="3"/>
    <n v="32"/>
    <s v="Espírito Santo"/>
    <s v="3203007"/>
    <x v="37"/>
    <m/>
    <s v="3204"/>
    <s v="Sul Espírito-santense"/>
    <x v="2"/>
    <x v="2"/>
    <n v="11803.031999999999"/>
    <n v="5761.8710000000001"/>
    <n v="93433.995999999999"/>
    <n v="47423.851000000002"/>
    <n v="46010.144999999997"/>
    <n v="10794.679"/>
    <n v="121793.57799999999"/>
    <n v="28079"/>
    <n v="4337.5326044374797"/>
  </r>
  <r>
    <s v="32030562005"/>
    <n v="39"/>
    <n v="4"/>
    <x v="3"/>
    <n v="32"/>
    <s v="Espírito Santo"/>
    <s v="3203056"/>
    <x v="38"/>
    <m/>
    <s v="3202"/>
    <s v="Litoral Norte Espírito-santense"/>
    <x v="7"/>
    <x v="7"/>
    <n v="42477.123"/>
    <n v="296887.22899999999"/>
    <n v="132960.58500000002"/>
    <n v="91789.024000000005"/>
    <n v="41171.561000000002"/>
    <n v="11839.029"/>
    <n v="484163.96600000001"/>
    <n v="21098"/>
    <n v="22948.33472367049"/>
  </r>
  <r>
    <s v="32031062005"/>
    <n v="40"/>
    <n v="4"/>
    <x v="3"/>
    <n v="32"/>
    <s v="Espírito Santo"/>
    <s v="3203106"/>
    <x v="39"/>
    <m/>
    <s v="3204"/>
    <s v="Sul Espírito-santense"/>
    <x v="2"/>
    <x v="2"/>
    <n v="6207.6260000000002"/>
    <n v="3094.9569999999999"/>
    <n v="34120.034"/>
    <n v="14882.968000000001"/>
    <n v="19237.065999999999"/>
    <n v="2220.6999999999998"/>
    <n v="45643.315999999999"/>
    <n v="10998"/>
    <n v="4150.1469358065106"/>
  </r>
  <r>
    <s v="32031302005"/>
    <n v="41"/>
    <n v="4"/>
    <x v="3"/>
    <n v="32"/>
    <s v="Espírito Santo"/>
    <s v="3203130"/>
    <x v="40"/>
    <m/>
    <s v="3202"/>
    <s v="Litoral Norte Espírito-santense"/>
    <x v="6"/>
    <x v="6"/>
    <n v="6446.5159999999996"/>
    <n v="155573.19899999999"/>
    <n v="91674.611999999994"/>
    <n v="60393.964"/>
    <n v="31280.648000000001"/>
    <n v="27887.391"/>
    <n v="281581.71799999999"/>
    <n v="16447"/>
    <n v="17120.551954763785"/>
  </r>
  <r>
    <s v="32031632005"/>
    <n v="42"/>
    <n v="4"/>
    <x v="3"/>
    <n v="32"/>
    <s v="Espírito Santo"/>
    <s v="3203163"/>
    <x v="41"/>
    <m/>
    <s v="3203"/>
    <s v="Central Espírito-santense"/>
    <x v="0"/>
    <x v="0"/>
    <n v="11194.168"/>
    <n v="2599.5740000000001"/>
    <n v="31510.743999999999"/>
    <n v="11685.848"/>
    <n v="19824.896000000001"/>
    <n v="2441.17"/>
    <n v="47745.656999999999"/>
    <n v="11121"/>
    <n v="4293.2881035878072"/>
  </r>
  <r>
    <s v="32032052005"/>
    <n v="43"/>
    <n v="4"/>
    <x v="3"/>
    <n v="32"/>
    <s v="Espírito Santo"/>
    <s v="3203205"/>
    <x v="42"/>
    <m/>
    <s v="3202"/>
    <s v="Litoral Norte Espírito-santense"/>
    <x v="6"/>
    <x v="6"/>
    <n v="91654.244000000006"/>
    <n v="504784.11800000002"/>
    <n v="755071.60499999998"/>
    <n v="531996.45600000001"/>
    <n v="223075.149"/>
    <n v="213700.92"/>
    <n v="1565210.888"/>
    <n v="121418"/>
    <n v="12891.094302327498"/>
  </r>
  <r>
    <s v="32033042005"/>
    <n v="44"/>
    <n v="4"/>
    <x v="3"/>
    <n v="32"/>
    <s v="Espírito Santo"/>
    <s v="3203304"/>
    <x v="43"/>
    <m/>
    <s v="3201"/>
    <s v="Noroeste Espírito-santense"/>
    <x v="1"/>
    <x v="1"/>
    <n v="4844.1530000000002"/>
    <n v="1943.98"/>
    <n v="34049.971000000005"/>
    <n v="14162.879000000001"/>
    <n v="19887.092000000001"/>
    <n v="2238.732"/>
    <n v="43076.837"/>
    <n v="11115"/>
    <n v="3875.5588843904634"/>
  </r>
  <r>
    <s v="32033202005"/>
    <n v="45"/>
    <n v="4"/>
    <x v="3"/>
    <n v="32"/>
    <s v="Espírito Santo"/>
    <s v="3203320"/>
    <x v="44"/>
    <m/>
    <s v="3204"/>
    <s v="Sul Espírito-santense"/>
    <x v="3"/>
    <x v="3"/>
    <n v="31732.807000000001"/>
    <n v="32960.373"/>
    <n v="119612.889"/>
    <n v="65620.225999999995"/>
    <n v="53992.663"/>
    <n v="8121.9120000000003"/>
    <n v="192427.98199999999"/>
    <n v="35596"/>
    <n v="5405.8877963816158"/>
  </r>
  <r>
    <s v="32033462005"/>
    <n v="46"/>
    <n v="4"/>
    <x v="3"/>
    <n v="32"/>
    <s v="Espírito Santo"/>
    <s v="3203346"/>
    <x v="45"/>
    <m/>
    <s v="3203"/>
    <s v="Central Espírito-santense"/>
    <x v="0"/>
    <x v="0"/>
    <n v="18787.330999999998"/>
    <n v="7862.9"/>
    <n v="71923.241999999998"/>
    <n v="44653.902000000002"/>
    <n v="27269.34"/>
    <n v="15547.397000000001"/>
    <n v="114120.86900000001"/>
    <n v="13858"/>
    <n v="8235.0172463558956"/>
  </r>
  <r>
    <s v="32033532005"/>
    <n v="47"/>
    <n v="4"/>
    <x v="3"/>
    <n v="32"/>
    <s v="Espírito Santo"/>
    <s v="3203353"/>
    <x v="46"/>
    <m/>
    <s v="3201"/>
    <s v="Noroeste Espírito-santense"/>
    <x v="4"/>
    <x v="4"/>
    <n v="8736.9750000000004"/>
    <n v="6802.1930000000002"/>
    <n v="36177.498999999996"/>
    <n v="16864.289000000001"/>
    <n v="19313.21"/>
    <n v="4113.6779999999999"/>
    <n v="55830.345000000001"/>
    <n v="10500"/>
    <n v="5317.1757142857141"/>
  </r>
  <r>
    <s v="32034032005"/>
    <n v="48"/>
    <n v="4"/>
    <x v="3"/>
    <n v="32"/>
    <s v="Espírito Santo"/>
    <s v="3203403"/>
    <x v="47"/>
    <m/>
    <s v="3204"/>
    <s v="Sul Espírito-santense"/>
    <x v="5"/>
    <x v="5"/>
    <n v="19006.75"/>
    <n v="23617.756000000001"/>
    <n v="87556.584999999992"/>
    <n v="43609.133000000002"/>
    <n v="43947.451999999997"/>
    <n v="12334.290999999999"/>
    <n v="142515.38200000001"/>
    <n v="27551"/>
    <n v="5172.7843635439731"/>
  </r>
  <r>
    <s v="32035022005"/>
    <n v="49"/>
    <n v="4"/>
    <x v="3"/>
    <n v="32"/>
    <s v="Espírito Santo"/>
    <s v="3203502"/>
    <x v="48"/>
    <m/>
    <s v="3202"/>
    <s v="Litoral Norte Espírito-santense"/>
    <x v="7"/>
    <x v="7"/>
    <n v="27258.798999999999"/>
    <n v="11556.464"/>
    <n v="64971.250999999997"/>
    <n v="36229.347999999998"/>
    <n v="28741.902999999998"/>
    <n v="7046.848"/>
    <n v="110833.36199999999"/>
    <n v="16718"/>
    <n v="6629.5826055748294"/>
  </r>
  <r>
    <s v="32036012005"/>
    <n v="50"/>
    <n v="4"/>
    <x v="3"/>
    <n v="32"/>
    <s v="Espírito Santo"/>
    <s v="3203601"/>
    <x v="49"/>
    <m/>
    <s v="3202"/>
    <s v="Litoral Norte Espírito-santense"/>
    <x v="7"/>
    <x v="7"/>
    <n v="9859.5509999999995"/>
    <n v="1723.3610000000001"/>
    <n v="18001.925999999999"/>
    <n v="5921.4570000000003"/>
    <n v="12080.468999999999"/>
    <n v="761.63499999999999"/>
    <n v="30346.473000000002"/>
    <n v="6209"/>
    <n v="4887.4976646803025"/>
  </r>
  <r>
    <s v="32037002005"/>
    <n v="51"/>
    <n v="4"/>
    <x v="3"/>
    <n v="32"/>
    <s v="Espírito Santo"/>
    <s v="3203700"/>
    <x v="50"/>
    <m/>
    <s v="3204"/>
    <s v="Sul Espírito-santense"/>
    <x v="2"/>
    <x v="2"/>
    <n v="13412.47"/>
    <n v="3716.4490000000001"/>
    <n v="52636.493000000002"/>
    <n v="19922.468000000001"/>
    <n v="32714.025000000001"/>
    <n v="3120.0169999999998"/>
    <n v="72885.429000000004"/>
    <n v="19396"/>
    <n v="3757.7556712724272"/>
  </r>
  <r>
    <s v="32038092005"/>
    <n v="52"/>
    <n v="4"/>
    <x v="3"/>
    <n v="32"/>
    <s v="Espírito Santo"/>
    <s v="3203809"/>
    <x v="51"/>
    <m/>
    <s v="3204"/>
    <s v="Sul Espírito-santense"/>
    <x v="5"/>
    <x v="5"/>
    <n v="5976.9459999999999"/>
    <n v="4027.5639999999999"/>
    <n v="44023.774000000005"/>
    <n v="21042.999"/>
    <n v="22980.775000000001"/>
    <n v="3267.3710000000001"/>
    <n v="57295.654999999999"/>
    <n v="13702"/>
    <n v="4181.5541526784409"/>
  </r>
  <r>
    <s v="32039082005"/>
    <n v="53"/>
    <n v="4"/>
    <x v="3"/>
    <n v="32"/>
    <s v="Espírito Santo"/>
    <s v="3203908"/>
    <x v="52"/>
    <m/>
    <s v="3201"/>
    <s v="Noroeste Espírito-santense"/>
    <x v="1"/>
    <x v="1"/>
    <n v="25417.681"/>
    <n v="65936.322"/>
    <n v="183826.04800000001"/>
    <n v="108876.171"/>
    <n v="74949.876999999993"/>
    <n v="28805.196"/>
    <n v="303985.24900000001"/>
    <n v="45212"/>
    <n v="6723.552353357516"/>
  </r>
  <r>
    <s v="32040052005"/>
    <n v="54"/>
    <n v="4"/>
    <x v="3"/>
    <n v="32"/>
    <s v="Espírito Santo"/>
    <s v="3204005"/>
    <x v="53"/>
    <m/>
    <s v="3201"/>
    <s v="Noroeste Espírito-santense"/>
    <x v="4"/>
    <x v="4"/>
    <n v="11917.856"/>
    <n v="4583.8339999999998"/>
    <n v="56257.771999999997"/>
    <n v="21427.094000000001"/>
    <n v="34830.678"/>
    <n v="3612.9360000000001"/>
    <n v="76372.398000000001"/>
    <n v="20025"/>
    <n v="3813.8525842696631"/>
  </r>
  <r>
    <s v="32040542005"/>
    <n v="55"/>
    <n v="4"/>
    <x v="3"/>
    <n v="32"/>
    <s v="Espírito Santo"/>
    <s v="3204054"/>
    <x v="54"/>
    <m/>
    <s v="3202"/>
    <s v="Litoral Norte Espírito-santense"/>
    <x v="7"/>
    <x v="7"/>
    <n v="20399.276000000002"/>
    <n v="17319.233"/>
    <n v="78505.687000000005"/>
    <n v="42324.644"/>
    <n v="36181.042999999998"/>
    <n v="11839.129000000001"/>
    <n v="128063.32399999999"/>
    <n v="22345"/>
    <n v="5731.1847840680239"/>
  </r>
  <r>
    <s v="32041042005"/>
    <n v="56"/>
    <n v="4"/>
    <x v="3"/>
    <n v="32"/>
    <s v="Espírito Santo"/>
    <s v="3204104"/>
    <x v="55"/>
    <m/>
    <s v="3202"/>
    <s v="Litoral Norte Espírito-santense"/>
    <x v="7"/>
    <x v="7"/>
    <n v="56298.838000000003"/>
    <n v="8809.4159999999993"/>
    <n v="86283.44200000001"/>
    <n v="48151.485000000001"/>
    <n v="38131.957000000002"/>
    <n v="7859.5119999999997"/>
    <n v="159251.20800000001"/>
    <n v="21328"/>
    <n v="7466.7670667666916"/>
  </r>
  <r>
    <s v="32042032005"/>
    <n v="57"/>
    <n v="4"/>
    <x v="3"/>
    <n v="32"/>
    <s v="Espírito Santo"/>
    <s v="3204203"/>
    <x v="56"/>
    <m/>
    <s v="3203"/>
    <s v="Central Espírito-santense"/>
    <x v="3"/>
    <x v="3"/>
    <n v="3087.4029999999998"/>
    <n v="6045.5569999999998"/>
    <n v="68643.406000000003"/>
    <n v="37062.754999999997"/>
    <n v="31580.651000000002"/>
    <n v="5770.5169999999998"/>
    <n v="83546.883000000002"/>
    <n v="18469"/>
    <n v="4523.6278629054086"/>
  </r>
  <r>
    <s v="32042522005"/>
    <n v="58"/>
    <n v="4"/>
    <x v="3"/>
    <n v="32"/>
    <s v="Espírito Santo"/>
    <s v="3204252"/>
    <x v="57"/>
    <m/>
    <s v="3202"/>
    <s v="Litoral Norte Espírito-santense"/>
    <x v="7"/>
    <x v="7"/>
    <n v="5276.3789999999999"/>
    <n v="3235.194"/>
    <n v="21092.330999999998"/>
    <n v="8652.2579999999998"/>
    <n v="12440.073"/>
    <n v="1605.3710000000001"/>
    <n v="31209.275000000001"/>
    <n v="6475"/>
    <n v="4819.9652509652506"/>
  </r>
  <r>
    <s v="32043022005"/>
    <n v="59"/>
    <n v="4"/>
    <x v="3"/>
    <n v="32"/>
    <s v="Espírito Santo"/>
    <s v="3204302"/>
    <x v="58"/>
    <m/>
    <s v="3204"/>
    <s v="Sul Espírito-santense"/>
    <x v="3"/>
    <x v="3"/>
    <n v="17951.839"/>
    <n v="483374.55599999998"/>
    <n v="117264.16699999999"/>
    <n v="95827.001999999993"/>
    <n v="21437.165000000001"/>
    <n v="4799.9610000000002"/>
    <n v="623390.522"/>
    <n v="9631"/>
    <n v="64727.496833142977"/>
  </r>
  <r>
    <s v="32043512005"/>
    <n v="60"/>
    <n v="4"/>
    <x v="3"/>
    <n v="32"/>
    <s v="Espírito Santo"/>
    <s v="3204351"/>
    <x v="59"/>
    <m/>
    <s v="3202"/>
    <s v="Litoral Norte Espírito-santense"/>
    <x v="6"/>
    <x v="6"/>
    <n v="19907.996999999999"/>
    <n v="5245.4830000000002"/>
    <n v="54862.370999999999"/>
    <n v="22408.781999999999"/>
    <n v="32453.589"/>
    <n v="4003.123"/>
    <n v="84018.974000000002"/>
    <n v="16885"/>
    <n v="4975.9534498075218"/>
  </r>
  <r>
    <s v="32044012005"/>
    <n v="61"/>
    <n v="4"/>
    <x v="3"/>
    <n v="32"/>
    <s v="Espírito Santo"/>
    <s v="3204401"/>
    <x v="60"/>
    <m/>
    <s v="3203"/>
    <s v="Central Espírito-santense"/>
    <x v="3"/>
    <x v="3"/>
    <n v="6125.1049999999996"/>
    <n v="15531.558000000001"/>
    <n v="43132.456999999995"/>
    <n v="22538.623"/>
    <n v="20593.833999999999"/>
    <n v="9158.67"/>
    <n v="73947.789999999994"/>
    <n v="12065"/>
    <n v="6129.1164525486947"/>
  </r>
  <r>
    <s v="32045002005"/>
    <n v="62"/>
    <n v="4"/>
    <x v="3"/>
    <n v="32"/>
    <s v="Espírito Santo"/>
    <s v="3204500"/>
    <x v="61"/>
    <m/>
    <s v="3203"/>
    <s v="Central Espírito-santense"/>
    <x v="9"/>
    <x v="9"/>
    <n v="21050.6"/>
    <n v="8456.9950000000008"/>
    <n v="40529.949999999997"/>
    <n v="15563.603999999999"/>
    <n v="24966.346000000001"/>
    <n v="2305.223"/>
    <n v="72342.767000000007"/>
    <n v="13303"/>
    <n v="5438.0791550778022"/>
  </r>
  <r>
    <s v="32045592005"/>
    <n v="63"/>
    <n v="4"/>
    <x v="3"/>
    <n v="32"/>
    <s v="Espírito Santo"/>
    <s v="3204559"/>
    <x v="62"/>
    <m/>
    <s v="3203"/>
    <s v="Central Espírito-santense"/>
    <x v="9"/>
    <x v="9"/>
    <n v="126267.61"/>
    <n v="18177.656999999999"/>
    <n v="127371.75199999999"/>
    <n v="73247.748999999996"/>
    <n v="54124.002999999997"/>
    <n v="17063.938999999998"/>
    <n v="288880.95899999997"/>
    <n v="32224"/>
    <n v="8964.7765330188686"/>
  </r>
  <r>
    <s v="32046092005"/>
    <n v="64"/>
    <n v="4"/>
    <x v="3"/>
    <n v="32"/>
    <s v="Espírito Santo"/>
    <s v="3204609"/>
    <x v="63"/>
    <m/>
    <s v="3203"/>
    <s v="Central Espírito-santense"/>
    <x v="9"/>
    <x v="9"/>
    <n v="24277.736000000001"/>
    <n v="12264.357"/>
    <n v="93279.119000000006"/>
    <n v="55739.877"/>
    <n v="37539.241999999998"/>
    <n v="9656.4030000000002"/>
    <n v="139477.61499999999"/>
    <n v="21109"/>
    <n v="6607.4951442512674"/>
  </r>
  <r>
    <s v="32046582005"/>
    <n v="65"/>
    <n v="4"/>
    <x v="3"/>
    <n v="32"/>
    <s v="Espírito Santo"/>
    <s v="3204658"/>
    <x v="64"/>
    <m/>
    <s v="3201"/>
    <s v="Noroeste Espírito-santense"/>
    <x v="4"/>
    <x v="4"/>
    <n v="5126.7749999999996"/>
    <n v="14692.263000000001"/>
    <n v="27561.402000000002"/>
    <n v="13174.815000000001"/>
    <n v="14386.587"/>
    <n v="4900.665"/>
    <n v="52281.103999999999"/>
    <n v="8207"/>
    <n v="6370.3063238698669"/>
  </r>
  <r>
    <s v="32047082005"/>
    <n v="66"/>
    <n v="4"/>
    <x v="3"/>
    <n v="32"/>
    <s v="Espírito Santo"/>
    <s v="3204708"/>
    <x v="65"/>
    <m/>
    <s v="3201"/>
    <s v="Noroeste Espírito-santense"/>
    <x v="4"/>
    <x v="4"/>
    <n v="11480.145"/>
    <n v="43198.546999999999"/>
    <n v="119983.519"/>
    <n v="74177.599000000002"/>
    <n v="45805.919999999998"/>
    <n v="23935.737000000001"/>
    <n v="198597.948"/>
    <n v="28273"/>
    <n v="7024.2969617656418"/>
  </r>
  <r>
    <s v="32048072005"/>
    <n v="67"/>
    <n v="4"/>
    <x v="3"/>
    <n v="32"/>
    <s v="Espírito Santo"/>
    <s v="3204807"/>
    <x v="66"/>
    <m/>
    <s v="3204"/>
    <s v="Sul Espírito-santense"/>
    <x v="2"/>
    <x v="2"/>
    <n v="5416.018"/>
    <n v="2207.9180000000001"/>
    <n v="34966.756999999998"/>
    <n v="16623.074000000001"/>
    <n v="18343.683000000001"/>
    <n v="2376.7550000000001"/>
    <n v="44967.447999999997"/>
    <n v="10652"/>
    <n v="4221.5028163725119"/>
  </r>
  <r>
    <s v="32049062005"/>
    <n v="68"/>
    <n v="4"/>
    <x v="3"/>
    <n v="32"/>
    <s v="Espírito Santo"/>
    <s v="3204906"/>
    <x v="67"/>
    <m/>
    <s v="3202"/>
    <s v="Litoral Norte Espírito-santense"/>
    <x v="7"/>
    <x v="7"/>
    <n v="88440.796000000002"/>
    <n v="172728.571"/>
    <n v="473875.00099999993"/>
    <n v="299416.83399999997"/>
    <n v="174458.16699999999"/>
    <n v="56122.849000000002"/>
    <n v="791167.21699999995"/>
    <n v="101051"/>
    <n v="7829.3853301798099"/>
  </r>
  <r>
    <s v="32049552005"/>
    <n v="69"/>
    <n v="4"/>
    <x v="3"/>
    <n v="32"/>
    <s v="Espírito Santo"/>
    <s v="3204955"/>
    <x v="68"/>
    <m/>
    <s v="3203"/>
    <s v="Central Espírito-santense"/>
    <x v="4"/>
    <x v="4"/>
    <n v="9148.3510000000006"/>
    <n v="7471.1040000000003"/>
    <n v="36632.074000000001"/>
    <n v="19027.858"/>
    <n v="17604.216"/>
    <n v="5438.7950000000001"/>
    <n v="58690.324000000001"/>
    <n v="10949"/>
    <n v="5360.3364690839344"/>
  </r>
  <r>
    <s v="32050022005"/>
    <n v="70"/>
    <n v="4"/>
    <x v="3"/>
    <n v="32"/>
    <s v="Espírito Santo"/>
    <s v="3205002"/>
    <x v="69"/>
    <s v="RM Grande Vitória"/>
    <s v="3203"/>
    <s v="Central Espírito-santense"/>
    <x v="8"/>
    <x v="8"/>
    <n v="8187.8980000000001"/>
    <n v="3542632.432"/>
    <n v="2785158.6979999999"/>
    <n v="2136104.827"/>
    <n v="649053.87100000004"/>
    <n v="1997271.8049999999"/>
    <n v="8333250.8339999998"/>
    <n v="383220"/>
    <n v="21745.344277438548"/>
  </r>
  <r>
    <s v="32050102005"/>
    <n v="71"/>
    <n v="4"/>
    <x v="3"/>
    <n v="32"/>
    <s v="Espírito Santo"/>
    <s v="3205010"/>
    <x v="70"/>
    <m/>
    <s v="3202"/>
    <s v="Litoral Norte Espírito-santense"/>
    <x v="6"/>
    <x v="6"/>
    <n v="33814.125"/>
    <n v="12169.947"/>
    <n v="66714.271000000008"/>
    <n v="31985.826000000001"/>
    <n v="34728.445"/>
    <n v="6512.9849999999997"/>
    <n v="119211.32799999999"/>
    <n v="20828"/>
    <n v="5723.6089879009023"/>
  </r>
  <r>
    <s v="32050362005"/>
    <n v="72"/>
    <n v="4"/>
    <x v="3"/>
    <n v="32"/>
    <s v="Espírito Santo"/>
    <s v="3205036"/>
    <x v="71"/>
    <m/>
    <s v="3204"/>
    <s v="Sul Espírito-santense"/>
    <x v="5"/>
    <x v="5"/>
    <n v="19504.677"/>
    <n v="30174.945"/>
    <n v="71664.850000000006"/>
    <n v="36298.036"/>
    <n v="35366.813999999998"/>
    <n v="14220.324000000001"/>
    <n v="135564.79699999999"/>
    <n v="20066"/>
    <n v="6755.9452307385627"/>
  </r>
  <r>
    <s v="32050692005"/>
    <n v="73"/>
    <n v="4"/>
    <x v="3"/>
    <n v="32"/>
    <s v="Espírito Santo"/>
    <s v="3205069"/>
    <x v="72"/>
    <m/>
    <s v="3203"/>
    <s v="Central Espírito-santense"/>
    <x v="0"/>
    <x v="0"/>
    <n v="22052.798999999999"/>
    <n v="14147.138000000001"/>
    <n v="99978.763999999996"/>
    <n v="69491.794999999998"/>
    <n v="30486.969000000001"/>
    <n v="17667.736000000001"/>
    <n v="153846.43700000001"/>
    <n v="18752"/>
    <n v="8204.2681847269632"/>
  </r>
  <r>
    <s v="32051012005"/>
    <n v="74"/>
    <n v="4"/>
    <x v="3"/>
    <n v="32"/>
    <s v="Espírito Santo"/>
    <s v="3205101"/>
    <x v="73"/>
    <s v="RM Grande Vitória"/>
    <s v="3203"/>
    <s v="Central Espírito-santense"/>
    <x v="8"/>
    <x v="8"/>
    <n v="7969.5810000000001"/>
    <n v="217090.02799999999"/>
    <n v="268366.26399999997"/>
    <n v="167232.182"/>
    <n v="101134.08199999999"/>
    <n v="113784.72100000001"/>
    <n v="607210.59499999997"/>
    <n v="59458"/>
    <n v="10212.428857344681"/>
  </r>
  <r>
    <s v="32051502005"/>
    <n v="75"/>
    <n v="4"/>
    <x v="3"/>
    <n v="32"/>
    <s v="Espírito Santo"/>
    <s v="3205150"/>
    <x v="74"/>
    <m/>
    <s v="3201"/>
    <s v="Noroeste Espírito-santense"/>
    <x v="1"/>
    <x v="1"/>
    <n v="14222.022000000001"/>
    <n v="20331.901000000002"/>
    <n v="29188.321"/>
    <n v="13402.43"/>
    <n v="15785.891"/>
    <n v="2469.5"/>
    <n v="66211.744000000006"/>
    <n v="8464"/>
    <n v="7822.7485822306244"/>
  </r>
  <r>
    <s v="32051762005"/>
    <n v="76"/>
    <n v="4"/>
    <x v="3"/>
    <n v="32"/>
    <s v="Espírito Santo"/>
    <s v="3205176"/>
    <x v="75"/>
    <m/>
    <s v="3201"/>
    <s v="Noroeste Espírito-santense"/>
    <x v="4"/>
    <x v="4"/>
    <n v="21406.776000000002"/>
    <n v="4053.569"/>
    <n v="41345.771999999997"/>
    <n v="18031.705999999998"/>
    <n v="23314.065999999999"/>
    <n v="2922.3359999999998"/>
    <n v="69728.452999999994"/>
    <n v="14307"/>
    <n v="4873.7298525197457"/>
  </r>
  <r>
    <s v="32052002005"/>
    <n v="77"/>
    <n v="4"/>
    <x v="3"/>
    <n v="32"/>
    <s v="Espírito Santo"/>
    <s v="3205200"/>
    <x v="76"/>
    <s v="RM Grande Vitória"/>
    <s v="3203"/>
    <s v="Central Espírito-santense"/>
    <x v="8"/>
    <x v="8"/>
    <n v="4901.3419999999996"/>
    <n v="665832.75800000003"/>
    <n v="2430764.358"/>
    <n v="1845294.5819999999"/>
    <n v="585469.77599999995"/>
    <n v="1009034.039"/>
    <n v="4110532.4959999998"/>
    <n v="396323"/>
    <n v="10371.672842605652"/>
  </r>
  <r>
    <s v="32053092005"/>
    <n v="78"/>
    <n v="4"/>
    <x v="3"/>
    <n v="32"/>
    <s v="Espírito Santo"/>
    <s v="3205309"/>
    <x v="77"/>
    <s v="RM Grande Vitória"/>
    <s v="3203"/>
    <s v="Central Espírito-santense"/>
    <x v="8"/>
    <x v="8"/>
    <n v="3536.4580000000001"/>
    <n v="2532385.1320000002"/>
    <n v="5639483.091"/>
    <n v="4961715.8540000003"/>
    <n v="677767.23699999996"/>
    <n v="4389727.3609999996"/>
    <n v="12565132.040999999"/>
    <n v="313312"/>
    <n v="40104.215737028906"/>
  </r>
  <r>
    <s v="32001022006"/>
    <n v="1"/>
    <n v="5"/>
    <x v="4"/>
    <n v="32"/>
    <s v="Espírito Santo"/>
    <s v="3200102"/>
    <x v="0"/>
    <m/>
    <s v="3203"/>
    <s v="Central Espírito-santense"/>
    <x v="0"/>
    <x v="0"/>
    <n v="26875.279999999999"/>
    <n v="16860.538"/>
    <n v="116502.264"/>
    <n v="56329.847999999998"/>
    <n v="60172.415999999997"/>
    <n v="9747.4269999999997"/>
    <n v="169985.50899999999"/>
    <n v="33797"/>
    <n v="5029.6034855164662"/>
  </r>
  <r>
    <s v="32001362006"/>
    <n v="2"/>
    <n v="5"/>
    <x v="4"/>
    <n v="32"/>
    <s v="Espírito Santo"/>
    <s v="3200136"/>
    <x v="1"/>
    <m/>
    <s v="3201"/>
    <s v="Noroeste Espírito-santense"/>
    <x v="1"/>
    <x v="1"/>
    <n v="16269.536"/>
    <n v="8463.15"/>
    <n v="34032.555"/>
    <n v="14614.175999999999"/>
    <n v="19418.379000000001"/>
    <n v="3543.337"/>
    <n v="62308.578000000001"/>
    <n v="9436"/>
    <n v="6603.2829588808818"/>
  </r>
  <r>
    <s v="32001692006"/>
    <n v="3"/>
    <n v="5"/>
    <x v="4"/>
    <n v="32"/>
    <s v="Espírito Santo"/>
    <s v="3200169"/>
    <x v="2"/>
    <m/>
    <s v="3201"/>
    <s v="Noroeste Espírito-santense"/>
    <x v="1"/>
    <x v="1"/>
    <n v="12462.592000000001"/>
    <n v="10973.383"/>
    <n v="42479.425000000003"/>
    <n v="16785.204000000002"/>
    <n v="25694.221000000001"/>
    <n v="3573.0439999999999"/>
    <n v="69488.442999999999"/>
    <n v="12788"/>
    <n v="5433.8788708163902"/>
  </r>
  <r>
    <s v="32002012006"/>
    <n v="4"/>
    <n v="5"/>
    <x v="4"/>
    <n v="32"/>
    <s v="Espírito Santo"/>
    <s v="3200201"/>
    <x v="3"/>
    <m/>
    <s v="3204"/>
    <s v="Sul Espírito-santense"/>
    <x v="2"/>
    <x v="2"/>
    <n v="19521.446"/>
    <n v="18119.572"/>
    <n v="127408.376"/>
    <n v="66079.013000000006"/>
    <n v="61329.362999999998"/>
    <n v="10833.019"/>
    <n v="175882.413"/>
    <n v="32669"/>
    <n v="5383.7709449325048"/>
  </r>
  <r>
    <s v="32003002006"/>
    <n v="5"/>
    <n v="5"/>
    <x v="4"/>
    <n v="32"/>
    <s v="Espírito Santo"/>
    <s v="3200300"/>
    <x v="4"/>
    <m/>
    <s v="3203"/>
    <s v="Central Espírito-santense"/>
    <x v="3"/>
    <x v="3"/>
    <n v="17410.330000000002"/>
    <n v="9273.9670000000006"/>
    <n v="56573.214"/>
    <n v="29413.432000000001"/>
    <n v="27159.781999999999"/>
    <n v="5845.308"/>
    <n v="89102.817999999999"/>
    <n v="14332"/>
    <n v="6217.0540050237232"/>
  </r>
  <r>
    <s v="32003592006"/>
    <n v="6"/>
    <n v="5"/>
    <x v="4"/>
    <n v="32"/>
    <s v="Espírito Santo"/>
    <s v="3200359"/>
    <x v="5"/>
    <m/>
    <s v="3201"/>
    <s v="Noroeste Espírito-santense"/>
    <x v="4"/>
    <x v="4"/>
    <n v="5591.1390000000001"/>
    <n v="1808.944"/>
    <n v="23917.995000000003"/>
    <n v="9260.5730000000003"/>
    <n v="14657.422"/>
    <n v="1659.548"/>
    <n v="32977.625999999997"/>
    <n v="6577"/>
    <n v="5014.0833206629159"/>
  </r>
  <r>
    <s v="32004092006"/>
    <n v="7"/>
    <n v="5"/>
    <x v="4"/>
    <n v="32"/>
    <s v="Espírito Santo"/>
    <s v="3200409"/>
    <x v="6"/>
    <m/>
    <s v="3203"/>
    <s v="Central Espírito-santense"/>
    <x v="3"/>
    <x v="3"/>
    <n v="12400.751"/>
    <n v="1147125.548"/>
    <n v="328931.14300000004"/>
    <n v="264554.89500000002"/>
    <n v="64376.248"/>
    <n v="79104.524000000005"/>
    <n v="1567561.9680000001"/>
    <n v="22311"/>
    <n v="70259.601452198462"/>
  </r>
  <r>
    <s v="32005082006"/>
    <n v="8"/>
    <n v="5"/>
    <x v="4"/>
    <n v="32"/>
    <s v="Espírito Santo"/>
    <s v="3200508"/>
    <x v="7"/>
    <m/>
    <s v="3204"/>
    <s v="Sul Espírito-santense"/>
    <x v="5"/>
    <x v="5"/>
    <n v="4868.5339999999997"/>
    <n v="2386.8420000000001"/>
    <n v="27615.004000000001"/>
    <n v="10453.759"/>
    <n v="17161.244999999999"/>
    <n v="1701.83"/>
    <n v="36572.209000000003"/>
    <n v="8073"/>
    <n v="4530.1881580577228"/>
  </r>
  <r>
    <s v="32006072006"/>
    <n v="9"/>
    <n v="5"/>
    <x v="4"/>
    <n v="32"/>
    <s v="Espírito Santo"/>
    <s v="3200607"/>
    <x v="8"/>
    <m/>
    <s v="3202"/>
    <s v="Litoral Norte Espírito-santense"/>
    <x v="6"/>
    <x v="6"/>
    <n v="43595.207999999999"/>
    <n v="2135537.767"/>
    <n v="789456.15700000001"/>
    <n v="607317.08100000001"/>
    <n v="182139.076"/>
    <n v="326663.41700000002"/>
    <n v="3295252.55"/>
    <n v="73657"/>
    <n v="44737.805639654071"/>
  </r>
  <r>
    <s v="32007062006"/>
    <n v="10"/>
    <n v="5"/>
    <x v="4"/>
    <n v="32"/>
    <s v="Espírito Santo"/>
    <s v="3200706"/>
    <x v="9"/>
    <m/>
    <s v="3204"/>
    <s v="Sul Espírito-santense"/>
    <x v="5"/>
    <x v="5"/>
    <n v="6110.1450000000004"/>
    <n v="44658.37"/>
    <n v="41552.565999999999"/>
    <n v="20747.373"/>
    <n v="20805.192999999999"/>
    <n v="12950.789000000001"/>
    <n v="105271.86900000001"/>
    <n v="9555"/>
    <n v="11017.46405023548"/>
  </r>
  <r>
    <s v="32008052006"/>
    <n v="11"/>
    <n v="5"/>
    <x v="4"/>
    <n v="32"/>
    <s v="Espírito Santo"/>
    <s v="3200805"/>
    <x v="10"/>
    <m/>
    <s v="3201"/>
    <s v="Noroeste Espírito-santense"/>
    <x v="4"/>
    <x v="4"/>
    <n v="18039.864000000001"/>
    <n v="81010.441999999995"/>
    <n v="131207.34599999999"/>
    <n v="71936"/>
    <n v="59271.345999999998"/>
    <n v="13755.6"/>
    <n v="244013.25200000001"/>
    <n v="28335"/>
    <n v="8611.7258514205041"/>
  </r>
  <r>
    <s v="32009042006"/>
    <n v="12"/>
    <n v="5"/>
    <x v="4"/>
    <n v="32"/>
    <s v="Espírito Santo"/>
    <s v="3200904"/>
    <x v="11"/>
    <m/>
    <s v="3201"/>
    <s v="Noroeste Espírito-santense"/>
    <x v="1"/>
    <x v="1"/>
    <n v="16679.972000000002"/>
    <n v="86188.285999999993"/>
    <n v="178947.397"/>
    <n v="105815.88499999999"/>
    <n v="73131.512000000002"/>
    <n v="30442.791000000001"/>
    <n v="312258.44699999999"/>
    <n v="38971"/>
    <n v="8012.5849221215776"/>
  </r>
  <r>
    <s v="32010012006"/>
    <n v="13"/>
    <n v="5"/>
    <x v="4"/>
    <n v="32"/>
    <s v="Espírito Santo"/>
    <s v="3201001"/>
    <x v="12"/>
    <m/>
    <s v="3201"/>
    <s v="Noroeste Espírito-santense"/>
    <x v="7"/>
    <x v="7"/>
    <n v="27484.745999999999"/>
    <n v="13752.916999999999"/>
    <n v="56672.811999999998"/>
    <n v="28541.332999999999"/>
    <n v="28131.478999999999"/>
    <n v="5535.13"/>
    <n v="103445.605"/>
    <n v="14253"/>
    <n v="7257.8127411772957"/>
  </r>
  <r>
    <s v="32011002006"/>
    <n v="14"/>
    <n v="5"/>
    <x v="4"/>
    <n v="32"/>
    <s v="Espírito Santo"/>
    <s v="3201100"/>
    <x v="13"/>
    <m/>
    <s v="3204"/>
    <s v="Sul Espírito-santense"/>
    <x v="2"/>
    <x v="2"/>
    <n v="1024.5889999999999"/>
    <n v="8746.2919999999995"/>
    <n v="37457.638000000006"/>
    <n v="17690.846000000001"/>
    <n v="19766.792000000001"/>
    <n v="4914.84"/>
    <n v="52143.358999999997"/>
    <n v="10159"/>
    <n v="5132.7255635397187"/>
  </r>
  <r>
    <s v="32011592006"/>
    <n v="15"/>
    <n v="5"/>
    <x v="4"/>
    <n v="32"/>
    <s v="Espírito Santo"/>
    <s v="3201159"/>
    <x v="14"/>
    <m/>
    <s v="3203"/>
    <s v="Central Espírito-santense"/>
    <x v="0"/>
    <x v="0"/>
    <n v="20316.460999999999"/>
    <n v="4361.7610000000004"/>
    <n v="37384.688999999998"/>
    <n v="13142.625"/>
    <n v="24242.063999999998"/>
    <n v="2948.6350000000002"/>
    <n v="65011.546999999999"/>
    <n v="13018"/>
    <n v="4993.9734982332157"/>
  </r>
  <r>
    <s v="32012092006"/>
    <n v="16"/>
    <n v="5"/>
    <x v="4"/>
    <n v="32"/>
    <s v="Espírito Santo"/>
    <s v="3201209"/>
    <x v="15"/>
    <m/>
    <s v="3204"/>
    <s v="Sul Espírito-santense"/>
    <x v="5"/>
    <x v="5"/>
    <n v="19887.447"/>
    <n v="725842.076"/>
    <n v="1220106.5290000001"/>
    <n v="867343.88300000003"/>
    <n v="352762.64600000001"/>
    <n v="334068.68"/>
    <n v="2299904.7310000001"/>
    <n v="198150"/>
    <n v="11606.887363108755"/>
  </r>
  <r>
    <s v="32013082006"/>
    <n v="17"/>
    <n v="5"/>
    <x v="4"/>
    <n v="32"/>
    <s v="Espírito Santo"/>
    <s v="3201308"/>
    <x v="16"/>
    <s v="RM Grande Vitória"/>
    <s v="3203"/>
    <s v="Central Espírito-santense"/>
    <x v="8"/>
    <x v="8"/>
    <n v="4126.5649999999996"/>
    <n v="721149.98499999999"/>
    <n v="1671137.628"/>
    <n v="1105961.03"/>
    <n v="565176.598"/>
    <n v="568626.46299999999"/>
    <n v="2965040.6409999998"/>
    <n v="361058"/>
    <n v="8212.0895839449622"/>
  </r>
  <r>
    <s v="32014072006"/>
    <n v="18"/>
    <n v="5"/>
    <x v="4"/>
    <n v="32"/>
    <s v="Espírito Santo"/>
    <s v="3201407"/>
    <x v="17"/>
    <m/>
    <s v="3204"/>
    <s v="Sul Espírito-santense"/>
    <x v="5"/>
    <x v="5"/>
    <n v="23459.370999999999"/>
    <n v="53708.3"/>
    <n v="174760.155"/>
    <n v="109348.18799999999"/>
    <n v="65411.966999999997"/>
    <n v="27307.185000000001"/>
    <n v="279235.011"/>
    <n v="35054"/>
    <n v="7965.8529982313003"/>
  </r>
  <r>
    <s v="32015062006"/>
    <n v="19"/>
    <n v="5"/>
    <x v="4"/>
    <n v="32"/>
    <s v="Espírito Santo"/>
    <s v="3201506"/>
    <x v="18"/>
    <m/>
    <s v="3201"/>
    <s v="Noroeste Espírito-santense"/>
    <x v="4"/>
    <x v="4"/>
    <n v="25968.217000000001"/>
    <n v="223916.17"/>
    <n v="754869.37"/>
    <n v="544338.00199999998"/>
    <n v="210531.36799999999"/>
    <n v="192901.25399999999"/>
    <n v="1197655.0109999999"/>
    <n v="111789"/>
    <n v="10713.531841236616"/>
  </r>
  <r>
    <s v="32016052006"/>
    <n v="20"/>
    <n v="5"/>
    <x v="4"/>
    <n v="32"/>
    <s v="Espírito Santo"/>
    <s v="3201605"/>
    <x v="19"/>
    <m/>
    <s v="3202"/>
    <s v="Litoral Norte Espírito-santense"/>
    <x v="7"/>
    <x v="7"/>
    <n v="34329.415999999997"/>
    <n v="38222.553"/>
    <n v="126777.88499999999"/>
    <n v="63747.521999999997"/>
    <n v="63030.362999999998"/>
    <n v="23204.240000000002"/>
    <n v="222534.09299999999"/>
    <n v="29607"/>
    <n v="7516.2661870503598"/>
  </r>
  <r>
    <s v="32017042006"/>
    <n v="21"/>
    <n v="5"/>
    <x v="4"/>
    <n v="32"/>
    <s v="Espírito Santo"/>
    <s v="3201704"/>
    <x v="20"/>
    <m/>
    <s v="3203"/>
    <s v="Central Espírito-santense"/>
    <x v="0"/>
    <x v="0"/>
    <n v="16127.16"/>
    <n v="6530.13"/>
    <n v="44019.442999999999"/>
    <n v="19632.235000000001"/>
    <n v="24387.207999999999"/>
    <n v="3511.4369999999999"/>
    <n v="70188.17"/>
    <n v="11189"/>
    <n v="6272.9618375189921"/>
  </r>
  <r>
    <s v="32018032006"/>
    <n v="22"/>
    <n v="5"/>
    <x v="4"/>
    <n v="32"/>
    <s v="Espírito Santo"/>
    <s v="3201803"/>
    <x v="21"/>
    <m/>
    <s v="3204"/>
    <s v="Sul Espírito-santense"/>
    <x v="2"/>
    <x v="2"/>
    <n v="5416.8980000000001"/>
    <n v="1097.683"/>
    <n v="16181.706"/>
    <n v="4789.8729999999996"/>
    <n v="11391.833000000001"/>
    <n v="718.71500000000003"/>
    <n v="23415.002"/>
    <n v="5354"/>
    <n v="4373.3660814344412"/>
  </r>
  <r>
    <s v="32019022006"/>
    <n v="23"/>
    <n v="5"/>
    <x v="4"/>
    <n v="32"/>
    <s v="Espírito Santo"/>
    <s v="3201902"/>
    <x v="22"/>
    <m/>
    <s v="3203"/>
    <s v="Central Espírito-santense"/>
    <x v="0"/>
    <x v="0"/>
    <n v="41132.150999999998"/>
    <n v="28528.525000000001"/>
    <n v="132693.44"/>
    <n v="68332.937000000005"/>
    <n v="64360.502999999997"/>
    <n v="16665.455000000002"/>
    <n v="219019.571"/>
    <n v="33873"/>
    <n v="6465.90414194196"/>
  </r>
  <r>
    <s v="32020092006"/>
    <n v="24"/>
    <n v="5"/>
    <x v="4"/>
    <n v="32"/>
    <s v="Espírito Santo"/>
    <s v="3202009"/>
    <x v="23"/>
    <m/>
    <s v="3204"/>
    <s v="Sul Espírito-santense"/>
    <x v="2"/>
    <x v="2"/>
    <n v="7193.6210000000001"/>
    <n v="6229.1189999999997"/>
    <n v="24851.762000000002"/>
    <n v="11384.913"/>
    <n v="13466.849"/>
    <n v="3688.7559999999999"/>
    <n v="41963.258000000002"/>
    <n v="6870"/>
    <n v="6108.1889374090251"/>
  </r>
  <r>
    <s v="32021082006"/>
    <n v="25"/>
    <n v="5"/>
    <x v="4"/>
    <n v="32"/>
    <s v="Espírito Santo"/>
    <s v="3202108"/>
    <x v="24"/>
    <m/>
    <s v="3201"/>
    <s v="Noroeste Espírito-santense"/>
    <x v="1"/>
    <x v="1"/>
    <n v="32724.453000000001"/>
    <n v="55178.148000000001"/>
    <n v="95588.255999999994"/>
    <n v="46851.947999999997"/>
    <n v="48736.307999999997"/>
    <n v="11688.303"/>
    <n v="195179.15900000001"/>
    <n v="23644"/>
    <n v="8254.9128320081199"/>
  </r>
  <r>
    <s v="32022072006"/>
    <n v="26"/>
    <n v="5"/>
    <x v="4"/>
    <n v="32"/>
    <s v="Espírito Santo"/>
    <s v="3202207"/>
    <x v="25"/>
    <s v="RM Grande Vitória"/>
    <s v="3202"/>
    <s v="Litoral Norte Espírito-santense"/>
    <x v="8"/>
    <x v="8"/>
    <n v="8790.6239999999998"/>
    <n v="193902.46299999999"/>
    <n v="109255.11"/>
    <n v="77687.381999999998"/>
    <n v="31567.727999999999"/>
    <n v="17022.312999999998"/>
    <n v="328970.50900000002"/>
    <n v="15082"/>
    <n v="21812.127635592096"/>
  </r>
  <r>
    <s v="32022562006"/>
    <n v="27"/>
    <n v="5"/>
    <x v="4"/>
    <n v="32"/>
    <s v="Espírito Santo"/>
    <s v="3202256"/>
    <x v="26"/>
    <m/>
    <s v="3201"/>
    <s v="Noroeste Espírito-santense"/>
    <x v="4"/>
    <x v="4"/>
    <n v="11373.507"/>
    <n v="6096.8850000000002"/>
    <n v="35432.403999999995"/>
    <n v="15326.677"/>
    <n v="20105.726999999999"/>
    <n v="4473.2569999999996"/>
    <n v="57376.053999999996"/>
    <n v="10057"/>
    <n v="5705.086407477379"/>
  </r>
  <r>
    <s v="32023062006"/>
    <n v="28"/>
    <n v="5"/>
    <x v="4"/>
    <n v="32"/>
    <s v="Espírito Santo"/>
    <s v="3202306"/>
    <x v="27"/>
    <m/>
    <s v="3204"/>
    <s v="Sul Espírito-santense"/>
    <x v="2"/>
    <x v="2"/>
    <n v="12847.572"/>
    <n v="11310.459000000001"/>
    <n v="123681.26700000001"/>
    <n v="72976.592000000004"/>
    <n v="50704.675000000003"/>
    <n v="13303.011"/>
    <n v="161142.30900000001"/>
    <n v="28100"/>
    <n v="5734.6017437722421"/>
  </r>
  <r>
    <s v="32024052006"/>
    <n v="29"/>
    <n v="5"/>
    <x v="4"/>
    <n v="32"/>
    <s v="Espírito Santo"/>
    <s v="3202405"/>
    <x v="28"/>
    <s v="RM Grande Vitória"/>
    <s v="3203"/>
    <s v="Central Espírito-santense"/>
    <x v="8"/>
    <x v="8"/>
    <n v="19541.494999999999"/>
    <n v="162122.247"/>
    <n v="590737.90899999999"/>
    <n v="401336.92700000003"/>
    <n v="189400.98199999999"/>
    <n v="69356.009000000005"/>
    <n v="841757.66099999996"/>
    <n v="108120"/>
    <n v="7785.4019700332965"/>
  </r>
  <r>
    <s v="32024542006"/>
    <n v="30"/>
    <n v="5"/>
    <x v="4"/>
    <n v="32"/>
    <s v="Espírito Santo"/>
    <s v="3202454"/>
    <x v="29"/>
    <m/>
    <s v="3204"/>
    <s v="Sul Espírito-santense"/>
    <x v="2"/>
    <x v="2"/>
    <n v="15847.311"/>
    <n v="5296.692"/>
    <n v="76891.036999999997"/>
    <n v="34937.96"/>
    <n v="41953.076999999997"/>
    <n v="7787.0280000000002"/>
    <n v="105822.07"/>
    <n v="21909"/>
    <n v="4830.0730293486695"/>
  </r>
  <r>
    <s v="32025042006"/>
    <n v="31"/>
    <n v="5"/>
    <x v="4"/>
    <n v="32"/>
    <s v="Espírito Santo"/>
    <s v="3202504"/>
    <x v="30"/>
    <m/>
    <s v="3202"/>
    <s v="Litoral Norte Espírito-santense"/>
    <x v="6"/>
    <x v="6"/>
    <n v="9968.44"/>
    <n v="94756.051000000007"/>
    <n v="76172.872000000003"/>
    <n v="54930.964"/>
    <n v="21241.907999999999"/>
    <n v="27384.52"/>
    <n v="208281.88200000001"/>
    <n v="10688"/>
    <n v="19487.451534431137"/>
  </r>
  <r>
    <s v="32025532006"/>
    <n v="32"/>
    <n v="5"/>
    <x v="4"/>
    <n v="32"/>
    <s v="Espírito Santo"/>
    <s v="3202553"/>
    <x v="31"/>
    <m/>
    <s v="3204"/>
    <s v="Sul Espírito-santense"/>
    <x v="2"/>
    <x v="2"/>
    <n v="10586.628000000001"/>
    <n v="2153.1570000000002"/>
    <n v="29006.262000000002"/>
    <n v="9124.9889999999996"/>
    <n v="19881.273000000001"/>
    <n v="1331.8920000000001"/>
    <n v="43077.940999999999"/>
    <n v="10361"/>
    <n v="4157.7010906283176"/>
  </r>
  <r>
    <s v="32026032006"/>
    <n v="33"/>
    <n v="5"/>
    <x v="4"/>
    <n v="32"/>
    <s v="Espírito Santo"/>
    <s v="3202603"/>
    <x v="32"/>
    <m/>
    <s v="3203"/>
    <s v="Central Espírito-santense"/>
    <x v="3"/>
    <x v="3"/>
    <n v="10005.648999999999"/>
    <n v="13100.338"/>
    <n v="83578.391999999993"/>
    <n v="59132.163999999997"/>
    <n v="24446.227999999999"/>
    <n v="22325.013999999999"/>
    <n v="129009.393"/>
    <n v="12448"/>
    <n v="10363.865118894602"/>
  </r>
  <r>
    <s v="32026522006"/>
    <n v="34"/>
    <n v="5"/>
    <x v="4"/>
    <n v="32"/>
    <s v="Espírito Santo"/>
    <s v="3202652"/>
    <x v="33"/>
    <m/>
    <s v="3204"/>
    <s v="Sul Espírito-santense"/>
    <x v="2"/>
    <x v="2"/>
    <n v="16377.163"/>
    <n v="4972.8419999999996"/>
    <n v="39232.720000000001"/>
    <n v="16841.772000000001"/>
    <n v="22390.948"/>
    <n v="3938.328"/>
    <n v="64521.053"/>
    <n v="10959"/>
    <n v="5887.4945706725066"/>
  </r>
  <r>
    <s v="32027022006"/>
    <n v="35"/>
    <n v="5"/>
    <x v="4"/>
    <n v="32"/>
    <s v="Espírito Santo"/>
    <s v="3202702"/>
    <x v="34"/>
    <m/>
    <s v="3203"/>
    <s v="Central Espírito-santense"/>
    <x v="9"/>
    <x v="9"/>
    <n v="29504.739000000001"/>
    <n v="7236.6639999999998"/>
    <n v="57793.601999999999"/>
    <n v="29194.52"/>
    <n v="28599.081999999999"/>
    <n v="4619.3829999999998"/>
    <n v="99154.388000000006"/>
    <n v="15310"/>
    <n v="6476.4459830176356"/>
  </r>
  <r>
    <s v="32028012006"/>
    <n v="36"/>
    <n v="5"/>
    <x v="4"/>
    <n v="32"/>
    <s v="Espírito Santo"/>
    <s v="3202801"/>
    <x v="35"/>
    <m/>
    <s v="3204"/>
    <s v="Sul Espírito-santense"/>
    <x v="3"/>
    <x v="3"/>
    <n v="38891.896999999997"/>
    <n v="71973.096999999994"/>
    <n v="133717.64799999999"/>
    <n v="67246.516000000003"/>
    <n v="66471.131999999998"/>
    <n v="23541.841"/>
    <n v="268124.484"/>
    <n v="32749"/>
    <n v="8187.2571376225233"/>
  </r>
  <r>
    <s v="32029002006"/>
    <n v="37"/>
    <n v="5"/>
    <x v="4"/>
    <n v="32"/>
    <s v="Espírito Santo"/>
    <s v="3202900"/>
    <x v="36"/>
    <m/>
    <s v="3203"/>
    <s v="Central Espírito-santense"/>
    <x v="9"/>
    <x v="9"/>
    <n v="14097.293"/>
    <n v="4998.5320000000002"/>
    <n v="43882.296000000002"/>
    <n v="21956.164000000001"/>
    <n v="21926.132000000001"/>
    <n v="4642.317"/>
    <n v="67620.437999999995"/>
    <n v="12187"/>
    <n v="5548.5712644621317"/>
  </r>
  <r>
    <s v="32030072006"/>
    <n v="38"/>
    <n v="5"/>
    <x v="4"/>
    <n v="32"/>
    <s v="Espírito Santo"/>
    <s v="3203007"/>
    <x v="37"/>
    <m/>
    <s v="3204"/>
    <s v="Sul Espírito-santense"/>
    <x v="2"/>
    <x v="2"/>
    <n v="24279.332999999999"/>
    <n v="9110.1689999999999"/>
    <n v="110524.473"/>
    <n v="57673.279999999999"/>
    <n v="52851.192999999999"/>
    <n v="12103.924000000001"/>
    <n v="156017.9"/>
    <n v="28433"/>
    <n v="5487.2120423451624"/>
  </r>
  <r>
    <s v="32030562006"/>
    <n v="39"/>
    <n v="5"/>
    <x v="4"/>
    <n v="32"/>
    <s v="Espírito Santo"/>
    <s v="3203056"/>
    <x v="38"/>
    <m/>
    <s v="3202"/>
    <s v="Litoral Norte Espírito-santense"/>
    <x v="7"/>
    <x v="7"/>
    <n v="53569.337"/>
    <n v="382955.24"/>
    <n v="164372.68300000002"/>
    <n v="117236.065"/>
    <n v="47136.618000000002"/>
    <n v="13577.374"/>
    <n v="614474.63399999996"/>
    <n v="21379"/>
    <n v="28741.972683474436"/>
  </r>
  <r>
    <s v="32031062006"/>
    <n v="40"/>
    <n v="5"/>
    <x v="4"/>
    <n v="32"/>
    <s v="Espírito Santo"/>
    <s v="3203106"/>
    <x v="39"/>
    <m/>
    <s v="3204"/>
    <s v="Sul Espírito-santense"/>
    <x v="2"/>
    <x v="2"/>
    <n v="6468.3310000000001"/>
    <n v="3581.1260000000002"/>
    <n v="38026.039000000004"/>
    <n v="16856.097000000002"/>
    <n v="21169.941999999999"/>
    <n v="2754.1"/>
    <n v="50829.595000000001"/>
    <n v="11143"/>
    <n v="4561.5718388225796"/>
  </r>
  <r>
    <s v="32031302006"/>
    <n v="41"/>
    <n v="5"/>
    <x v="4"/>
    <n v="32"/>
    <s v="Espírito Santo"/>
    <s v="3203130"/>
    <x v="40"/>
    <m/>
    <s v="3202"/>
    <s v="Litoral Norte Espírito-santense"/>
    <x v="6"/>
    <x v="6"/>
    <n v="8716.9840000000004"/>
    <n v="91258.725000000006"/>
    <n v="96762.879000000001"/>
    <n v="63447.165999999997"/>
    <n v="33315.713000000003"/>
    <n v="24291.223999999998"/>
    <n v="221029.81200000001"/>
    <n v="16653"/>
    <n v="13272.672311295262"/>
  </r>
  <r>
    <s v="32031632006"/>
    <n v="42"/>
    <n v="5"/>
    <x v="4"/>
    <n v="32"/>
    <s v="Espírito Santo"/>
    <s v="3203163"/>
    <x v="41"/>
    <m/>
    <s v="3203"/>
    <s v="Central Espírito-santense"/>
    <x v="0"/>
    <x v="0"/>
    <n v="12768.816999999999"/>
    <n v="4363.076"/>
    <n v="35830.475999999995"/>
    <n v="13367.714"/>
    <n v="22462.761999999999"/>
    <n v="2964.5929999999998"/>
    <n v="55926.963000000003"/>
    <n v="11155"/>
    <n v="5013.6228597041681"/>
  </r>
  <r>
    <s v="32032052006"/>
    <n v="43"/>
    <n v="5"/>
    <x v="4"/>
    <n v="32"/>
    <s v="Espírito Santo"/>
    <s v="3203205"/>
    <x v="42"/>
    <m/>
    <s v="3202"/>
    <s v="Litoral Norte Espírito-santense"/>
    <x v="6"/>
    <x v="6"/>
    <n v="106648.83100000001"/>
    <n v="786005.18400000001"/>
    <n v="896898.02600000007"/>
    <n v="642965.53"/>
    <n v="253932.49600000001"/>
    <n v="240547.98"/>
    <n v="2030100.0209999999"/>
    <n v="123000"/>
    <n v="16504.878219512197"/>
  </r>
  <r>
    <s v="32033042006"/>
    <n v="44"/>
    <n v="5"/>
    <x v="4"/>
    <n v="32"/>
    <s v="Espírito Santo"/>
    <s v="3203304"/>
    <x v="43"/>
    <m/>
    <s v="3201"/>
    <s v="Noroeste Espírito-santense"/>
    <x v="1"/>
    <x v="1"/>
    <n v="8058.4830000000002"/>
    <n v="3214.0790000000002"/>
    <n v="40335.472999999998"/>
    <n v="17492.312000000002"/>
    <n v="22843.161"/>
    <n v="2720.0659999999998"/>
    <n v="54328.1"/>
    <n v="10919"/>
    <n v="4975.5563696309182"/>
  </r>
  <r>
    <s v="32033202006"/>
    <n v="45"/>
    <n v="5"/>
    <x v="4"/>
    <n v="32"/>
    <s v="Espírito Santo"/>
    <s v="3203320"/>
    <x v="44"/>
    <m/>
    <s v="3204"/>
    <s v="Sul Espírito-santense"/>
    <x v="3"/>
    <x v="3"/>
    <n v="33397.016000000003"/>
    <n v="14068.621999999999"/>
    <n v="135485.41800000001"/>
    <n v="71488.562999999995"/>
    <n v="63996.855000000003"/>
    <n v="10788.627"/>
    <n v="193739.682"/>
    <n v="36494"/>
    <n v="5308.8091741108128"/>
  </r>
  <r>
    <s v="32033462006"/>
    <n v="46"/>
    <n v="5"/>
    <x v="4"/>
    <n v="32"/>
    <s v="Espírito Santo"/>
    <s v="3203346"/>
    <x v="45"/>
    <m/>
    <s v="3203"/>
    <s v="Central Espírito-santense"/>
    <x v="0"/>
    <x v="0"/>
    <n v="19298.810000000001"/>
    <n v="20062.057000000001"/>
    <n v="78398.357999999993"/>
    <n v="48088.538999999997"/>
    <n v="30309.819"/>
    <n v="15509.029"/>
    <n v="133268.25399999999"/>
    <n v="14158"/>
    <n v="9412.9293685548801"/>
  </r>
  <r>
    <s v="32033532006"/>
    <n v="47"/>
    <n v="5"/>
    <x v="4"/>
    <n v="32"/>
    <s v="Espírito Santo"/>
    <s v="3203353"/>
    <x v="46"/>
    <m/>
    <s v="3201"/>
    <s v="Noroeste Espírito-santense"/>
    <x v="4"/>
    <x v="4"/>
    <n v="15199.67"/>
    <n v="10645.291999999999"/>
    <n v="42992.585000000006"/>
    <n v="21136.187000000002"/>
    <n v="21856.398000000001"/>
    <n v="4723.5429999999997"/>
    <n v="73561.089000000007"/>
    <n v="10604"/>
    <n v="6937.1076009053186"/>
  </r>
  <r>
    <s v="32034032006"/>
    <n v="48"/>
    <n v="5"/>
    <x v="4"/>
    <n v="32"/>
    <s v="Espírito Santo"/>
    <s v="3203403"/>
    <x v="47"/>
    <m/>
    <s v="3204"/>
    <s v="Sul Espírito-santense"/>
    <x v="5"/>
    <x v="5"/>
    <n v="21827.856"/>
    <n v="30735.106"/>
    <n v="100728.89"/>
    <n v="50101.934000000001"/>
    <n v="50626.955999999998"/>
    <n v="13493.864"/>
    <n v="166785.717"/>
    <n v="27794"/>
    <n v="6000.7813556882784"/>
  </r>
  <r>
    <s v="32035022006"/>
    <n v="49"/>
    <n v="5"/>
    <x v="4"/>
    <n v="32"/>
    <s v="Espírito Santo"/>
    <s v="3203502"/>
    <x v="48"/>
    <m/>
    <s v="3202"/>
    <s v="Litoral Norte Espírito-santense"/>
    <x v="7"/>
    <x v="7"/>
    <n v="27832.412"/>
    <n v="13232.273999999999"/>
    <n v="72320.92300000001"/>
    <n v="40525.54"/>
    <n v="31795.383000000002"/>
    <n v="7440.6239999999998"/>
    <n v="120826.23299999999"/>
    <n v="16620"/>
    <n v="7269.9297833935016"/>
  </r>
  <r>
    <s v="32036012006"/>
    <n v="50"/>
    <n v="5"/>
    <x v="4"/>
    <n v="32"/>
    <s v="Espírito Santo"/>
    <s v="3203601"/>
    <x v="49"/>
    <m/>
    <s v="3202"/>
    <s v="Litoral Norte Espírito-santense"/>
    <x v="7"/>
    <x v="7"/>
    <n v="9843.19"/>
    <n v="1676.213"/>
    <n v="19668.879000000001"/>
    <n v="6232.3950000000004"/>
    <n v="13436.484"/>
    <n v="1040.2729999999999"/>
    <n v="32228.554"/>
    <n v="6264"/>
    <n v="5145.0437420178796"/>
  </r>
  <r>
    <s v="32037002006"/>
    <n v="51"/>
    <n v="5"/>
    <x v="4"/>
    <n v="32"/>
    <s v="Espírito Santo"/>
    <s v="3203700"/>
    <x v="50"/>
    <m/>
    <s v="3204"/>
    <s v="Sul Espírito-santense"/>
    <x v="2"/>
    <x v="2"/>
    <n v="13814.933000000001"/>
    <n v="5617.6670000000004"/>
    <n v="62817.514999999999"/>
    <n v="25761.634999999998"/>
    <n v="37055.879999999997"/>
    <n v="4389.5450000000001"/>
    <n v="86639.660999999993"/>
    <n v="19344"/>
    <n v="4478.8906637717118"/>
  </r>
  <r>
    <s v="32038092006"/>
    <n v="52"/>
    <n v="5"/>
    <x v="4"/>
    <n v="32"/>
    <s v="Espírito Santo"/>
    <s v="3203809"/>
    <x v="51"/>
    <m/>
    <s v="3204"/>
    <s v="Sul Espírito-santense"/>
    <x v="5"/>
    <x v="5"/>
    <n v="7174.22"/>
    <n v="5261.5420000000004"/>
    <n v="50327.695999999996"/>
    <n v="25466.363000000001"/>
    <n v="24861.332999999999"/>
    <n v="4336.3770000000004"/>
    <n v="67099.835000000006"/>
    <n v="13708"/>
    <n v="4894.9398161657427"/>
  </r>
  <r>
    <s v="32039082006"/>
    <n v="53"/>
    <n v="5"/>
    <x v="4"/>
    <n v="32"/>
    <s v="Espírito Santo"/>
    <s v="3203908"/>
    <x v="52"/>
    <m/>
    <s v="3201"/>
    <s v="Noroeste Espírito-santense"/>
    <x v="1"/>
    <x v="1"/>
    <n v="37681.135000000002"/>
    <n v="82404.051000000007"/>
    <n v="213156.83900000001"/>
    <n v="125511.19"/>
    <n v="87645.649000000005"/>
    <n v="31903.053"/>
    <n v="365145.07799999998"/>
    <n v="45607"/>
    <n v="8006.3384568158399"/>
  </r>
  <r>
    <s v="32040052006"/>
    <n v="54"/>
    <n v="5"/>
    <x v="4"/>
    <n v="32"/>
    <s v="Espírito Santo"/>
    <s v="3204005"/>
    <x v="53"/>
    <m/>
    <s v="3201"/>
    <s v="Noroeste Espírito-santense"/>
    <x v="4"/>
    <x v="4"/>
    <n v="18296.560000000001"/>
    <n v="6617.9369999999999"/>
    <n v="65652.747000000003"/>
    <n v="26112.01"/>
    <n v="39540.737000000001"/>
    <n v="4252.4639999999999"/>
    <n v="94819.707999999999"/>
    <n v="19957"/>
    <n v="4751.2004810342232"/>
  </r>
  <r>
    <s v="32040542006"/>
    <n v="55"/>
    <n v="5"/>
    <x v="4"/>
    <n v="32"/>
    <s v="Espírito Santo"/>
    <s v="3204054"/>
    <x v="54"/>
    <m/>
    <s v="3202"/>
    <s v="Litoral Norte Espírito-santense"/>
    <x v="7"/>
    <x v="7"/>
    <n v="14216.36"/>
    <n v="15168.03"/>
    <n v="91258.008000000002"/>
    <n v="50569.525999999998"/>
    <n v="40688.482000000004"/>
    <n v="13142.564"/>
    <n v="133784.96100000001"/>
    <n v="22414"/>
    <n v="5968.8123940394407"/>
  </r>
  <r>
    <s v="32041042006"/>
    <n v="56"/>
    <n v="5"/>
    <x v="4"/>
    <n v="32"/>
    <s v="Espírito Santo"/>
    <s v="3204104"/>
    <x v="55"/>
    <m/>
    <s v="3202"/>
    <s v="Litoral Norte Espírito-santense"/>
    <x v="7"/>
    <x v="7"/>
    <n v="67380.755999999994"/>
    <n v="14078.074000000001"/>
    <n v="101401.18700000001"/>
    <n v="58504.463000000003"/>
    <n v="42896.724000000002"/>
    <n v="10956.065000000001"/>
    <n v="193816.08199999999"/>
    <n v="21330"/>
    <n v="9086.5486169714022"/>
  </r>
  <r>
    <s v="32042032006"/>
    <n v="57"/>
    <n v="5"/>
    <x v="4"/>
    <n v="32"/>
    <s v="Espírito Santo"/>
    <s v="3204203"/>
    <x v="56"/>
    <m/>
    <s v="3203"/>
    <s v="Central Espírito-santense"/>
    <x v="3"/>
    <x v="3"/>
    <n v="3619.4090000000001"/>
    <n v="8806.6290000000008"/>
    <n v="76833.990000000005"/>
    <n v="41146.419000000002"/>
    <n v="35687.571000000004"/>
    <n v="6983.8819999999996"/>
    <n v="96243.909"/>
    <n v="19094"/>
    <n v="5040.5315282287629"/>
  </r>
  <r>
    <s v="32042522006"/>
    <n v="58"/>
    <n v="5"/>
    <x v="4"/>
    <n v="32"/>
    <s v="Espírito Santo"/>
    <s v="3204252"/>
    <x v="57"/>
    <m/>
    <s v="3202"/>
    <s v="Litoral Norte Espírito-santense"/>
    <x v="7"/>
    <x v="7"/>
    <n v="6512.3329999999996"/>
    <n v="3610.39"/>
    <n v="23395.019"/>
    <n v="9587.9110000000001"/>
    <n v="13807.108"/>
    <n v="2022.29"/>
    <n v="35540.031000000003"/>
    <n v="6514"/>
    <n v="5455.9458090267117"/>
  </r>
  <r>
    <s v="32043022006"/>
    <n v="59"/>
    <n v="5"/>
    <x v="4"/>
    <n v="32"/>
    <s v="Espírito Santo"/>
    <s v="3204302"/>
    <x v="58"/>
    <m/>
    <s v="3204"/>
    <s v="Sul Espírito-santense"/>
    <x v="3"/>
    <x v="3"/>
    <n v="23629.116000000002"/>
    <n v="262364.76199999999"/>
    <n v="84746.501000000004"/>
    <n v="60712.421999999999"/>
    <n v="24034.079000000002"/>
    <n v="4638.5"/>
    <n v="375378.88"/>
    <n v="9645"/>
    <n v="38919.531363400725"/>
  </r>
  <r>
    <s v="32043512006"/>
    <n v="60"/>
    <n v="5"/>
    <x v="4"/>
    <n v="32"/>
    <s v="Espírito Santo"/>
    <s v="3204351"/>
    <x v="59"/>
    <m/>
    <s v="3202"/>
    <s v="Litoral Norte Espírito-santense"/>
    <x v="6"/>
    <x v="6"/>
    <n v="35430.985999999997"/>
    <n v="9046.8019999999997"/>
    <n v="63958.952000000005"/>
    <n v="28994.988000000001"/>
    <n v="34963.964"/>
    <n v="5343.4690000000001"/>
    <n v="113780.21"/>
    <n v="16986"/>
    <n v="6698.4699164017429"/>
  </r>
  <r>
    <s v="32044012006"/>
    <n v="61"/>
    <n v="5"/>
    <x v="4"/>
    <n v="32"/>
    <s v="Espírito Santo"/>
    <s v="3204401"/>
    <x v="60"/>
    <m/>
    <s v="3203"/>
    <s v="Central Espírito-santense"/>
    <x v="3"/>
    <x v="3"/>
    <n v="6616.0379999999996"/>
    <n v="26787.56"/>
    <n v="49930.796000000002"/>
    <n v="26600.038"/>
    <n v="23330.758000000002"/>
    <n v="9956.98"/>
    <n v="93291.373999999996"/>
    <n v="12207"/>
    <n v="7642.4489227492422"/>
  </r>
  <r>
    <s v="32045002006"/>
    <n v="62"/>
    <n v="5"/>
    <x v="4"/>
    <n v="32"/>
    <s v="Espírito Santo"/>
    <s v="3204500"/>
    <x v="61"/>
    <m/>
    <s v="3203"/>
    <s v="Central Espírito-santense"/>
    <x v="9"/>
    <x v="9"/>
    <n v="24035.29"/>
    <n v="9006.7939999999999"/>
    <n v="42953.490000000005"/>
    <n v="16363.947"/>
    <n v="26589.543000000001"/>
    <n v="2387.7159999999999"/>
    <n v="78383.289999999994"/>
    <n v="13454"/>
    <n v="5826.0212576185522"/>
  </r>
  <r>
    <s v="32045592006"/>
    <n v="63"/>
    <n v="5"/>
    <x v="4"/>
    <n v="32"/>
    <s v="Espírito Santo"/>
    <s v="3204559"/>
    <x v="62"/>
    <m/>
    <s v="3203"/>
    <s v="Central Espírito-santense"/>
    <x v="9"/>
    <x v="9"/>
    <n v="119652.879"/>
    <n v="22280.061000000002"/>
    <n v="140057.916"/>
    <n v="77349.672999999995"/>
    <n v="62708.243000000002"/>
    <n v="18624.654999999999"/>
    <n v="300615.511"/>
    <n v="32844"/>
    <n v="9152.8288576300092"/>
  </r>
  <r>
    <s v="32046092006"/>
    <n v="64"/>
    <n v="5"/>
    <x v="4"/>
    <n v="32"/>
    <s v="Espírito Santo"/>
    <s v="3204609"/>
    <x v="63"/>
    <m/>
    <s v="3203"/>
    <s v="Central Espírito-santense"/>
    <x v="9"/>
    <x v="9"/>
    <n v="34257.152000000002"/>
    <n v="18391.972000000002"/>
    <n v="107995.955"/>
    <n v="65431.232000000004"/>
    <n v="42564.722999999998"/>
    <n v="11827.08"/>
    <n v="172472.15900000001"/>
    <n v="21196"/>
    <n v="8137.0144838648803"/>
  </r>
  <r>
    <s v="32046582006"/>
    <n v="65"/>
    <n v="5"/>
    <x v="4"/>
    <n v="32"/>
    <s v="Espírito Santo"/>
    <s v="3204658"/>
    <x v="64"/>
    <m/>
    <s v="3201"/>
    <s v="Noroeste Espírito-santense"/>
    <x v="4"/>
    <x v="4"/>
    <n v="8359.81"/>
    <n v="22144.585999999999"/>
    <n v="31465.683000000001"/>
    <n v="14821.162"/>
    <n v="16644.521000000001"/>
    <n v="7018.55"/>
    <n v="68988.627999999997"/>
    <n v="8325"/>
    <n v="8286.922282282283"/>
  </r>
  <r>
    <s v="32047082006"/>
    <n v="66"/>
    <n v="5"/>
    <x v="4"/>
    <n v="32"/>
    <s v="Espírito Santo"/>
    <s v="3204708"/>
    <x v="65"/>
    <m/>
    <s v="3201"/>
    <s v="Noroeste Espírito-santense"/>
    <x v="4"/>
    <x v="4"/>
    <n v="16273.257"/>
    <n v="44944.02"/>
    <n v="140094.01300000001"/>
    <n v="86492.987999999998"/>
    <n v="53601.025000000001"/>
    <n v="23206.45"/>
    <n v="224517.74100000001"/>
    <n v="28576"/>
    <n v="7856.863836786114"/>
  </r>
  <r>
    <s v="32048072006"/>
    <n v="67"/>
    <n v="5"/>
    <x v="4"/>
    <n v="32"/>
    <s v="Espírito Santo"/>
    <s v="3204807"/>
    <x v="66"/>
    <m/>
    <s v="3204"/>
    <s v="Sul Espírito-santense"/>
    <x v="2"/>
    <x v="2"/>
    <n v="6007.3149999999996"/>
    <n v="3553.58"/>
    <n v="38767.271999999997"/>
    <n v="18053.392"/>
    <n v="20713.88"/>
    <n v="2920.0079999999998"/>
    <n v="51248.175999999999"/>
    <n v="10683"/>
    <n v="4797.1708321632505"/>
  </r>
  <r>
    <s v="32049062006"/>
    <n v="68"/>
    <n v="5"/>
    <x v="4"/>
    <n v="32"/>
    <s v="Espírito Santo"/>
    <s v="3204906"/>
    <x v="67"/>
    <m/>
    <s v="3202"/>
    <s v="Litoral Norte Espírito-santense"/>
    <x v="7"/>
    <x v="7"/>
    <n v="130441.914"/>
    <n v="179516.46799999999"/>
    <n v="542121.49199999997"/>
    <n v="338548.22499999998"/>
    <n v="203573.26699999999"/>
    <n v="63766.985000000001"/>
    <n v="915846.85800000001"/>
    <n v="102955"/>
    <n v="8895.6034966733041"/>
  </r>
  <r>
    <s v="32049552006"/>
    <n v="69"/>
    <n v="5"/>
    <x v="4"/>
    <n v="32"/>
    <s v="Espírito Santo"/>
    <s v="3204955"/>
    <x v="68"/>
    <m/>
    <s v="3203"/>
    <s v="Central Espírito-santense"/>
    <x v="4"/>
    <x v="4"/>
    <n v="11556.241"/>
    <n v="11850.119000000001"/>
    <n v="42150.264999999999"/>
    <n v="22438.326000000001"/>
    <n v="19711.938999999998"/>
    <n v="5690.9740000000002"/>
    <n v="71247.597999999998"/>
    <n v="11048"/>
    <n v="6448.9136495293269"/>
  </r>
  <r>
    <s v="32050022006"/>
    <n v="70"/>
    <n v="5"/>
    <x v="4"/>
    <n v="32"/>
    <s v="Espírito Santo"/>
    <s v="3205002"/>
    <x v="69"/>
    <s v="RM Grande Vitória"/>
    <s v="3203"/>
    <s v="Central Espírito-santense"/>
    <x v="8"/>
    <x v="8"/>
    <n v="14348.278"/>
    <n v="4725309.9649999999"/>
    <n v="3286364.3339999998"/>
    <n v="2586088.2659999998"/>
    <n v="700276.06799999997"/>
    <n v="2344576.253"/>
    <n v="10370598.83"/>
    <n v="394370"/>
    <n v="26296.622030073282"/>
  </r>
  <r>
    <s v="32050102006"/>
    <n v="71"/>
    <n v="5"/>
    <x v="4"/>
    <n v="32"/>
    <s v="Espírito Santo"/>
    <s v="3205010"/>
    <x v="70"/>
    <m/>
    <s v="3202"/>
    <s v="Litoral Norte Espírito-santense"/>
    <x v="6"/>
    <x v="6"/>
    <n v="53921.345000000001"/>
    <n v="15825.696"/>
    <n v="80838.361999999994"/>
    <n v="40850.292999999998"/>
    <n v="39988.069000000003"/>
    <n v="8702.5920000000006"/>
    <n v="159287.99600000001"/>
    <n v="21288"/>
    <n v="7482.525178504322"/>
  </r>
  <r>
    <s v="32050362006"/>
    <n v="72"/>
    <n v="5"/>
    <x v="4"/>
    <n v="32"/>
    <s v="Espírito Santo"/>
    <s v="3205036"/>
    <x v="71"/>
    <m/>
    <s v="3204"/>
    <s v="Sul Espírito-santense"/>
    <x v="5"/>
    <x v="5"/>
    <n v="23330.280999999999"/>
    <n v="48308.661999999997"/>
    <n v="78645.342000000004"/>
    <n v="38480.658000000003"/>
    <n v="40164.684000000001"/>
    <n v="15665.925999999999"/>
    <n v="165950.21100000001"/>
    <n v="20550"/>
    <n v="8075.4360583941607"/>
  </r>
  <r>
    <s v="32050692006"/>
    <n v="73"/>
    <n v="5"/>
    <x v="4"/>
    <n v="32"/>
    <s v="Espírito Santo"/>
    <s v="3205069"/>
    <x v="72"/>
    <m/>
    <s v="3203"/>
    <s v="Central Espírito-santense"/>
    <x v="0"/>
    <x v="0"/>
    <n v="24727.719000000001"/>
    <n v="23048.984"/>
    <n v="112695.705"/>
    <n v="77784.095000000001"/>
    <n v="34911.61"/>
    <n v="18185.132000000001"/>
    <n v="178657.54"/>
    <n v="19217"/>
    <n v="9296.8486236145072"/>
  </r>
  <r>
    <s v="32051012006"/>
    <n v="74"/>
    <n v="5"/>
    <x v="4"/>
    <n v="32"/>
    <s v="Espírito Santo"/>
    <s v="3205101"/>
    <x v="73"/>
    <s v="RM Grande Vitória"/>
    <s v="3203"/>
    <s v="Central Espírito-santense"/>
    <x v="8"/>
    <x v="8"/>
    <n v="8516.3230000000003"/>
    <n v="155069.57999999999"/>
    <n v="292617.48599999998"/>
    <n v="178727.071"/>
    <n v="113890.41499999999"/>
    <n v="107825.71799999999"/>
    <n v="564029.10600000003"/>
    <n v="60537"/>
    <n v="9317.0970811239404"/>
  </r>
  <r>
    <s v="32051502006"/>
    <n v="75"/>
    <n v="5"/>
    <x v="4"/>
    <n v="32"/>
    <s v="Espírito Santo"/>
    <s v="3205150"/>
    <x v="74"/>
    <m/>
    <s v="3201"/>
    <s v="Noroeste Espírito-santense"/>
    <x v="1"/>
    <x v="1"/>
    <n v="20096.845000000001"/>
    <n v="23880.080999999998"/>
    <n v="34384.811999999998"/>
    <n v="16372.694"/>
    <n v="18012.117999999999"/>
    <n v="3018.6309999999999"/>
    <n v="81380.369000000006"/>
    <n v="8488"/>
    <n v="9587.6966305372298"/>
  </r>
  <r>
    <s v="32051762006"/>
    <n v="76"/>
    <n v="5"/>
    <x v="4"/>
    <n v="32"/>
    <s v="Espírito Santo"/>
    <s v="3205176"/>
    <x v="75"/>
    <m/>
    <s v="3201"/>
    <s v="Noroeste Espírito-santense"/>
    <x v="4"/>
    <x v="4"/>
    <n v="27070.42"/>
    <n v="7785.8670000000002"/>
    <n v="48339.451000000001"/>
    <n v="22482.918000000001"/>
    <n v="25856.532999999999"/>
    <n v="5152.5529999999999"/>
    <n v="88348.290999999997"/>
    <n v="14384"/>
    <n v="6142.1225667408235"/>
  </r>
  <r>
    <s v="32052002006"/>
    <n v="77"/>
    <n v="5"/>
    <x v="4"/>
    <n v="32"/>
    <s v="Espírito Santo"/>
    <s v="3205200"/>
    <x v="76"/>
    <s v="RM Grande Vitória"/>
    <s v="3203"/>
    <s v="Central Espírito-santense"/>
    <x v="8"/>
    <x v="8"/>
    <n v="5717.4979999999996"/>
    <n v="867064.62899999996"/>
    <n v="2699878.8369999998"/>
    <n v="2041129.2709999999"/>
    <n v="658749.56599999999"/>
    <n v="1116646.551"/>
    <n v="4689307.5159999998"/>
    <n v="405374"/>
    <n v="11567.854662607864"/>
  </r>
  <r>
    <s v="32053092006"/>
    <n v="78"/>
    <n v="5"/>
    <x v="4"/>
    <n v="32"/>
    <s v="Espírito Santo"/>
    <s v="3205309"/>
    <x v="77"/>
    <s v="RM Grande Vitória"/>
    <s v="3203"/>
    <s v="Central Espírito-santense"/>
    <x v="8"/>
    <x v="8"/>
    <n v="4347.3209999999999"/>
    <n v="2779977.358"/>
    <n v="6156255.4330000002"/>
    <n v="5385617.5880000005"/>
    <n v="770637.84499999997"/>
    <n v="4513483.2180000003"/>
    <n v="13454063.328"/>
    <n v="317085"/>
    <n v="42430.462897961115"/>
  </r>
  <r>
    <s v="32001022007"/>
    <n v="1"/>
    <n v="6"/>
    <x v="5"/>
    <n v="32"/>
    <s v="Espírito Santo"/>
    <s v="3200102"/>
    <x v="0"/>
    <m/>
    <s v="3203"/>
    <s v="Central Espírito-santense"/>
    <x v="0"/>
    <x v="0"/>
    <n v="24997.800999999999"/>
    <n v="13334.352999999999"/>
    <n v="130076.607"/>
    <n v="59655.22"/>
    <n v="70421.387000000002"/>
    <n v="9631.0349999999999"/>
    <n v="178039.796"/>
    <n v="30773"/>
    <n v="5785.5846358821045"/>
  </r>
  <r>
    <s v="32001362007"/>
    <n v="2"/>
    <n v="6"/>
    <x v="5"/>
    <n v="32"/>
    <s v="Espírito Santo"/>
    <s v="3200136"/>
    <x v="1"/>
    <m/>
    <s v="3201"/>
    <s v="Noroeste Espírito-santense"/>
    <x v="1"/>
    <x v="1"/>
    <n v="25825.493999999999"/>
    <n v="11188.106"/>
    <n v="41981.137000000002"/>
    <n v="19013.127"/>
    <n v="22968.01"/>
    <n v="5437.5420000000004"/>
    <n v="84432.278999999995"/>
    <n v="9281"/>
    <n v="9097.3256114642827"/>
  </r>
  <r>
    <s v="32001692007"/>
    <n v="3"/>
    <n v="6"/>
    <x v="5"/>
    <n v="32"/>
    <s v="Espírito Santo"/>
    <s v="3200169"/>
    <x v="2"/>
    <m/>
    <s v="3201"/>
    <s v="Noroeste Espírito-santense"/>
    <x v="1"/>
    <x v="1"/>
    <n v="14354.927"/>
    <n v="13462.982"/>
    <n v="47933.777000000002"/>
    <n v="18299.263999999999"/>
    <n v="29634.512999999999"/>
    <n v="3842.5459999999998"/>
    <n v="79594.232999999993"/>
    <n v="11934"/>
    <n v="6669.5351935646049"/>
  </r>
  <r>
    <s v="32002012007"/>
    <n v="4"/>
    <n v="6"/>
    <x v="5"/>
    <n v="32"/>
    <s v="Espírito Santo"/>
    <s v="3200201"/>
    <x v="3"/>
    <m/>
    <s v="3204"/>
    <s v="Sul Espírito-santense"/>
    <x v="2"/>
    <x v="2"/>
    <n v="14793.462"/>
    <n v="32260.169000000002"/>
    <n v="143463.73699999999"/>
    <n v="73003.725999999995"/>
    <n v="70460.010999999999"/>
    <n v="11704.787"/>
    <n v="202222.155"/>
    <n v="30473"/>
    <n v="6636.1091786171364"/>
  </r>
  <r>
    <s v="32003002007"/>
    <n v="5"/>
    <n v="6"/>
    <x v="5"/>
    <n v="32"/>
    <s v="Espírito Santo"/>
    <s v="3200300"/>
    <x v="4"/>
    <m/>
    <s v="3203"/>
    <s v="Central Espírito-santense"/>
    <x v="3"/>
    <x v="3"/>
    <n v="17120.309000000001"/>
    <n v="8477.4240000000009"/>
    <n v="62993.987000000001"/>
    <n v="31522.925999999999"/>
    <n v="31471.061000000002"/>
    <n v="6708.0309999999999"/>
    <n v="95299.751000000004"/>
    <n v="13983"/>
    <n v="6815.4009153972684"/>
  </r>
  <r>
    <s v="32003592007"/>
    <n v="6"/>
    <n v="6"/>
    <x v="5"/>
    <n v="32"/>
    <s v="Espírito Santo"/>
    <s v="3200359"/>
    <x v="5"/>
    <m/>
    <s v="3201"/>
    <s v="Noroeste Espírito-santense"/>
    <x v="4"/>
    <x v="4"/>
    <n v="8833.1139999999996"/>
    <n v="1950.326"/>
    <n v="26831.553"/>
    <n v="9799.6190000000006"/>
    <n v="17031.934000000001"/>
    <n v="1426.9349999999999"/>
    <n v="39041.927000000003"/>
    <n v="6198"/>
    <n v="6299.1169732171666"/>
  </r>
  <r>
    <s v="32004092007"/>
    <n v="7"/>
    <n v="6"/>
    <x v="5"/>
    <n v="32"/>
    <s v="Espírito Santo"/>
    <s v="3200409"/>
    <x v="6"/>
    <m/>
    <s v="3203"/>
    <s v="Central Espírito-santense"/>
    <x v="3"/>
    <x v="3"/>
    <n v="13037.290999999999"/>
    <n v="1301607.7709999999"/>
    <n v="391006.65399999998"/>
    <n v="309452.011"/>
    <n v="81554.642999999996"/>
    <n v="120517.678"/>
    <n v="1826169.3929999999"/>
    <n v="19459"/>
    <n v="93847.031861863405"/>
  </r>
  <r>
    <s v="32005082007"/>
    <n v="8"/>
    <n v="6"/>
    <x v="5"/>
    <n v="32"/>
    <s v="Espírito Santo"/>
    <s v="3200508"/>
    <x v="7"/>
    <m/>
    <s v="3204"/>
    <s v="Sul Espírito-santense"/>
    <x v="5"/>
    <x v="5"/>
    <n v="4171.049"/>
    <n v="2672.0680000000002"/>
    <n v="27991.627"/>
    <n v="9634.5810000000001"/>
    <n v="18357.045999999998"/>
    <n v="1253.421"/>
    <n v="36088.165000000001"/>
    <n v="7617"/>
    <n v="4737.8449520808717"/>
  </r>
  <r>
    <s v="32006072007"/>
    <n v="9"/>
    <n v="6"/>
    <x v="5"/>
    <n v="32"/>
    <s v="Espírito Santo"/>
    <s v="3200607"/>
    <x v="8"/>
    <m/>
    <s v="3202"/>
    <s v="Litoral Norte Espírito-santense"/>
    <x v="6"/>
    <x v="6"/>
    <n v="32607.5"/>
    <n v="2476470.0260000001"/>
    <n v="895792.96299999999"/>
    <n v="666536.88500000001"/>
    <n v="229256.07800000001"/>
    <n v="363100.641"/>
    <n v="3767971.1310000001"/>
    <n v="73358"/>
    <n v="51364.14748221053"/>
  </r>
  <r>
    <s v="32007062007"/>
    <n v="10"/>
    <n v="6"/>
    <x v="5"/>
    <n v="32"/>
    <s v="Espírito Santo"/>
    <s v="3200706"/>
    <x v="9"/>
    <m/>
    <s v="3204"/>
    <s v="Sul Espírito-santense"/>
    <x v="5"/>
    <x v="5"/>
    <n v="5866.44"/>
    <n v="31442.010999999999"/>
    <n v="41968.896999999997"/>
    <n v="20090.797999999999"/>
    <n v="21878.098999999998"/>
    <n v="11659.089"/>
    <n v="90936.437999999995"/>
    <n v="8878"/>
    <n v="10242.89682360892"/>
  </r>
  <r>
    <s v="32008052007"/>
    <n v="11"/>
    <n v="6"/>
    <x v="5"/>
    <n v="32"/>
    <s v="Espírito Santo"/>
    <s v="3200805"/>
    <x v="10"/>
    <m/>
    <s v="3201"/>
    <s v="Noroeste Espírito-santense"/>
    <x v="4"/>
    <x v="4"/>
    <n v="19154.852999999999"/>
    <n v="76473.509999999995"/>
    <n v="141136.57"/>
    <n v="70518.998000000007"/>
    <n v="70617.572"/>
    <n v="12669.574000000001"/>
    <n v="249434.50700000001"/>
    <n v="28637"/>
    <n v="8710.2177951601079"/>
  </r>
  <r>
    <s v="32009042007"/>
    <n v="12"/>
    <n v="6"/>
    <x v="5"/>
    <n v="32"/>
    <s v="Espírito Santo"/>
    <s v="3200904"/>
    <x v="11"/>
    <m/>
    <s v="3201"/>
    <s v="Noroeste Espírito-santense"/>
    <x v="1"/>
    <x v="1"/>
    <n v="18318.648000000001"/>
    <n v="66314.606"/>
    <n v="196415.88"/>
    <n v="108568.02499999999"/>
    <n v="87847.854999999996"/>
    <n v="28369.575000000001"/>
    <n v="309418.70799999998"/>
    <n v="39627"/>
    <n v="7808.2799101622631"/>
  </r>
  <r>
    <s v="32010012007"/>
    <n v="13"/>
    <n v="6"/>
    <x v="5"/>
    <n v="32"/>
    <s v="Espírito Santo"/>
    <s v="3201001"/>
    <x v="12"/>
    <m/>
    <s v="3201"/>
    <s v="Noroeste Espírito-santense"/>
    <x v="7"/>
    <x v="7"/>
    <n v="28376.527999999998"/>
    <n v="11035.263000000001"/>
    <n v="61008.767"/>
    <n v="29538.362000000001"/>
    <n v="31470.404999999999"/>
    <n v="5627.6469999999999"/>
    <n v="106048.20600000001"/>
    <n v="12912"/>
    <n v="8213.1510223048335"/>
  </r>
  <r>
    <s v="32011002007"/>
    <n v="14"/>
    <n v="6"/>
    <x v="5"/>
    <n v="32"/>
    <s v="Espírito Santo"/>
    <s v="3201100"/>
    <x v="13"/>
    <m/>
    <s v="3204"/>
    <s v="Sul Espírito-santense"/>
    <x v="2"/>
    <x v="2"/>
    <n v="964.476"/>
    <n v="9563.9959999999992"/>
    <n v="41428.332999999999"/>
    <n v="19585.085999999999"/>
    <n v="21843.246999999999"/>
    <n v="5537.33"/>
    <n v="57494.135000000002"/>
    <n v="9318"/>
    <n v="6170.2226872719466"/>
  </r>
  <r>
    <s v="32011592007"/>
    <n v="15"/>
    <n v="6"/>
    <x v="5"/>
    <n v="32"/>
    <s v="Espírito Santo"/>
    <s v="3201159"/>
    <x v="14"/>
    <m/>
    <s v="3203"/>
    <s v="Central Espírito-santense"/>
    <x v="0"/>
    <x v="0"/>
    <n v="23043.763999999999"/>
    <n v="4562.7330000000002"/>
    <n v="42715.892999999996"/>
    <n v="14902.371999999999"/>
    <n v="27813.521000000001"/>
    <n v="3380.2069999999999"/>
    <n v="73702.596999999994"/>
    <n v="10949"/>
    <n v="6731.4455201388255"/>
  </r>
  <r>
    <s v="32012092007"/>
    <n v="16"/>
    <n v="6"/>
    <x v="5"/>
    <n v="32"/>
    <s v="Espírito Santo"/>
    <s v="3201209"/>
    <x v="15"/>
    <m/>
    <s v="3204"/>
    <s v="Sul Espírito-santense"/>
    <x v="5"/>
    <x v="5"/>
    <n v="20681.757000000001"/>
    <n v="578344.07299999997"/>
    <n v="1315935.8730000001"/>
    <n v="907300.43"/>
    <n v="408635.44300000003"/>
    <n v="341058.12099999998"/>
    <n v="2256019.8229999999"/>
    <n v="195288"/>
    <n v="11552.270610585392"/>
  </r>
  <r>
    <s v="32013082007"/>
    <n v="17"/>
    <n v="6"/>
    <x v="5"/>
    <n v="32"/>
    <s v="Espírito Santo"/>
    <s v="3201308"/>
    <x v="16"/>
    <s v="RM Grande Vitória"/>
    <s v="3203"/>
    <s v="Central Espírito-santense"/>
    <x v="8"/>
    <x v="8"/>
    <n v="4090.0619999999999"/>
    <n v="890363.86199999996"/>
    <n v="2020104.4929999998"/>
    <n v="1331040.8219999999"/>
    <n v="689063.67099999997"/>
    <n v="704856.11"/>
    <n v="3619414.5269999998"/>
    <n v="356536"/>
    <n v="10151.61029180784"/>
  </r>
  <r>
    <s v="32014072007"/>
    <n v="18"/>
    <n v="6"/>
    <x v="5"/>
    <n v="32"/>
    <s v="Espírito Santo"/>
    <s v="3201407"/>
    <x v="17"/>
    <m/>
    <s v="3204"/>
    <s v="Sul Espírito-santense"/>
    <x v="5"/>
    <x v="5"/>
    <n v="22198.35"/>
    <n v="47105.811999999998"/>
    <n v="187528.70300000001"/>
    <n v="111804.55"/>
    <n v="75724.153000000006"/>
    <n v="27260.07"/>
    <n v="284092.93599999999"/>
    <n v="32250"/>
    <n v="8809.0832868217058"/>
  </r>
  <r>
    <s v="32015062007"/>
    <n v="19"/>
    <n v="6"/>
    <x v="5"/>
    <n v="32"/>
    <s v="Espírito Santo"/>
    <s v="3201506"/>
    <x v="18"/>
    <m/>
    <s v="3201"/>
    <s v="Noroeste Espírito-santense"/>
    <x v="4"/>
    <x v="4"/>
    <n v="32880.591"/>
    <n v="224450.36499999999"/>
    <n v="833514.85600000003"/>
    <n v="587038.78"/>
    <n v="246476.076"/>
    <n v="214214.08300000001"/>
    <n v="1305059.895"/>
    <n v="106637"/>
    <n v="12238.340304022056"/>
  </r>
  <r>
    <s v="32016052007"/>
    <n v="20"/>
    <n v="6"/>
    <x v="5"/>
    <n v="32"/>
    <s v="Espírito Santo"/>
    <s v="3201605"/>
    <x v="19"/>
    <m/>
    <s v="3202"/>
    <s v="Litoral Norte Espírito-santense"/>
    <x v="7"/>
    <x v="7"/>
    <n v="35668.563000000002"/>
    <n v="29062.421999999999"/>
    <n v="142010.36300000001"/>
    <n v="69832.149999999994"/>
    <n v="72178.213000000003"/>
    <n v="24079.842000000001"/>
    <n v="230821.19099999999"/>
    <n v="26230"/>
    <n v="8799.8929088829591"/>
  </r>
  <r>
    <s v="32017042007"/>
    <n v="21"/>
    <n v="6"/>
    <x v="5"/>
    <n v="32"/>
    <s v="Espírito Santo"/>
    <s v="3201704"/>
    <x v="20"/>
    <m/>
    <s v="3203"/>
    <s v="Central Espírito-santense"/>
    <x v="0"/>
    <x v="0"/>
    <n v="15743.447"/>
    <n v="6416.6589999999997"/>
    <n v="50934.097999999998"/>
    <n v="20963.451000000001"/>
    <n v="29970.647000000001"/>
    <n v="3794.8739999999998"/>
    <n v="76889.077000000005"/>
    <n v="11326"/>
    <n v="6788.7230266643119"/>
  </r>
  <r>
    <s v="32018032007"/>
    <n v="22"/>
    <n v="6"/>
    <x v="5"/>
    <n v="32"/>
    <s v="Espírito Santo"/>
    <s v="3201803"/>
    <x v="21"/>
    <m/>
    <s v="3204"/>
    <s v="Sul Espírito-santense"/>
    <x v="2"/>
    <x v="2"/>
    <n v="4698.4449999999997"/>
    <n v="1213.1310000000001"/>
    <n v="18674.061999999998"/>
    <n v="5280.3519999999999"/>
    <n v="13393.71"/>
    <n v="740.94500000000005"/>
    <n v="25326.583999999999"/>
    <n v="4837"/>
    <n v="5236.0107504651642"/>
  </r>
  <r>
    <s v="32019022007"/>
    <n v="23"/>
    <n v="6"/>
    <x v="5"/>
    <n v="32"/>
    <s v="Espírito Santo"/>
    <s v="3201902"/>
    <x v="22"/>
    <m/>
    <s v="3203"/>
    <s v="Central Espírito-santense"/>
    <x v="0"/>
    <x v="0"/>
    <n v="34949.624000000003"/>
    <n v="28359.657999999999"/>
    <n v="144493.39000000001"/>
    <n v="71983.631999999998"/>
    <n v="72509.758000000002"/>
    <n v="16878.892"/>
    <n v="224681.565"/>
    <n v="31175"/>
    <n v="7207.10713712911"/>
  </r>
  <r>
    <s v="32020092007"/>
    <n v="24"/>
    <n v="6"/>
    <x v="5"/>
    <n v="32"/>
    <s v="Espírito Santo"/>
    <s v="3202009"/>
    <x v="23"/>
    <m/>
    <s v="3204"/>
    <s v="Sul Espírito-santense"/>
    <x v="2"/>
    <x v="2"/>
    <n v="6041.6440000000002"/>
    <n v="6039.0129999999999"/>
    <n v="25017.923999999999"/>
    <n v="9758.4130000000005"/>
    <n v="15259.511"/>
    <n v="2855.607"/>
    <n v="39954.188000000002"/>
    <n v="6106"/>
    <n v="6543.430723878153"/>
  </r>
  <r>
    <s v="32021082007"/>
    <n v="25"/>
    <n v="6"/>
    <x v="5"/>
    <n v="32"/>
    <s v="Espírito Santo"/>
    <s v="3202108"/>
    <x v="24"/>
    <m/>
    <s v="3201"/>
    <s v="Noroeste Espírito-santense"/>
    <x v="1"/>
    <x v="1"/>
    <n v="31266.514999999999"/>
    <n v="50772.86"/>
    <n v="103420.10399999999"/>
    <n v="47632.09"/>
    <n v="55788.014000000003"/>
    <n v="11145.351000000001"/>
    <n v="196604.829"/>
    <n v="23296"/>
    <n v="8439.4243217719777"/>
  </r>
  <r>
    <s v="32022072007"/>
    <n v="26"/>
    <n v="6"/>
    <x v="5"/>
    <n v="32"/>
    <s v="Espírito Santo"/>
    <s v="3202207"/>
    <x v="25"/>
    <s v="RM Grande Vitória"/>
    <s v="3202"/>
    <s v="Litoral Norte Espírito-santense"/>
    <x v="8"/>
    <x v="8"/>
    <n v="9464.92"/>
    <n v="212284.61600000001"/>
    <n v="125829.44"/>
    <n v="85238.013000000006"/>
    <n v="40591.427000000003"/>
    <n v="17926.633000000002"/>
    <n v="365505.609"/>
    <n v="15209"/>
    <n v="24032.192057334472"/>
  </r>
  <r>
    <s v="32022562007"/>
    <n v="27"/>
    <n v="6"/>
    <x v="5"/>
    <n v="32"/>
    <s v="Espírito Santo"/>
    <s v="3202256"/>
    <x v="26"/>
    <m/>
    <s v="3201"/>
    <s v="Noroeste Espírito-santense"/>
    <x v="4"/>
    <x v="4"/>
    <n v="15221.816000000001"/>
    <n v="7470.2460000000001"/>
    <n v="36304.377999999997"/>
    <n v="18130.674999999999"/>
    <n v="18173.703000000001"/>
    <n v="7256.8069999999998"/>
    <n v="66253.245999999999"/>
    <n v="9890"/>
    <n v="6699.013751263903"/>
  </r>
  <r>
    <s v="32023062007"/>
    <n v="28"/>
    <n v="6"/>
    <x v="5"/>
    <n v="32"/>
    <s v="Espírito Santo"/>
    <s v="3202306"/>
    <x v="27"/>
    <m/>
    <s v="3204"/>
    <s v="Sul Espírito-santense"/>
    <x v="2"/>
    <x v="2"/>
    <n v="11061.516"/>
    <n v="15186.263000000001"/>
    <n v="134359.14000000001"/>
    <n v="75923.432000000001"/>
    <n v="58435.707999999999"/>
    <n v="13438.578"/>
    <n v="174045.497"/>
    <n v="25761"/>
    <n v="6756.1622996001706"/>
  </r>
  <r>
    <s v="32024052007"/>
    <n v="29"/>
    <n v="6"/>
    <x v="5"/>
    <n v="32"/>
    <s v="Espírito Santo"/>
    <s v="3202405"/>
    <x v="28"/>
    <s v="RM Grande Vitória"/>
    <s v="3203"/>
    <s v="Central Espírito-santense"/>
    <x v="8"/>
    <x v="8"/>
    <n v="20478.174999999999"/>
    <n v="108473.133"/>
    <n v="648601.554"/>
    <n v="442998.16"/>
    <n v="205603.394"/>
    <n v="75059.627999999997"/>
    <n v="852612.48899999994"/>
    <n v="98073"/>
    <n v="8693.6515554739835"/>
  </r>
  <r>
    <s v="32024542007"/>
    <n v="30"/>
    <n v="6"/>
    <x v="5"/>
    <n v="32"/>
    <s v="Espírito Santo"/>
    <s v="3202454"/>
    <x v="29"/>
    <m/>
    <s v="3204"/>
    <s v="Sul Espírito-santense"/>
    <x v="2"/>
    <x v="2"/>
    <n v="11462.537"/>
    <n v="4913.9049999999997"/>
    <n v="81602.195999999996"/>
    <n v="35643.357000000004"/>
    <n v="45958.839"/>
    <n v="7567.5659999999998"/>
    <n v="105546.204"/>
    <n v="19649"/>
    <n v="5371.5814545269477"/>
  </r>
  <r>
    <s v="32025042007"/>
    <n v="31"/>
    <n v="6"/>
    <x v="5"/>
    <n v="32"/>
    <s v="Espírito Santo"/>
    <s v="3202504"/>
    <x v="30"/>
    <m/>
    <s v="3202"/>
    <s v="Litoral Norte Espírito-santense"/>
    <x v="6"/>
    <x v="6"/>
    <n v="11119.742"/>
    <n v="133351.245"/>
    <n v="94359.47099999999"/>
    <n v="68169.737999999998"/>
    <n v="26189.733"/>
    <n v="36775.326000000001"/>
    <n v="275605.78399999999"/>
    <n v="10312"/>
    <n v="26726.705197827774"/>
  </r>
  <r>
    <s v="32025532007"/>
    <n v="32"/>
    <n v="6"/>
    <x v="5"/>
    <n v="32"/>
    <s v="Espírito Santo"/>
    <s v="3202553"/>
    <x v="31"/>
    <m/>
    <s v="3204"/>
    <s v="Sul Espírito-santense"/>
    <x v="2"/>
    <x v="2"/>
    <n v="11089.844999999999"/>
    <n v="2428.8449999999998"/>
    <n v="32115.486000000001"/>
    <n v="10053.859"/>
    <n v="22061.627"/>
    <n v="1505.588"/>
    <n v="47139.764000000003"/>
    <n v="8994"/>
    <n v="5241.2457193684677"/>
  </r>
  <r>
    <s v="32026032007"/>
    <n v="33"/>
    <n v="6"/>
    <x v="5"/>
    <n v="32"/>
    <s v="Espírito Santo"/>
    <s v="3202603"/>
    <x v="32"/>
    <m/>
    <s v="3203"/>
    <s v="Central Espírito-santense"/>
    <x v="3"/>
    <x v="3"/>
    <n v="12814.293"/>
    <n v="14560.931"/>
    <n v="98887.667000000001"/>
    <n v="69804.97"/>
    <n v="29082.697"/>
    <n v="27264.86"/>
    <n v="153527.75"/>
    <n v="11496"/>
    <n v="13354.884307585247"/>
  </r>
  <r>
    <s v="32026522007"/>
    <n v="34"/>
    <n v="6"/>
    <x v="5"/>
    <n v="32"/>
    <s v="Espírito Santo"/>
    <s v="3202652"/>
    <x v="33"/>
    <m/>
    <s v="3204"/>
    <s v="Sul Espírito-santense"/>
    <x v="2"/>
    <x v="2"/>
    <n v="12393.897000000001"/>
    <n v="4204.0249999999996"/>
    <n v="44441.421999999999"/>
    <n v="18054.637999999999"/>
    <n v="26386.784"/>
    <n v="5043.6260000000002"/>
    <n v="66082.971000000005"/>
    <n v="10369"/>
    <n v="6373.1286527148241"/>
  </r>
  <r>
    <s v="32027022007"/>
    <n v="35"/>
    <n v="6"/>
    <x v="5"/>
    <n v="32"/>
    <s v="Espírito Santo"/>
    <s v="3202702"/>
    <x v="34"/>
    <m/>
    <s v="3203"/>
    <s v="Central Espírito-santense"/>
    <x v="9"/>
    <x v="9"/>
    <n v="31941.78"/>
    <n v="8013.1679999999997"/>
    <n v="63944.813000000002"/>
    <n v="31842.526000000002"/>
    <n v="32102.287"/>
    <n v="5172.7929999999997"/>
    <n v="109072.554"/>
    <n v="13881"/>
    <n v="7857.6870542468123"/>
  </r>
  <r>
    <s v="32028012007"/>
    <n v="36"/>
    <n v="6"/>
    <x v="5"/>
    <n v="32"/>
    <s v="Espírito Santo"/>
    <s v="3202801"/>
    <x v="35"/>
    <m/>
    <s v="3204"/>
    <s v="Sul Espírito-santense"/>
    <x v="3"/>
    <x v="3"/>
    <n v="34850.434999999998"/>
    <n v="622174.35499999998"/>
    <n v="246241.35800000001"/>
    <n v="169000.296"/>
    <n v="77241.062000000005"/>
    <n v="27244.284"/>
    <n v="930510.43200000003"/>
    <n v="30833"/>
    <n v="30179.04297343755"/>
  </r>
  <r>
    <s v="32029002007"/>
    <n v="37"/>
    <n v="6"/>
    <x v="5"/>
    <n v="32"/>
    <s v="Espírito Santo"/>
    <s v="3202900"/>
    <x v="36"/>
    <m/>
    <s v="3203"/>
    <s v="Central Espírito-santense"/>
    <x v="9"/>
    <x v="9"/>
    <n v="11491.106"/>
    <n v="5428.65"/>
    <n v="52044.831999999995"/>
    <n v="28436.284"/>
    <n v="23608.547999999999"/>
    <n v="6085.951"/>
    <n v="75050.539000000004"/>
    <n v="10569"/>
    <n v="7101.0066231431547"/>
  </r>
  <r>
    <s v="32030072007"/>
    <n v="38"/>
    <n v="6"/>
    <x v="5"/>
    <n v="32"/>
    <s v="Espírito Santo"/>
    <s v="3203007"/>
    <x v="37"/>
    <m/>
    <s v="3204"/>
    <s v="Sul Espírito-santense"/>
    <x v="2"/>
    <x v="2"/>
    <n v="18941.877"/>
    <n v="8106.2070000000003"/>
    <n v="118635.94099999999"/>
    <n v="60677.050999999999"/>
    <n v="57958.89"/>
    <n v="13267.141"/>
    <n v="158951.166"/>
    <n v="25533"/>
    <n v="6225.3227587827514"/>
  </r>
  <r>
    <s v="32030562007"/>
    <n v="39"/>
    <n v="6"/>
    <x v="5"/>
    <n v="32"/>
    <s v="Espírito Santo"/>
    <s v="3203056"/>
    <x v="38"/>
    <m/>
    <s v="3202"/>
    <s v="Litoral Norte Espírito-santense"/>
    <x v="7"/>
    <x v="7"/>
    <n v="53602.387000000002"/>
    <n v="339646.09299999999"/>
    <n v="171499.21799999999"/>
    <n v="112362.511"/>
    <n v="59136.707000000002"/>
    <n v="14377.512000000001"/>
    <n v="579125.21"/>
    <n v="21949"/>
    <n v="26385.038498337053"/>
  </r>
  <r>
    <s v="32031062007"/>
    <n v="40"/>
    <n v="6"/>
    <x v="5"/>
    <n v="32"/>
    <s v="Espírito Santo"/>
    <s v="3203106"/>
    <x v="39"/>
    <m/>
    <s v="3204"/>
    <s v="Sul Espírito-santense"/>
    <x v="2"/>
    <x v="2"/>
    <n v="6516.4480000000003"/>
    <n v="4854.2619999999997"/>
    <n v="43060.313999999998"/>
    <n v="18589.292000000001"/>
    <n v="24471.022000000001"/>
    <n v="2977.5540000000001"/>
    <n v="57408.578999999998"/>
    <n v="10701"/>
    <n v="5364.78637510513"/>
  </r>
  <r>
    <s v="32031302007"/>
    <n v="41"/>
    <n v="6"/>
    <x v="5"/>
    <n v="32"/>
    <s v="Espírito Santo"/>
    <s v="3203130"/>
    <x v="40"/>
    <m/>
    <s v="3202"/>
    <s v="Litoral Norte Espírito-santense"/>
    <x v="6"/>
    <x v="6"/>
    <n v="10678.404"/>
    <n v="88381.808000000005"/>
    <n v="102269.234"/>
    <n v="66124.498000000007"/>
    <n v="36144.735999999997"/>
    <n v="21546.847000000002"/>
    <n v="222876.29300000001"/>
    <n v="14403"/>
    <n v="15474.296535444004"/>
  </r>
  <r>
    <s v="32031632007"/>
    <n v="42"/>
    <n v="6"/>
    <x v="5"/>
    <n v="32"/>
    <s v="Espírito Santo"/>
    <s v="3203163"/>
    <x v="41"/>
    <m/>
    <s v="3203"/>
    <s v="Central Espírito-santense"/>
    <x v="0"/>
    <x v="0"/>
    <n v="13001.954"/>
    <n v="4190.2960000000003"/>
    <n v="39844.574999999997"/>
    <n v="14179.791999999999"/>
    <n v="25664.782999999999"/>
    <n v="2903.8"/>
    <n v="59940.625"/>
    <n v="10802"/>
    <n v="5549.0302721718199"/>
  </r>
  <r>
    <s v="32032052007"/>
    <n v="43"/>
    <n v="6"/>
    <x v="5"/>
    <n v="32"/>
    <s v="Espírito Santo"/>
    <s v="3203205"/>
    <x v="42"/>
    <m/>
    <s v="3202"/>
    <s v="Litoral Norte Espírito-santense"/>
    <x v="6"/>
    <x v="6"/>
    <n v="130073.535"/>
    <n v="912912.21900000004"/>
    <n v="1028002.6040000001"/>
    <n v="722385.50100000005"/>
    <n v="305617.103"/>
    <n v="290422.14600000001"/>
    <n v="2361410.5040000002"/>
    <n v="124564"/>
    <n v="18957.407469252754"/>
  </r>
  <r>
    <s v="32033042007"/>
    <n v="44"/>
    <n v="6"/>
    <x v="5"/>
    <n v="32"/>
    <s v="Espírito Santo"/>
    <s v="3203304"/>
    <x v="43"/>
    <m/>
    <s v="3201"/>
    <s v="Noroeste Espírito-santense"/>
    <x v="1"/>
    <x v="1"/>
    <n v="10011.92"/>
    <n v="4366.3710000000001"/>
    <n v="43915.361000000004"/>
    <n v="17242.282999999999"/>
    <n v="26673.078000000001"/>
    <n v="2200.0630000000001"/>
    <n v="60493.714999999997"/>
    <n v="11463"/>
    <n v="5277.3021896536684"/>
  </r>
  <r>
    <s v="32033202007"/>
    <n v="45"/>
    <n v="6"/>
    <x v="5"/>
    <n v="32"/>
    <s v="Espírito Santo"/>
    <s v="3203320"/>
    <x v="44"/>
    <m/>
    <s v="3204"/>
    <s v="Sul Espírito-santense"/>
    <x v="3"/>
    <x v="3"/>
    <n v="27202.741999999998"/>
    <n v="94134.024000000005"/>
    <n v="159791.644"/>
    <n v="91843.409"/>
    <n v="67948.235000000001"/>
    <n v="12080.932000000001"/>
    <n v="293209.342"/>
    <n v="31221"/>
    <n v="9391.4141763556581"/>
  </r>
  <r>
    <s v="32033462007"/>
    <n v="46"/>
    <n v="6"/>
    <x v="5"/>
    <n v="32"/>
    <s v="Espírito Santo"/>
    <s v="3203346"/>
    <x v="45"/>
    <m/>
    <s v="3203"/>
    <s v="Central Espírito-santense"/>
    <x v="0"/>
    <x v="0"/>
    <n v="19011.391"/>
    <n v="20065.5"/>
    <n v="86956.682000000001"/>
    <n v="52671.911999999997"/>
    <n v="34284.769999999997"/>
    <n v="17956.861000000001"/>
    <n v="143990.43299999999"/>
    <n v="12699"/>
    <n v="11338.722182849044"/>
  </r>
  <r>
    <s v="32033532007"/>
    <n v="47"/>
    <n v="6"/>
    <x v="5"/>
    <n v="32"/>
    <s v="Espírito Santo"/>
    <s v="3203353"/>
    <x v="46"/>
    <m/>
    <s v="3201"/>
    <s v="Noroeste Espírito-santense"/>
    <x v="4"/>
    <x v="4"/>
    <n v="18821.12"/>
    <n v="8775.0169999999998"/>
    <n v="48785.116999999998"/>
    <n v="23198.795999999998"/>
    <n v="25586.321"/>
    <n v="4462.5339999999997"/>
    <n v="80843.786999999997"/>
    <n v="10226"/>
    <n v="7905.7096616467825"/>
  </r>
  <r>
    <s v="32034032007"/>
    <n v="48"/>
    <n v="6"/>
    <x v="5"/>
    <n v="32"/>
    <s v="Espírito Santo"/>
    <s v="3203403"/>
    <x v="47"/>
    <m/>
    <s v="3204"/>
    <s v="Sul Espírito-santense"/>
    <x v="5"/>
    <x v="5"/>
    <n v="20523.111000000001"/>
    <n v="27045.507000000001"/>
    <n v="112013.65"/>
    <n v="55145.476999999999"/>
    <n v="56868.173000000003"/>
    <n v="15408.103999999999"/>
    <n v="174990.372"/>
    <n v="26208"/>
    <n v="6676.9830586080589"/>
  </r>
  <r>
    <s v="32035022007"/>
    <n v="49"/>
    <n v="6"/>
    <x v="5"/>
    <n v="32"/>
    <s v="Espírito Santo"/>
    <s v="3203502"/>
    <x v="48"/>
    <m/>
    <s v="3202"/>
    <s v="Litoral Norte Espírito-santense"/>
    <x v="7"/>
    <x v="7"/>
    <n v="31464.535"/>
    <n v="19465.669999999998"/>
    <n v="83466.856"/>
    <n v="43895.34"/>
    <n v="39571.516000000003"/>
    <n v="9082.3029999999999"/>
    <n v="143479.364"/>
    <n v="17998"/>
    <n v="7971.9615512834762"/>
  </r>
  <r>
    <s v="32036012007"/>
    <n v="50"/>
    <n v="6"/>
    <x v="5"/>
    <n v="32"/>
    <s v="Espírito Santo"/>
    <s v="3203601"/>
    <x v="49"/>
    <m/>
    <s v="3202"/>
    <s v="Litoral Norte Espírito-santense"/>
    <x v="7"/>
    <x v="7"/>
    <n v="11783.346"/>
    <n v="1912"/>
    <n v="22466.003000000001"/>
    <n v="6861.8360000000002"/>
    <n v="15604.166999999999"/>
    <n v="1038.8900000000001"/>
    <n v="37200.237999999998"/>
    <n v="5755"/>
    <n v="6463.9857515204167"/>
  </r>
  <r>
    <s v="32037002007"/>
    <n v="51"/>
    <n v="6"/>
    <x v="5"/>
    <n v="32"/>
    <s v="Espírito Santo"/>
    <s v="3203700"/>
    <x v="50"/>
    <m/>
    <s v="3204"/>
    <s v="Sul Espírito-santense"/>
    <x v="2"/>
    <x v="2"/>
    <n v="15242.385"/>
    <n v="8525.2029999999995"/>
    <n v="71029.985000000001"/>
    <n v="27785.526000000002"/>
    <n v="43244.459000000003"/>
    <n v="4541.1760000000004"/>
    <n v="99338.748999999996"/>
    <n v="18196"/>
    <n v="5459.3728841503626"/>
  </r>
  <r>
    <s v="32038092007"/>
    <n v="52"/>
    <n v="6"/>
    <x v="5"/>
    <n v="32"/>
    <s v="Espírito Santo"/>
    <s v="3203809"/>
    <x v="51"/>
    <m/>
    <s v="3204"/>
    <s v="Sul Espírito-santense"/>
    <x v="5"/>
    <x v="5"/>
    <n v="6799.701"/>
    <n v="5491.4989999999998"/>
    <n v="55878.962"/>
    <n v="26030.141"/>
    <n v="29848.821"/>
    <n v="4939.2129999999997"/>
    <n v="73109.375"/>
    <n v="13841"/>
    <n v="5282.0876381764319"/>
  </r>
  <r>
    <s v="32039082007"/>
    <n v="53"/>
    <n v="6"/>
    <x v="5"/>
    <n v="32"/>
    <s v="Espírito Santo"/>
    <s v="3203908"/>
    <x v="52"/>
    <m/>
    <s v="3201"/>
    <s v="Noroeste Espírito-santense"/>
    <x v="1"/>
    <x v="1"/>
    <n v="43118.303"/>
    <n v="77320.001999999993"/>
    <n v="239811.00699999998"/>
    <n v="139532.31299999999"/>
    <n v="100278.694"/>
    <n v="34931.766000000003"/>
    <n v="395181.07799999998"/>
    <n v="44380"/>
    <n v="8904.4857593510587"/>
  </r>
  <r>
    <s v="32040052007"/>
    <n v="54"/>
    <n v="6"/>
    <x v="5"/>
    <n v="32"/>
    <s v="Espírito Santo"/>
    <s v="3204005"/>
    <x v="53"/>
    <m/>
    <s v="3201"/>
    <s v="Noroeste Espírito-santense"/>
    <x v="4"/>
    <x v="4"/>
    <n v="19399.653999999999"/>
    <n v="5823.79"/>
    <n v="73755.535000000003"/>
    <n v="28597.842000000001"/>
    <n v="45157.692999999999"/>
    <n v="4423.6319999999996"/>
    <n v="103402.61199999999"/>
    <n v="18465"/>
    <n v="5599.9248307608987"/>
  </r>
  <r>
    <s v="32040542007"/>
    <n v="55"/>
    <n v="6"/>
    <x v="5"/>
    <n v="32"/>
    <s v="Espírito Santo"/>
    <s v="3204054"/>
    <x v="54"/>
    <m/>
    <s v="3202"/>
    <s v="Litoral Norte Espírito-santense"/>
    <x v="7"/>
    <x v="7"/>
    <n v="18518.530999999999"/>
    <n v="13718.972"/>
    <n v="111670.49"/>
    <n v="60561.51"/>
    <n v="51108.98"/>
    <n v="17569.825000000001"/>
    <n v="161477.81899999999"/>
    <n v="23204"/>
    <n v="6959.0509825892086"/>
  </r>
  <r>
    <s v="32041042007"/>
    <n v="56"/>
    <n v="6"/>
    <x v="5"/>
    <n v="32"/>
    <s v="Espírito Santo"/>
    <s v="3204104"/>
    <x v="55"/>
    <m/>
    <s v="3202"/>
    <s v="Litoral Norte Espírito-santense"/>
    <x v="7"/>
    <x v="7"/>
    <n v="72519.255000000005"/>
    <n v="15220.632"/>
    <n v="115286.45999999999"/>
    <n v="62357.834999999999"/>
    <n v="52928.625"/>
    <n v="12340.326999999999"/>
    <n v="215366.674"/>
    <n v="22663"/>
    <n v="9503.0081630852055"/>
  </r>
  <r>
    <s v="32042032007"/>
    <n v="57"/>
    <n v="6"/>
    <x v="5"/>
    <n v="32"/>
    <s v="Espírito Santo"/>
    <s v="3204203"/>
    <x v="56"/>
    <m/>
    <s v="3203"/>
    <s v="Central Espírito-santense"/>
    <x v="3"/>
    <x v="3"/>
    <n v="3933.1469999999999"/>
    <n v="9322.3420000000006"/>
    <n v="86878.86"/>
    <n v="45506.254999999997"/>
    <n v="41372.605000000003"/>
    <n v="7397.366"/>
    <n v="107531.716"/>
    <n v="16249"/>
    <n v="6617.7436149916921"/>
  </r>
  <r>
    <s v="32042522007"/>
    <n v="58"/>
    <n v="6"/>
    <x v="5"/>
    <n v="32"/>
    <s v="Espírito Santo"/>
    <s v="3204252"/>
    <x v="57"/>
    <m/>
    <s v="3202"/>
    <s v="Litoral Norte Espírito-santense"/>
    <x v="7"/>
    <x v="7"/>
    <n v="6446.6189999999997"/>
    <n v="4186.5559999999996"/>
    <n v="27254.875999999997"/>
    <n v="10015.419"/>
    <n v="17239.456999999999"/>
    <n v="1586.26"/>
    <n v="39474.311000000002"/>
    <n v="6831"/>
    <n v="5778.7016542233932"/>
  </r>
  <r>
    <s v="32043022007"/>
    <n v="59"/>
    <n v="6"/>
    <x v="5"/>
    <n v="32"/>
    <s v="Espírito Santo"/>
    <s v="3204302"/>
    <x v="58"/>
    <m/>
    <s v="3204"/>
    <s v="Sul Espírito-santense"/>
    <x v="3"/>
    <x v="3"/>
    <n v="13933.787"/>
    <n v="891179.27800000005"/>
    <n v="203499.19200000001"/>
    <n v="170973.77600000001"/>
    <n v="32525.416000000001"/>
    <n v="9209.3140000000003"/>
    <n v="1117821.571"/>
    <n v="10307"/>
    <n v="108452.66042495391"/>
  </r>
  <r>
    <s v="32043512007"/>
    <n v="60"/>
    <n v="6"/>
    <x v="5"/>
    <n v="32"/>
    <s v="Espírito Santo"/>
    <s v="3204351"/>
    <x v="59"/>
    <m/>
    <s v="3202"/>
    <s v="Litoral Norte Espírito-santense"/>
    <x v="6"/>
    <x v="6"/>
    <n v="35055.671000000002"/>
    <n v="9460.7729999999992"/>
    <n v="73257.009000000005"/>
    <n v="31251.183000000001"/>
    <n v="42005.826000000001"/>
    <n v="6758.8850000000002"/>
    <n v="124532.338"/>
    <n v="16587"/>
    <n v="7507.8276963887383"/>
  </r>
  <r>
    <s v="32044012007"/>
    <n v="61"/>
    <n v="6"/>
    <x v="5"/>
    <n v="32"/>
    <s v="Espírito Santo"/>
    <s v="3204401"/>
    <x v="60"/>
    <m/>
    <s v="3203"/>
    <s v="Central Espírito-santense"/>
    <x v="3"/>
    <x v="3"/>
    <n v="7329.3490000000002"/>
    <n v="15412.561"/>
    <n v="50908.148999999998"/>
    <n v="24247.192999999999"/>
    <n v="26660.955999999998"/>
    <n v="8221.3109999999997"/>
    <n v="81871.37"/>
    <n v="11111"/>
    <n v="7368.49698496985"/>
  </r>
  <r>
    <s v="32045002007"/>
    <n v="62"/>
    <n v="6"/>
    <x v="5"/>
    <n v="32"/>
    <s v="Espírito Santo"/>
    <s v="3204500"/>
    <x v="61"/>
    <m/>
    <s v="3203"/>
    <s v="Central Espírito-santense"/>
    <x v="9"/>
    <x v="9"/>
    <n v="25090.897000000001"/>
    <n v="9193.1219999999994"/>
    <n v="49192.809000000001"/>
    <n v="17992.257000000001"/>
    <n v="31200.552"/>
    <n v="2936.1489999999999"/>
    <n v="86412.976999999999"/>
    <n v="12349"/>
    <n v="6997.5687909952221"/>
  </r>
  <r>
    <s v="32045592007"/>
    <n v="63"/>
    <n v="6"/>
    <x v="5"/>
    <n v="32"/>
    <s v="Espírito Santo"/>
    <s v="3204559"/>
    <x v="62"/>
    <m/>
    <s v="3203"/>
    <s v="Central Espírito-santense"/>
    <x v="9"/>
    <x v="9"/>
    <n v="113111.053"/>
    <n v="24476.511999999999"/>
    <n v="159219.02499999999"/>
    <n v="86501.146999999997"/>
    <n v="72717.877999999997"/>
    <n v="21045.996999999999"/>
    <n v="317852.58799999999"/>
    <n v="31845"/>
    <n v="9981.2400062804209"/>
  </r>
  <r>
    <s v="32046092007"/>
    <n v="64"/>
    <n v="6"/>
    <x v="5"/>
    <n v="32"/>
    <s v="Espírito Santo"/>
    <s v="3204609"/>
    <x v="63"/>
    <m/>
    <s v="3203"/>
    <s v="Central Espírito-santense"/>
    <x v="9"/>
    <x v="9"/>
    <n v="27495.554"/>
    <n v="15952.261"/>
    <n v="115018.361"/>
    <n v="66564.872000000003"/>
    <n v="48453.489000000001"/>
    <n v="10998.812"/>
    <n v="169464.98699999999"/>
    <n v="20179"/>
    <n v="8398.086476039447"/>
  </r>
  <r>
    <s v="32046582007"/>
    <n v="65"/>
    <n v="6"/>
    <x v="5"/>
    <n v="32"/>
    <s v="Espírito Santo"/>
    <s v="3204658"/>
    <x v="64"/>
    <m/>
    <s v="3201"/>
    <s v="Noroeste Espírito-santense"/>
    <x v="4"/>
    <x v="4"/>
    <n v="11110.647999999999"/>
    <n v="20322.843000000001"/>
    <n v="35512.359000000004"/>
    <n v="16209.083000000001"/>
    <n v="19303.276000000002"/>
    <n v="7520.9139999999998"/>
    <n v="74466.764999999999"/>
    <n v="7840"/>
    <n v="9498.3118622448983"/>
  </r>
  <r>
    <s v="32047082007"/>
    <n v="66"/>
    <n v="6"/>
    <x v="5"/>
    <n v="32"/>
    <s v="Espírito Santo"/>
    <s v="3204708"/>
    <x v="65"/>
    <m/>
    <s v="3201"/>
    <s v="Noroeste Espírito-santense"/>
    <x v="4"/>
    <x v="4"/>
    <n v="28874.258999999998"/>
    <n v="33926.629999999997"/>
    <n v="152155.90100000001"/>
    <n v="89137.884000000005"/>
    <n v="63018.017"/>
    <n v="20829.686000000002"/>
    <n v="235786.476"/>
    <n v="28878"/>
    <n v="8164.9170995221275"/>
  </r>
  <r>
    <s v="32048072007"/>
    <n v="67"/>
    <n v="6"/>
    <x v="5"/>
    <n v="32"/>
    <s v="Espírito Santo"/>
    <s v="3204807"/>
    <x v="66"/>
    <m/>
    <s v="3204"/>
    <s v="Sul Espírito-santense"/>
    <x v="2"/>
    <x v="2"/>
    <n v="5495.8459999999995"/>
    <n v="3034.7930000000001"/>
    <n v="43857.987000000001"/>
    <n v="19152.900000000001"/>
    <n v="24705.087"/>
    <n v="2885.3809999999999"/>
    <n v="55274.008000000002"/>
    <n v="10570"/>
    <n v="5229.3290444654685"/>
  </r>
  <r>
    <s v="32049062007"/>
    <n v="68"/>
    <n v="6"/>
    <x v="5"/>
    <n v="32"/>
    <s v="Espírito Santo"/>
    <s v="3204906"/>
    <x v="67"/>
    <m/>
    <s v="3202"/>
    <s v="Litoral Norte Espírito-santense"/>
    <x v="7"/>
    <x v="7"/>
    <n v="100754.158"/>
    <n v="164725.818"/>
    <n v="596036.89500000002"/>
    <n v="359796.57299999997"/>
    <n v="236240.32199999999"/>
    <n v="70562.247000000003"/>
    <n v="932079.11899999995"/>
    <n v="96390"/>
    <n v="9669.8736279697059"/>
  </r>
  <r>
    <s v="32049552007"/>
    <n v="69"/>
    <n v="6"/>
    <x v="5"/>
    <n v="32"/>
    <s v="Espírito Santo"/>
    <s v="3204955"/>
    <x v="68"/>
    <m/>
    <s v="3203"/>
    <s v="Central Espírito-santense"/>
    <x v="4"/>
    <x v="4"/>
    <n v="14649.374"/>
    <n v="9206.6270000000004"/>
    <n v="48084.862999999998"/>
    <n v="24612.84"/>
    <n v="23472.023000000001"/>
    <n v="5382.835"/>
    <n v="77323.698999999993"/>
    <n v="10439"/>
    <n v="7407.1940798927099"/>
  </r>
  <r>
    <s v="32050022007"/>
    <n v="70"/>
    <n v="6"/>
    <x v="5"/>
    <n v="32"/>
    <s v="Espírito Santo"/>
    <s v="3205002"/>
    <x v="69"/>
    <s v="RM Grande Vitória"/>
    <s v="3203"/>
    <s v="Central Espírito-santense"/>
    <x v="8"/>
    <x v="8"/>
    <n v="13548.119000000001"/>
    <n v="4896246.1500000004"/>
    <n v="3789155.38"/>
    <n v="2953527.412"/>
    <n v="835627.96799999999"/>
    <n v="2718785.0180000002"/>
    <n v="11417734.665999999"/>
    <n v="385370"/>
    <n v="29627.980034771779"/>
  </r>
  <r>
    <s v="32050102007"/>
    <n v="71"/>
    <n v="6"/>
    <x v="5"/>
    <n v="32"/>
    <s v="Espírito Santo"/>
    <s v="3205010"/>
    <x v="70"/>
    <m/>
    <s v="3202"/>
    <s v="Litoral Norte Espírito-santense"/>
    <x v="6"/>
    <x v="6"/>
    <n v="49922.828000000001"/>
    <n v="17877.315999999999"/>
    <n v="97449.856"/>
    <n v="47339.203999999998"/>
    <n v="50110.652000000002"/>
    <n v="12591.235000000001"/>
    <n v="177841.23499999999"/>
    <n v="21867"/>
    <n v="8132.859331412631"/>
  </r>
  <r>
    <s v="32050362007"/>
    <n v="72"/>
    <n v="6"/>
    <x v="5"/>
    <n v="32"/>
    <s v="Espírito Santo"/>
    <s v="3205036"/>
    <x v="71"/>
    <m/>
    <s v="3204"/>
    <s v="Sul Espírito-santense"/>
    <x v="5"/>
    <x v="5"/>
    <n v="21421.819"/>
    <n v="36387.745000000003"/>
    <n v="84559.858000000007"/>
    <n v="41351.618000000002"/>
    <n v="43208.24"/>
    <n v="15747.945"/>
    <n v="158117.367"/>
    <n v="17862"/>
    <n v="8852.1647631844135"/>
  </r>
  <r>
    <s v="32050692007"/>
    <n v="73"/>
    <n v="6"/>
    <x v="5"/>
    <n v="32"/>
    <s v="Espírito Santo"/>
    <s v="3205069"/>
    <x v="72"/>
    <m/>
    <s v="3203"/>
    <s v="Central Espírito-santense"/>
    <x v="0"/>
    <x v="0"/>
    <n v="21576.945"/>
    <n v="25492.571"/>
    <n v="128884.62"/>
    <n v="88036.067999999999"/>
    <n v="40848.552000000003"/>
    <n v="21951.644"/>
    <n v="197905.78099999999"/>
    <n v="18610"/>
    <n v="10634.378344975819"/>
  </r>
  <r>
    <s v="32051012007"/>
    <n v="74"/>
    <n v="6"/>
    <x v="5"/>
    <n v="32"/>
    <s v="Espírito Santo"/>
    <s v="3205101"/>
    <x v="73"/>
    <s v="RM Grande Vitória"/>
    <s v="3203"/>
    <s v="Central Espírito-santense"/>
    <x v="8"/>
    <x v="8"/>
    <n v="9084.0069999999996"/>
    <n v="149434.908"/>
    <n v="340431.98"/>
    <n v="212864.967"/>
    <n v="127567.01300000001"/>
    <n v="131873.63500000001"/>
    <n v="630824.53"/>
    <n v="57539"/>
    <n v="10963.425328907349"/>
  </r>
  <r>
    <s v="32051502007"/>
    <n v="75"/>
    <n v="6"/>
    <x v="5"/>
    <n v="32"/>
    <s v="Espírito Santo"/>
    <s v="3205150"/>
    <x v="74"/>
    <m/>
    <s v="3201"/>
    <s v="Noroeste Espírito-santense"/>
    <x v="1"/>
    <x v="1"/>
    <n v="20463.088"/>
    <n v="23797.888999999999"/>
    <n v="39744.952000000005"/>
    <n v="17246.393"/>
    <n v="22498.559000000001"/>
    <n v="3471.8609999999999"/>
    <n v="87477.79"/>
    <n v="8705"/>
    <n v="10049.143021252154"/>
  </r>
  <r>
    <s v="32051762007"/>
    <n v="76"/>
    <n v="6"/>
    <x v="5"/>
    <n v="32"/>
    <s v="Espírito Santo"/>
    <s v="3205176"/>
    <x v="75"/>
    <m/>
    <s v="3201"/>
    <s v="Noroeste Espírito-santense"/>
    <x v="4"/>
    <x v="4"/>
    <n v="43507.402000000002"/>
    <n v="10334.409"/>
    <n v="55705.159"/>
    <n v="26103.316999999999"/>
    <n v="29601.842000000001"/>
    <n v="5450.8649999999998"/>
    <n v="114997.836"/>
    <n v="13646"/>
    <n v="8427.2194049538321"/>
  </r>
  <r>
    <s v="32052002007"/>
    <n v="77"/>
    <n v="6"/>
    <x v="5"/>
    <n v="32"/>
    <s v="Espírito Santo"/>
    <s v="3205200"/>
    <x v="76"/>
    <s v="RM Grande Vitória"/>
    <s v="3203"/>
    <s v="Central Espírito-santense"/>
    <x v="8"/>
    <x v="8"/>
    <n v="6319.8819999999996"/>
    <n v="1050884.75"/>
    <n v="3069117.0470000003"/>
    <n v="2303174.622"/>
    <n v="765942.42500000005"/>
    <n v="1304270.774"/>
    <n v="5430592.4529999997"/>
    <n v="398068"/>
    <n v="13642.37379794407"/>
  </r>
  <r>
    <s v="32053092007"/>
    <n v="78"/>
    <n v="6"/>
    <x v="5"/>
    <n v="32"/>
    <s v="Espírito Santo"/>
    <s v="3205309"/>
    <x v="77"/>
    <s v="RM Grande Vitória"/>
    <s v="3203"/>
    <s v="Central Espírito-santense"/>
    <x v="8"/>
    <x v="8"/>
    <n v="4698.3010000000004"/>
    <n v="2644942.5630000001"/>
    <n v="6888454.3379999995"/>
    <n v="5934111.2479999997"/>
    <n v="954343.09"/>
    <n v="5387409.3770000003"/>
    <n v="14925504.578"/>
    <n v="314042"/>
    <n v="47527.096942447191"/>
  </r>
  <r>
    <s v="32001022008"/>
    <n v="1"/>
    <n v="7"/>
    <x v="6"/>
    <n v="32"/>
    <s v="Espírito Santo"/>
    <s v="3200102"/>
    <x v="0"/>
    <m/>
    <s v="3203"/>
    <s v="Central Espírito-santense"/>
    <x v="0"/>
    <x v="0"/>
    <n v="26863.856"/>
    <n v="12839.569"/>
    <n v="138680.44"/>
    <n v="61365.767"/>
    <n v="77314.672999999995"/>
    <n v="10042.316999999999"/>
    <n v="188426.18299999999"/>
    <n v="31489"/>
    <n v="5983.8731938137125"/>
  </r>
  <r>
    <s v="32001362008"/>
    <n v="2"/>
    <n v="7"/>
    <x v="6"/>
    <n v="32"/>
    <s v="Espírito Santo"/>
    <s v="3200136"/>
    <x v="1"/>
    <m/>
    <s v="3201"/>
    <s v="Noroeste Espírito-santense"/>
    <x v="1"/>
    <x v="1"/>
    <n v="22548.924999999999"/>
    <n v="9570.7340000000004"/>
    <n v="44418.228000000003"/>
    <n v="18169.666000000001"/>
    <n v="26248.562000000002"/>
    <n v="5129.0889999999999"/>
    <n v="81666.975999999995"/>
    <n v="9520"/>
    <n v="8578.4638655462186"/>
  </r>
  <r>
    <s v="32001692008"/>
    <n v="3"/>
    <n v="7"/>
    <x v="6"/>
    <n v="32"/>
    <s v="Espírito Santo"/>
    <s v="3200169"/>
    <x v="2"/>
    <m/>
    <s v="3201"/>
    <s v="Noroeste Espírito-santense"/>
    <x v="1"/>
    <x v="1"/>
    <n v="12954.268"/>
    <n v="13693.924999999999"/>
    <n v="54446.084000000003"/>
    <n v="20155.187000000002"/>
    <n v="34290.896999999997"/>
    <n v="3908.3649999999998"/>
    <n v="85002.642000000007"/>
    <n v="12163"/>
    <n v="6988.6246814108363"/>
  </r>
  <r>
    <s v="32002012008"/>
    <n v="4"/>
    <n v="7"/>
    <x v="6"/>
    <n v="32"/>
    <s v="Espírito Santo"/>
    <s v="3200201"/>
    <x v="3"/>
    <m/>
    <s v="3204"/>
    <s v="Sul Espírito-santense"/>
    <x v="2"/>
    <x v="2"/>
    <n v="18075.937999999998"/>
    <n v="22317.728999999999"/>
    <n v="157866.01300000001"/>
    <n v="79764.857000000004"/>
    <n v="78101.156000000003"/>
    <n v="13963.579"/>
    <n v="212223.25899999999"/>
    <n v="31222"/>
    <n v="6797.2346102107485"/>
  </r>
  <r>
    <s v="32003002008"/>
    <n v="5"/>
    <n v="7"/>
    <x v="6"/>
    <n v="32"/>
    <s v="Espírito Santo"/>
    <s v="3200300"/>
    <x v="4"/>
    <m/>
    <s v="3203"/>
    <s v="Central Espírito-santense"/>
    <x v="3"/>
    <x v="3"/>
    <n v="21302.373"/>
    <n v="9552.7929999999997"/>
    <n v="75677.418999999994"/>
    <n v="38903.127"/>
    <n v="36774.292000000001"/>
    <n v="10937.653"/>
    <n v="117470.23699999999"/>
    <n v="14507"/>
    <n v="8097.4865237471568"/>
  </r>
  <r>
    <s v="32003592008"/>
    <n v="6"/>
    <n v="7"/>
    <x v="6"/>
    <n v="32"/>
    <s v="Espírito Santo"/>
    <s v="3200359"/>
    <x v="5"/>
    <m/>
    <s v="3201"/>
    <s v="Noroeste Espírito-santense"/>
    <x v="4"/>
    <x v="4"/>
    <n v="7784.2269999999999"/>
    <n v="1871.2570000000001"/>
    <n v="29581.741999999998"/>
    <n v="9665.9349999999995"/>
    <n v="19915.807000000001"/>
    <n v="1356.931"/>
    <n v="40594.156000000003"/>
    <n v="6251"/>
    <n v="6494.0259158534636"/>
  </r>
  <r>
    <s v="32004092008"/>
    <n v="7"/>
    <n v="7"/>
    <x v="6"/>
    <n v="32"/>
    <s v="Espírito Santo"/>
    <s v="3200409"/>
    <x v="6"/>
    <m/>
    <s v="3203"/>
    <s v="Central Espírito-santense"/>
    <x v="3"/>
    <x v="3"/>
    <n v="14434.191000000001"/>
    <n v="2070687.746"/>
    <n v="574091.58799999999"/>
    <n v="478825.64600000001"/>
    <n v="95265.941999999995"/>
    <n v="114558.52800000001"/>
    <n v="2773772.0529999998"/>
    <n v="20144"/>
    <n v="137697.18293288324"/>
  </r>
  <r>
    <s v="32005082008"/>
    <n v="8"/>
    <n v="7"/>
    <x v="6"/>
    <n v="32"/>
    <s v="Espírito Santo"/>
    <s v="3200508"/>
    <x v="7"/>
    <m/>
    <s v="3204"/>
    <s v="Sul Espírito-santense"/>
    <x v="5"/>
    <x v="5"/>
    <n v="5258.9970000000003"/>
    <n v="2802.8490000000002"/>
    <n v="33120.891000000003"/>
    <n v="10949.163"/>
    <n v="22171.727999999999"/>
    <n v="1379.6949999999999"/>
    <n v="42562.432999999997"/>
    <n v="7864"/>
    <n v="5412.3134537131227"/>
  </r>
  <r>
    <s v="32006072008"/>
    <n v="9"/>
    <n v="7"/>
    <x v="6"/>
    <n v="32"/>
    <s v="Espírito Santo"/>
    <s v="3200607"/>
    <x v="8"/>
    <m/>
    <s v="3202"/>
    <s v="Litoral Norte Espírito-santense"/>
    <x v="6"/>
    <x v="6"/>
    <n v="51396.686999999998"/>
    <n v="2462899.432"/>
    <n v="983499.79999999993"/>
    <n v="722254.84"/>
    <n v="261244.96"/>
    <n v="407771.59600000002"/>
    <n v="3905567.5159999998"/>
    <n v="77414"/>
    <n v="50450.403234557059"/>
  </r>
  <r>
    <s v="32007062008"/>
    <n v="10"/>
    <n v="7"/>
    <x v="6"/>
    <n v="32"/>
    <s v="Espírito Santo"/>
    <s v="3200706"/>
    <x v="9"/>
    <m/>
    <s v="3204"/>
    <s v="Sul Espírito-santense"/>
    <x v="5"/>
    <x v="5"/>
    <n v="7910.5519999999997"/>
    <n v="27840.905999999999"/>
    <n v="52367.440999999999"/>
    <n v="24281.553"/>
    <n v="28085.887999999999"/>
    <n v="10974.147999999999"/>
    <n v="99093.046000000002"/>
    <n v="9272"/>
    <n v="10687.343183779119"/>
  </r>
  <r>
    <s v="32008052008"/>
    <n v="11"/>
    <n v="7"/>
    <x v="6"/>
    <n v="32"/>
    <s v="Espírito Santo"/>
    <s v="3200805"/>
    <x v="10"/>
    <m/>
    <s v="3201"/>
    <s v="Noroeste Espírito-santense"/>
    <x v="4"/>
    <x v="4"/>
    <n v="21531.917000000001"/>
    <n v="92181.828999999998"/>
    <n v="151240.91399999999"/>
    <n v="73943.342000000004"/>
    <n v="77297.572"/>
    <n v="15992.73"/>
    <n v="280947.38900000002"/>
    <n v="29722"/>
    <n v="9452.5061907004911"/>
  </r>
  <r>
    <s v="32009042008"/>
    <n v="12"/>
    <n v="7"/>
    <x v="6"/>
    <n v="32"/>
    <s v="Espírito Santo"/>
    <s v="3200904"/>
    <x v="11"/>
    <m/>
    <s v="3201"/>
    <s v="Noroeste Espírito-santense"/>
    <x v="1"/>
    <x v="1"/>
    <n v="20536.973000000002"/>
    <n v="63366.597999999998"/>
    <n v="233502.17"/>
    <n v="121587.33100000001"/>
    <n v="111914.83900000001"/>
    <n v="31068.598000000002"/>
    <n v="348474.34"/>
    <n v="41301"/>
    <n v="8437.4310549381371"/>
  </r>
  <r>
    <s v="32010012008"/>
    <n v="13"/>
    <n v="7"/>
    <x v="6"/>
    <n v="32"/>
    <s v="Espírito Santo"/>
    <s v="3201001"/>
    <x v="12"/>
    <m/>
    <s v="3201"/>
    <s v="Noroeste Espírito-santense"/>
    <x v="7"/>
    <x v="7"/>
    <n v="32138.572"/>
    <n v="8947.7900000000009"/>
    <n v="63793.426999999996"/>
    <n v="29215.628000000001"/>
    <n v="34577.798999999999"/>
    <n v="4808.3220000000001"/>
    <n v="109688.11199999999"/>
    <n v="13182"/>
    <n v="8321.0523441055993"/>
  </r>
  <r>
    <s v="32011002008"/>
    <n v="14"/>
    <n v="7"/>
    <x v="6"/>
    <n v="32"/>
    <s v="Espírito Santo"/>
    <s v="3201100"/>
    <x v="13"/>
    <m/>
    <s v="3204"/>
    <s v="Sul Espírito-santense"/>
    <x v="2"/>
    <x v="2"/>
    <n v="1394.4390000000001"/>
    <n v="11850.058999999999"/>
    <n v="44750.809000000001"/>
    <n v="21921.103999999999"/>
    <n v="22829.705000000002"/>
    <n v="6468.9059999999999"/>
    <n v="64464.213000000003"/>
    <n v="9638"/>
    <n v="6688.5466901846858"/>
  </r>
  <r>
    <s v="32011592008"/>
    <n v="15"/>
    <n v="7"/>
    <x v="6"/>
    <n v="32"/>
    <s v="Espírito Santo"/>
    <s v="3201159"/>
    <x v="14"/>
    <m/>
    <s v="3203"/>
    <s v="Central Espírito-santense"/>
    <x v="0"/>
    <x v="0"/>
    <n v="35120.017999999996"/>
    <n v="5108.0879999999997"/>
    <n v="49758.343000000001"/>
    <n v="18420.786"/>
    <n v="31337.557000000001"/>
    <n v="3711.9279999999999"/>
    <n v="93698.376000000004"/>
    <n v="11161"/>
    <n v="8395.1595735149185"/>
  </r>
  <r>
    <s v="32012092008"/>
    <n v="16"/>
    <n v="7"/>
    <x v="6"/>
    <n v="32"/>
    <s v="Espírito Santo"/>
    <s v="3201209"/>
    <x v="15"/>
    <m/>
    <s v="3204"/>
    <s v="Sul Espírito-santense"/>
    <x v="5"/>
    <x v="5"/>
    <n v="24950.221000000001"/>
    <n v="619432.18099999998"/>
    <n v="1464628.077"/>
    <n v="993488.28099999996"/>
    <n v="471139.79599999997"/>
    <n v="342363.48100000003"/>
    <n v="2451373.9589999998"/>
    <n v="198962"/>
    <n v="12320.814823936229"/>
  </r>
  <r>
    <s v="32013082008"/>
    <n v="17"/>
    <n v="7"/>
    <x v="6"/>
    <n v="32"/>
    <s v="Espírito Santo"/>
    <s v="3201308"/>
    <x v="16"/>
    <s v="RM Grande Vitória"/>
    <s v="3203"/>
    <s v="Central Espírito-santense"/>
    <x v="8"/>
    <x v="8"/>
    <n v="3922.3249999999998"/>
    <n v="1055054.5419999999"/>
    <n v="2418751.5290000001"/>
    <n v="1675625.3740000001"/>
    <n v="743126.15500000003"/>
    <n v="940853.11199999996"/>
    <n v="4418581.5070000002"/>
    <n v="362277"/>
    <n v="12196.693433477698"/>
  </r>
  <r>
    <s v="32014072008"/>
    <n v="18"/>
    <n v="7"/>
    <x v="6"/>
    <n v="32"/>
    <s v="Espírito Santo"/>
    <s v="3201407"/>
    <x v="17"/>
    <m/>
    <s v="3204"/>
    <s v="Sul Espírito-santense"/>
    <x v="5"/>
    <x v="5"/>
    <n v="26751.094000000001"/>
    <n v="54560.006000000001"/>
    <n v="201760.81099999999"/>
    <n v="114310.175"/>
    <n v="87450.635999999999"/>
    <n v="27570.671999999999"/>
    <n v="310642.58399999997"/>
    <n v="33197"/>
    <n v="9357.5498990872675"/>
  </r>
  <r>
    <s v="32015062008"/>
    <n v="19"/>
    <n v="7"/>
    <x v="6"/>
    <n v="32"/>
    <s v="Espírito Santo"/>
    <s v="3201506"/>
    <x v="18"/>
    <m/>
    <s v="3201"/>
    <s v="Noroeste Espírito-santense"/>
    <x v="4"/>
    <x v="4"/>
    <n v="34361.72"/>
    <n v="221296.18400000001"/>
    <n v="975532.82499999995"/>
    <n v="693488.85699999996"/>
    <n v="282043.96799999999"/>
    <n v="244792.52100000001"/>
    <n v="1475983.25"/>
    <n v="110713"/>
    <n v="13331.616431674691"/>
  </r>
  <r>
    <s v="32016052008"/>
    <n v="20"/>
    <n v="7"/>
    <x v="6"/>
    <n v="32"/>
    <s v="Espírito Santo"/>
    <s v="3201605"/>
    <x v="19"/>
    <m/>
    <s v="3202"/>
    <s v="Litoral Norte Espírito-santense"/>
    <x v="7"/>
    <x v="7"/>
    <n v="63401.597000000002"/>
    <n v="39147.885000000002"/>
    <n v="171134.56900000002"/>
    <n v="91937.588000000003"/>
    <n v="79196.981"/>
    <n v="44958.197"/>
    <n v="318642.24800000002"/>
    <n v="27029"/>
    <n v="11788.902586111213"/>
  </r>
  <r>
    <s v="32017042008"/>
    <n v="21"/>
    <n v="7"/>
    <x v="6"/>
    <n v="32"/>
    <s v="Espírito Santo"/>
    <s v="3201704"/>
    <x v="20"/>
    <m/>
    <s v="3203"/>
    <s v="Central Espírito-santense"/>
    <x v="0"/>
    <x v="0"/>
    <n v="18049.705000000002"/>
    <n v="6515.9250000000002"/>
    <n v="60499.369000000006"/>
    <n v="25863.562000000002"/>
    <n v="34635.807000000001"/>
    <n v="5263.518"/>
    <n v="90328.517999999996"/>
    <n v="11773"/>
    <n v="7672.5149069905719"/>
  </r>
  <r>
    <s v="32018032008"/>
    <n v="22"/>
    <n v="7"/>
    <x v="6"/>
    <n v="32"/>
    <s v="Espírito Santo"/>
    <s v="3201803"/>
    <x v="21"/>
    <m/>
    <s v="3204"/>
    <s v="Sul Espírito-santense"/>
    <x v="2"/>
    <x v="2"/>
    <n v="5808.6120000000001"/>
    <n v="1425.7339999999999"/>
    <n v="21019.873"/>
    <n v="5745.3869999999997"/>
    <n v="15274.486000000001"/>
    <n v="723.26700000000005"/>
    <n v="28977.485000000001"/>
    <n v="4997"/>
    <n v="5798.9763858314991"/>
  </r>
  <r>
    <s v="32019022008"/>
    <n v="23"/>
    <n v="7"/>
    <x v="6"/>
    <n v="32"/>
    <s v="Espírito Santo"/>
    <s v="3201902"/>
    <x v="22"/>
    <m/>
    <s v="3203"/>
    <s v="Central Espírito-santense"/>
    <x v="0"/>
    <x v="0"/>
    <n v="51301.533000000003"/>
    <n v="23935.664000000001"/>
    <n v="161926.976"/>
    <n v="79021.013999999996"/>
    <n v="82905.962"/>
    <n v="20394.901000000002"/>
    <n v="257559.07500000001"/>
    <n v="32304"/>
    <n v="7972.9778046062411"/>
  </r>
  <r>
    <s v="32020092008"/>
    <n v="24"/>
    <n v="7"/>
    <x v="6"/>
    <n v="32"/>
    <s v="Espírito Santo"/>
    <s v="3202009"/>
    <x v="23"/>
    <m/>
    <s v="3204"/>
    <s v="Sul Espírito-santense"/>
    <x v="2"/>
    <x v="2"/>
    <n v="7050.7"/>
    <n v="4263.7020000000002"/>
    <n v="27977.866999999998"/>
    <n v="10512.934999999999"/>
    <n v="17464.932000000001"/>
    <n v="2765.3229999999999"/>
    <n v="42057.593000000001"/>
    <n v="6288"/>
    <n v="6688.5485050890584"/>
  </r>
  <r>
    <s v="32021082008"/>
    <n v="25"/>
    <n v="7"/>
    <x v="6"/>
    <n v="32"/>
    <s v="Espírito Santo"/>
    <s v="3202108"/>
    <x v="24"/>
    <m/>
    <s v="3201"/>
    <s v="Noroeste Espírito-santense"/>
    <x v="1"/>
    <x v="1"/>
    <n v="38470.682999999997"/>
    <n v="39658.605000000003"/>
    <n v="111629.86900000001"/>
    <n v="47272.089"/>
    <n v="64357.78"/>
    <n v="10349.392"/>
    <n v="200108.55"/>
    <n v="23919"/>
    <n v="8366.0918098582715"/>
  </r>
  <r>
    <s v="32022072008"/>
    <n v="26"/>
    <n v="7"/>
    <x v="6"/>
    <n v="32"/>
    <s v="Espírito Santo"/>
    <s v="3202207"/>
    <x v="25"/>
    <s v="RM Grande Vitória"/>
    <s v="3202"/>
    <s v="Litoral Norte Espírito-santense"/>
    <x v="8"/>
    <x v="8"/>
    <n v="8861.3970000000008"/>
    <n v="214022.859"/>
    <n v="144317.223"/>
    <n v="96451.130999999994"/>
    <n v="47866.091999999997"/>
    <n v="26822.191999999999"/>
    <n v="394023.67"/>
    <n v="16125"/>
    <n v="24435.576434108527"/>
  </r>
  <r>
    <s v="32022562008"/>
    <n v="27"/>
    <n v="7"/>
    <x v="6"/>
    <n v="32"/>
    <s v="Espírito Santo"/>
    <s v="3202256"/>
    <x v="26"/>
    <m/>
    <s v="3201"/>
    <s v="Noroeste Espírito-santense"/>
    <x v="4"/>
    <x v="4"/>
    <n v="17961.187000000002"/>
    <n v="7457.442"/>
    <n v="50108.232000000004"/>
    <n v="21591.371999999999"/>
    <n v="28516.86"/>
    <n v="6215.8590000000004"/>
    <n v="81742.721000000005"/>
    <n v="10324"/>
    <n v="7917.7374079814026"/>
  </r>
  <r>
    <s v="32023062008"/>
    <n v="28"/>
    <n v="7"/>
    <x v="6"/>
    <n v="32"/>
    <s v="Espírito Santo"/>
    <s v="3202306"/>
    <x v="27"/>
    <m/>
    <s v="3204"/>
    <s v="Sul Espírito-santense"/>
    <x v="2"/>
    <x v="2"/>
    <n v="13939.107"/>
    <n v="15423.388000000001"/>
    <n v="154089.49900000001"/>
    <n v="82865.604000000007"/>
    <n v="71223.895000000004"/>
    <n v="14806.763999999999"/>
    <n v="198258.75700000001"/>
    <n v="26648"/>
    <n v="7439.9113254277991"/>
  </r>
  <r>
    <s v="32024052008"/>
    <n v="29"/>
    <n v="7"/>
    <x v="6"/>
    <n v="32"/>
    <s v="Espírito Santo"/>
    <s v="3202405"/>
    <x v="28"/>
    <s v="RM Grande Vitória"/>
    <s v="3203"/>
    <s v="Central Espírito-santense"/>
    <x v="8"/>
    <x v="8"/>
    <n v="22510.656999999999"/>
    <n v="117921.182"/>
    <n v="726907.00800000003"/>
    <n v="502291.342"/>
    <n v="224615.666"/>
    <n v="78666.665999999997"/>
    <n v="946005.51199999999"/>
    <n v="103113"/>
    <n v="9174.4543559008071"/>
  </r>
  <r>
    <s v="32024542008"/>
    <n v="30"/>
    <n v="7"/>
    <x v="6"/>
    <n v="32"/>
    <s v="Espírito Santo"/>
    <s v="3202454"/>
    <x v="29"/>
    <m/>
    <s v="3204"/>
    <s v="Sul Espírito-santense"/>
    <x v="2"/>
    <x v="2"/>
    <n v="16423.800999999999"/>
    <n v="5427.6229999999996"/>
    <n v="92871"/>
    <n v="41534.794000000002"/>
    <n v="51336.205999999998"/>
    <n v="9563.4989999999998"/>
    <n v="124285.923"/>
    <n v="20370"/>
    <n v="6101.4198821796763"/>
  </r>
  <r>
    <s v="32025042008"/>
    <n v="31"/>
    <n v="7"/>
    <x v="6"/>
    <n v="32"/>
    <s v="Espírito Santo"/>
    <s v="3202504"/>
    <x v="30"/>
    <m/>
    <s v="3202"/>
    <s v="Litoral Norte Espírito-santense"/>
    <x v="6"/>
    <x v="6"/>
    <n v="10677.347"/>
    <n v="142001.174"/>
    <n v="98708.437000000005"/>
    <n v="69958.735000000001"/>
    <n v="28749.702000000001"/>
    <n v="37940.841999999997"/>
    <n v="289327.80099999998"/>
    <n v="10679"/>
    <n v="27093.154883416049"/>
  </r>
  <r>
    <s v="32025532008"/>
    <n v="32"/>
    <n v="7"/>
    <x v="6"/>
    <n v="32"/>
    <s v="Espírito Santo"/>
    <s v="3202553"/>
    <x v="31"/>
    <m/>
    <s v="3204"/>
    <s v="Sul Espírito-santense"/>
    <x v="2"/>
    <x v="2"/>
    <n v="12455.777"/>
    <n v="3006.9670000000001"/>
    <n v="36535.15"/>
    <n v="10865.601000000001"/>
    <n v="25669.548999999999"/>
    <n v="1494.011"/>
    <n v="53491.904999999999"/>
    <n v="9243"/>
    <n v="5787.2882181110026"/>
  </r>
  <r>
    <s v="32026032008"/>
    <n v="33"/>
    <n v="7"/>
    <x v="6"/>
    <n v="32"/>
    <s v="Espírito Santo"/>
    <s v="3202603"/>
    <x v="32"/>
    <m/>
    <s v="3203"/>
    <s v="Central Espírito-santense"/>
    <x v="3"/>
    <x v="3"/>
    <n v="16741.560000000001"/>
    <n v="15918.989"/>
    <n v="120940.228"/>
    <n v="88819.335000000006"/>
    <n v="32120.893"/>
    <n v="34711.368999999999"/>
    <n v="188312.14600000001"/>
    <n v="11872"/>
    <n v="15861.872136118598"/>
  </r>
  <r>
    <s v="32026522008"/>
    <n v="34"/>
    <n v="7"/>
    <x v="6"/>
    <n v="32"/>
    <s v="Espírito Santo"/>
    <s v="3202652"/>
    <x v="33"/>
    <m/>
    <s v="3204"/>
    <s v="Sul Espírito-santense"/>
    <x v="2"/>
    <x v="2"/>
    <n v="13292.584999999999"/>
    <n v="4231.4949999999999"/>
    <n v="51021.955000000002"/>
    <n v="21512.044000000002"/>
    <n v="29509.911"/>
    <n v="4925.3710000000001"/>
    <n v="73471.406000000003"/>
    <n v="10708"/>
    <n v="6861.3565558460959"/>
  </r>
  <r>
    <s v="32027022008"/>
    <n v="35"/>
    <n v="7"/>
    <x v="6"/>
    <n v="32"/>
    <s v="Espírito Santo"/>
    <s v="3202702"/>
    <x v="34"/>
    <m/>
    <s v="3203"/>
    <s v="Central Espírito-santense"/>
    <x v="9"/>
    <x v="9"/>
    <n v="25762.792000000001"/>
    <n v="7272.7349999999997"/>
    <n v="69953.241000000009"/>
    <n v="33058.748"/>
    <n v="36894.493000000002"/>
    <n v="5526.942"/>
    <n v="108515.711"/>
    <n v="14212"/>
    <n v="7635.4989445538977"/>
  </r>
  <r>
    <s v="32028012008"/>
    <n v="36"/>
    <n v="7"/>
    <x v="6"/>
    <n v="32"/>
    <s v="Espírito Santo"/>
    <s v="3202801"/>
    <x v="35"/>
    <m/>
    <s v="3204"/>
    <s v="Sul Espírito-santense"/>
    <x v="3"/>
    <x v="3"/>
    <n v="37723.035000000003"/>
    <n v="733299.57499999995"/>
    <n v="308383.49800000002"/>
    <n v="217203.41699999999"/>
    <n v="91180.081000000006"/>
    <n v="32330.524000000001"/>
    <n v="1111736.632"/>
    <n v="32354"/>
    <n v="34361.644062557956"/>
  </r>
  <r>
    <s v="32029002008"/>
    <n v="37"/>
    <n v="7"/>
    <x v="6"/>
    <n v="32"/>
    <s v="Espírito Santo"/>
    <s v="3202900"/>
    <x v="36"/>
    <m/>
    <s v="3203"/>
    <s v="Central Espírito-santense"/>
    <x v="9"/>
    <x v="9"/>
    <n v="15386.97"/>
    <n v="6130.375"/>
    <n v="69717.790000000008"/>
    <n v="42507.347000000002"/>
    <n v="27210.442999999999"/>
    <n v="8812.366"/>
    <n v="100047.50199999999"/>
    <n v="10746"/>
    <n v="9310.2086357714506"/>
  </r>
  <r>
    <s v="32030072008"/>
    <n v="38"/>
    <n v="7"/>
    <x v="6"/>
    <n v="32"/>
    <s v="Espírito Santo"/>
    <s v="3203007"/>
    <x v="37"/>
    <m/>
    <s v="3204"/>
    <s v="Sul Espírito-santense"/>
    <x v="2"/>
    <x v="2"/>
    <n v="27882.629000000001"/>
    <n v="9172.6589999999997"/>
    <n v="132794.47"/>
    <n v="65064.089"/>
    <n v="67730.380999999994"/>
    <n v="14977.511"/>
    <n v="184827.27"/>
    <n v="26248"/>
    <n v="7041.5753581225235"/>
  </r>
  <r>
    <s v="32030562008"/>
    <n v="39"/>
    <n v="7"/>
    <x v="6"/>
    <n v="32"/>
    <s v="Espírito Santo"/>
    <s v="3203056"/>
    <x v="38"/>
    <m/>
    <s v="3202"/>
    <s v="Litoral Norte Espírito-santense"/>
    <x v="7"/>
    <x v="7"/>
    <n v="52413.125999999997"/>
    <n v="310449.23200000002"/>
    <n v="183826.44900000002"/>
    <n v="114113.51700000001"/>
    <n v="69712.932000000001"/>
    <n v="15130.883"/>
    <n v="561819.68900000001"/>
    <n v="23125"/>
    <n v="24294.905470270271"/>
  </r>
  <r>
    <s v="32031062008"/>
    <n v="40"/>
    <n v="7"/>
    <x v="6"/>
    <n v="32"/>
    <s v="Espírito Santo"/>
    <s v="3203106"/>
    <x v="39"/>
    <m/>
    <s v="3204"/>
    <s v="Sul Espírito-santense"/>
    <x v="2"/>
    <x v="2"/>
    <n v="7614.4970000000003"/>
    <n v="3672.645"/>
    <n v="49420.173000000003"/>
    <n v="19977.504000000001"/>
    <n v="29442.669000000002"/>
    <n v="2986.9630000000002"/>
    <n v="63694.277000000002"/>
    <n v="11146"/>
    <n v="5714.5412704109094"/>
  </r>
  <r>
    <s v="32031302008"/>
    <n v="41"/>
    <n v="7"/>
    <x v="6"/>
    <n v="32"/>
    <s v="Espírito Santo"/>
    <s v="3203130"/>
    <x v="40"/>
    <m/>
    <s v="3202"/>
    <s v="Litoral Norte Espírito-santense"/>
    <x v="6"/>
    <x v="6"/>
    <n v="10514.163"/>
    <n v="82716.770999999993"/>
    <n v="110151.63"/>
    <n v="71187.462"/>
    <n v="38964.167999999998"/>
    <n v="22215.342000000001"/>
    <n v="225597.905"/>
    <n v="14697"/>
    <n v="15349.92889705382"/>
  </r>
  <r>
    <s v="32031632008"/>
    <n v="42"/>
    <n v="7"/>
    <x v="6"/>
    <n v="32"/>
    <s v="Espírito Santo"/>
    <s v="3203163"/>
    <x v="41"/>
    <m/>
    <s v="3203"/>
    <s v="Central Espírito-santense"/>
    <x v="0"/>
    <x v="0"/>
    <n v="14260.55"/>
    <n v="3827.326"/>
    <n v="45138.813999999998"/>
    <n v="15153.554"/>
    <n v="29985.26"/>
    <n v="3268.0030000000002"/>
    <n v="66494.691999999995"/>
    <n v="11126"/>
    <n v="5976.513751572892"/>
  </r>
  <r>
    <s v="32032052008"/>
    <n v="43"/>
    <n v="7"/>
    <x v="6"/>
    <n v="32"/>
    <s v="Espírito Santo"/>
    <s v="3203205"/>
    <x v="42"/>
    <m/>
    <s v="3202"/>
    <s v="Litoral Norte Espírito-santense"/>
    <x v="6"/>
    <x v="6"/>
    <n v="133443.63500000001"/>
    <n v="2076326.2509999999"/>
    <n v="1417857.06"/>
    <n v="1061402.443"/>
    <n v="356454.61700000003"/>
    <n v="383632.01799999998"/>
    <n v="4011258.963"/>
    <n v="130901"/>
    <n v="30643.455458705434"/>
  </r>
  <r>
    <s v="32033042008"/>
    <n v="44"/>
    <n v="7"/>
    <x v="6"/>
    <n v="32"/>
    <s v="Espírito Santo"/>
    <s v="3203304"/>
    <x v="43"/>
    <m/>
    <s v="3201"/>
    <s v="Noroeste Espírito-santense"/>
    <x v="1"/>
    <x v="1"/>
    <n v="9757.0259999999998"/>
    <n v="3248.5880000000002"/>
    <n v="47436.195"/>
    <n v="17450.52"/>
    <n v="29985.674999999999"/>
    <n v="2068.5650000000001"/>
    <n v="62510.374000000003"/>
    <n v="11692"/>
    <n v="5346.4226821758466"/>
  </r>
  <r>
    <s v="32033202008"/>
    <n v="45"/>
    <n v="7"/>
    <x v="6"/>
    <n v="32"/>
    <s v="Espírito Santo"/>
    <s v="3203320"/>
    <x v="44"/>
    <m/>
    <s v="3204"/>
    <s v="Sul Espírito-santense"/>
    <x v="3"/>
    <x v="3"/>
    <n v="30244.235000000001"/>
    <n v="121593.788"/>
    <n v="188030.50099999999"/>
    <n v="106554.906"/>
    <n v="81475.595000000001"/>
    <n v="13049.022000000001"/>
    <n v="352917.54700000002"/>
    <n v="32351"/>
    <n v="10909.015084541435"/>
  </r>
  <r>
    <s v="32033462008"/>
    <n v="46"/>
    <n v="7"/>
    <x v="6"/>
    <n v="32"/>
    <s v="Espírito Santo"/>
    <s v="3203346"/>
    <x v="45"/>
    <m/>
    <s v="3203"/>
    <s v="Central Espírito-santense"/>
    <x v="0"/>
    <x v="0"/>
    <n v="19933.940999999999"/>
    <n v="18704.022000000001"/>
    <n v="95556.671999999991"/>
    <n v="56383.523000000001"/>
    <n v="39173.148999999998"/>
    <n v="20628.960999999999"/>
    <n v="154823.595"/>
    <n v="13208"/>
    <n v="11721.956011508177"/>
  </r>
  <r>
    <s v="32033532008"/>
    <n v="47"/>
    <n v="7"/>
    <x v="6"/>
    <n v="32"/>
    <s v="Espírito Santo"/>
    <s v="3203353"/>
    <x v="46"/>
    <m/>
    <s v="3201"/>
    <s v="Noroeste Espírito-santense"/>
    <x v="4"/>
    <x v="4"/>
    <n v="18600.21"/>
    <n v="6556.8540000000003"/>
    <n v="54005.312999999995"/>
    <n v="24752"/>
    <n v="29253.312999999998"/>
    <n v="4134.6239999999998"/>
    <n v="83297"/>
    <n v="10615"/>
    <n v="7847.1031559114463"/>
  </r>
  <r>
    <s v="32034032008"/>
    <n v="48"/>
    <n v="7"/>
    <x v="6"/>
    <n v="32"/>
    <s v="Espírito Santo"/>
    <s v="3203403"/>
    <x v="47"/>
    <m/>
    <s v="3204"/>
    <s v="Sul Espírito-santense"/>
    <x v="5"/>
    <x v="5"/>
    <n v="27258.686000000002"/>
    <n v="28365.488000000001"/>
    <n v="123278.58499999999"/>
    <n v="62461.964"/>
    <n v="60816.620999999999"/>
    <n v="17841.063999999998"/>
    <n v="196743.82199999999"/>
    <n v="27059"/>
    <n v="7270.9199157396797"/>
  </r>
  <r>
    <s v="32035022008"/>
    <n v="49"/>
    <n v="7"/>
    <x v="6"/>
    <n v="32"/>
    <s v="Espírito Santo"/>
    <s v="3203502"/>
    <x v="48"/>
    <m/>
    <s v="3202"/>
    <s v="Litoral Norte Espírito-santense"/>
    <x v="7"/>
    <x v="7"/>
    <n v="37904.36"/>
    <n v="15290.027"/>
    <n v="89409.947"/>
    <n v="42802.093000000001"/>
    <n v="46607.853999999999"/>
    <n v="8675.2459999999992"/>
    <n v="151279.57999999999"/>
    <n v="18723"/>
    <n v="8079.8792928483681"/>
  </r>
  <r>
    <s v="32036012008"/>
    <n v="50"/>
    <n v="7"/>
    <x v="6"/>
    <n v="32"/>
    <s v="Espírito Santo"/>
    <s v="3203601"/>
    <x v="49"/>
    <m/>
    <s v="3202"/>
    <s v="Litoral Norte Espírito-santense"/>
    <x v="7"/>
    <x v="7"/>
    <n v="15094.561"/>
    <n v="2892.9110000000001"/>
    <n v="23704.659"/>
    <n v="6880.4790000000003"/>
    <n v="16824.18"/>
    <n v="993.86800000000005"/>
    <n v="42685.998"/>
    <n v="5914"/>
    <n v="7217.787960771052"/>
  </r>
  <r>
    <s v="32037002008"/>
    <n v="51"/>
    <n v="7"/>
    <x v="6"/>
    <n v="32"/>
    <s v="Espírito Santo"/>
    <s v="3203700"/>
    <x v="50"/>
    <m/>
    <s v="3204"/>
    <s v="Sul Espírito-santense"/>
    <x v="2"/>
    <x v="2"/>
    <n v="22658.663"/>
    <n v="10827.538"/>
    <n v="81645.872000000003"/>
    <n v="30446.974999999999"/>
    <n v="51198.896999999997"/>
    <n v="5663.4260000000004"/>
    <n v="120795.499"/>
    <n v="18497"/>
    <n v="6530.5454398010488"/>
  </r>
  <r>
    <s v="32038092008"/>
    <n v="52"/>
    <n v="7"/>
    <x v="6"/>
    <n v="32"/>
    <s v="Espírito Santo"/>
    <s v="3203809"/>
    <x v="51"/>
    <m/>
    <s v="3204"/>
    <s v="Sul Espírito-santense"/>
    <x v="5"/>
    <x v="5"/>
    <n v="8976.26"/>
    <n v="4630.4530000000004"/>
    <n v="61427.8"/>
    <n v="27524.37"/>
    <n v="33903.43"/>
    <n v="4956.6679999999997"/>
    <n v="79991.180999999997"/>
    <n v="14322"/>
    <n v="5585.196271470465"/>
  </r>
  <r>
    <s v="32039082008"/>
    <n v="53"/>
    <n v="7"/>
    <x v="6"/>
    <n v="32"/>
    <s v="Espírito Santo"/>
    <s v="3203908"/>
    <x v="52"/>
    <m/>
    <s v="3201"/>
    <s v="Noroeste Espírito-santense"/>
    <x v="1"/>
    <x v="1"/>
    <n v="54797.514999999999"/>
    <n v="58526.898000000001"/>
    <n v="272694.96799999999"/>
    <n v="157459.33799999999"/>
    <n v="115235.63"/>
    <n v="39251.887999999999"/>
    <n v="425271.27"/>
    <n v="46080"/>
    <n v="9228.9772135416661"/>
  </r>
  <r>
    <s v="32040052008"/>
    <n v="54"/>
    <n v="7"/>
    <x v="6"/>
    <n v="32"/>
    <s v="Espírito Santo"/>
    <s v="3204005"/>
    <x v="53"/>
    <m/>
    <s v="3201"/>
    <s v="Noroeste Espírito-santense"/>
    <x v="4"/>
    <x v="4"/>
    <n v="18526.050999999999"/>
    <n v="5726.46"/>
    <n v="78375.581000000006"/>
    <n v="27904.179"/>
    <n v="50471.402000000002"/>
    <n v="3912.922"/>
    <n v="106541.014"/>
    <n v="18690"/>
    <n v="5700.428785446763"/>
  </r>
  <r>
    <s v="32040542008"/>
    <n v="55"/>
    <n v="7"/>
    <x v="6"/>
    <n v="32"/>
    <s v="Espírito Santo"/>
    <s v="3204054"/>
    <x v="54"/>
    <m/>
    <s v="3202"/>
    <s v="Litoral Norte Espírito-santense"/>
    <x v="7"/>
    <x v="7"/>
    <n v="16175.654"/>
    <n v="15477.196"/>
    <n v="126977.97899999999"/>
    <n v="67710.831999999995"/>
    <n v="59267.146999999997"/>
    <n v="20769.962"/>
    <n v="179400.791"/>
    <n v="24196"/>
    <n v="7414.4813605554637"/>
  </r>
  <r>
    <s v="32041042008"/>
    <n v="56"/>
    <n v="7"/>
    <x v="6"/>
    <n v="32"/>
    <s v="Espírito Santo"/>
    <s v="3204104"/>
    <x v="55"/>
    <m/>
    <s v="3202"/>
    <s v="Litoral Norte Espírito-santense"/>
    <x v="7"/>
    <x v="7"/>
    <n v="85727.76"/>
    <n v="17257.342000000001"/>
    <n v="136411.255"/>
    <n v="73043.376999999993"/>
    <n v="63367.877999999997"/>
    <n v="15268.21"/>
    <n v="254664.56599999999"/>
    <n v="23656"/>
    <n v="10765.32659790328"/>
  </r>
  <r>
    <s v="32042032008"/>
    <n v="57"/>
    <n v="7"/>
    <x v="6"/>
    <n v="32"/>
    <s v="Espírito Santo"/>
    <s v="3204203"/>
    <x v="56"/>
    <m/>
    <s v="3203"/>
    <s v="Central Espírito-santense"/>
    <x v="3"/>
    <x v="3"/>
    <n v="3979.0010000000002"/>
    <n v="7437.5990000000002"/>
    <n v="95383.097000000009"/>
    <n v="49586.123"/>
    <n v="45796.974000000002"/>
    <n v="7564.4539999999997"/>
    <n v="114364.151"/>
    <n v="17019"/>
    <n v="6719.7926435160707"/>
  </r>
  <r>
    <s v="32042522008"/>
    <n v="58"/>
    <n v="7"/>
    <x v="6"/>
    <n v="32"/>
    <s v="Espírito Santo"/>
    <s v="3204252"/>
    <x v="57"/>
    <m/>
    <s v="3202"/>
    <s v="Litoral Norte Espírito-santense"/>
    <x v="7"/>
    <x v="7"/>
    <n v="8215.5660000000007"/>
    <n v="5523.1310000000003"/>
    <n v="31232.985999999997"/>
    <n v="10783.934999999999"/>
    <n v="20449.050999999999"/>
    <n v="1491.393"/>
    <n v="46463.076000000001"/>
    <n v="7161"/>
    <n v="6488.3502304147469"/>
  </r>
  <r>
    <s v="32043022008"/>
    <n v="59"/>
    <n v="7"/>
    <x v="6"/>
    <n v="32"/>
    <s v="Espírito Santo"/>
    <s v="3204302"/>
    <x v="58"/>
    <m/>
    <s v="3204"/>
    <s v="Sul Espírito-santense"/>
    <x v="3"/>
    <x v="3"/>
    <n v="21927.794999999998"/>
    <n v="1504686.2320000001"/>
    <n v="340680.94999999995"/>
    <n v="300181.99099999998"/>
    <n v="40498.959000000003"/>
    <n v="12828.781999999999"/>
    <n v="1880123.7590000001"/>
    <n v="10786"/>
    <n v="174311.49258297792"/>
  </r>
  <r>
    <s v="32043512008"/>
    <n v="60"/>
    <n v="7"/>
    <x v="6"/>
    <n v="32"/>
    <s v="Espírito Santo"/>
    <s v="3204351"/>
    <x v="59"/>
    <m/>
    <s v="3202"/>
    <s v="Litoral Norte Espírito-santense"/>
    <x v="6"/>
    <x v="6"/>
    <n v="40085.775000000001"/>
    <n v="10114.83"/>
    <n v="92308.815999999992"/>
    <n v="42507.466"/>
    <n v="49801.35"/>
    <n v="10826.191000000001"/>
    <n v="153335.61199999999"/>
    <n v="17174"/>
    <n v="8928.3575171771281"/>
  </r>
  <r>
    <s v="32044012008"/>
    <n v="61"/>
    <n v="7"/>
    <x v="6"/>
    <n v="32"/>
    <s v="Espírito Santo"/>
    <s v="3204401"/>
    <x v="60"/>
    <m/>
    <s v="3203"/>
    <s v="Central Espírito-santense"/>
    <x v="3"/>
    <x v="3"/>
    <n v="8590.4189999999999"/>
    <n v="13910.85"/>
    <n v="55705.233"/>
    <n v="26062.399000000001"/>
    <n v="29642.833999999999"/>
    <n v="8196.85"/>
    <n v="86403.351999999999"/>
    <n v="11440"/>
    <n v="7552.7405594405591"/>
  </r>
  <r>
    <s v="32045002008"/>
    <n v="62"/>
    <n v="7"/>
    <x v="6"/>
    <n v="32"/>
    <s v="Espírito Santo"/>
    <s v="3204500"/>
    <x v="61"/>
    <m/>
    <s v="3203"/>
    <s v="Central Espírito-santense"/>
    <x v="9"/>
    <x v="9"/>
    <n v="26793.993999999999"/>
    <n v="7841.5609999999997"/>
    <n v="53289.421000000002"/>
    <n v="18386.350999999999"/>
    <n v="34903.07"/>
    <n v="2986.904"/>
    <n v="90911.88"/>
    <n v="12727"/>
    <n v="7143.229354914748"/>
  </r>
  <r>
    <s v="32045592008"/>
    <n v="63"/>
    <n v="7"/>
    <x v="6"/>
    <n v="32"/>
    <s v="Espírito Santo"/>
    <s v="3204559"/>
    <x v="62"/>
    <m/>
    <s v="3203"/>
    <s v="Central Espírito-santense"/>
    <x v="9"/>
    <x v="9"/>
    <n v="159694.046"/>
    <n v="22943.367999999999"/>
    <n v="196642.36499999999"/>
    <n v="113941.175"/>
    <n v="82701.19"/>
    <n v="27278.458999999999"/>
    <n v="406558.23700000002"/>
    <n v="33468"/>
    <n v="12147.670521094777"/>
  </r>
  <r>
    <s v="32046092008"/>
    <n v="64"/>
    <n v="7"/>
    <x v="6"/>
    <n v="32"/>
    <s v="Espírito Santo"/>
    <s v="3204609"/>
    <x v="63"/>
    <m/>
    <s v="3203"/>
    <s v="Central Espírito-santense"/>
    <x v="9"/>
    <x v="9"/>
    <n v="37622.466"/>
    <n v="16991.559000000001"/>
    <n v="125582.306"/>
    <n v="70475.31"/>
    <n v="55106.995999999999"/>
    <n v="11150.415999999999"/>
    <n v="191346.74600000001"/>
    <n v="20747"/>
    <n v="9222.8633537378901"/>
  </r>
  <r>
    <s v="32046582008"/>
    <n v="65"/>
    <n v="7"/>
    <x v="6"/>
    <n v="32"/>
    <s v="Espírito Santo"/>
    <s v="3204658"/>
    <x v="64"/>
    <m/>
    <s v="3201"/>
    <s v="Noroeste Espírito-santense"/>
    <x v="4"/>
    <x v="4"/>
    <n v="13352.474"/>
    <n v="22256.080000000002"/>
    <n v="39969.808000000005"/>
    <n v="17183.633000000002"/>
    <n v="22786.174999999999"/>
    <n v="7791.4110000000001"/>
    <n v="83369.771999999997"/>
    <n v="8150"/>
    <n v="10229.419877300614"/>
  </r>
  <r>
    <s v="32047082008"/>
    <n v="66"/>
    <n v="7"/>
    <x v="6"/>
    <n v="32"/>
    <s v="Espírito Santo"/>
    <s v="3204708"/>
    <x v="65"/>
    <m/>
    <s v="3201"/>
    <s v="Noroeste Espírito-santense"/>
    <x v="4"/>
    <x v="4"/>
    <n v="26949.197"/>
    <n v="24459.093000000001"/>
    <n v="177142.52100000001"/>
    <n v="108084.88"/>
    <n v="69057.641000000003"/>
    <n v="24048.04"/>
    <n v="252598.851"/>
    <n v="30255"/>
    <n v="8348.9952404561227"/>
  </r>
  <r>
    <s v="32048072008"/>
    <n v="67"/>
    <n v="7"/>
    <x v="6"/>
    <n v="32"/>
    <s v="Espírito Santo"/>
    <s v="3204807"/>
    <x v="66"/>
    <m/>
    <s v="3204"/>
    <s v="Sul Espírito-santense"/>
    <x v="2"/>
    <x v="2"/>
    <n v="6862.3969999999999"/>
    <n v="3865.2460000000001"/>
    <n v="47306.679000000004"/>
    <n v="19341.705999999998"/>
    <n v="27964.973000000002"/>
    <n v="2660.6350000000002"/>
    <n v="60694.957000000002"/>
    <n v="10929"/>
    <n v="5553.5691280080518"/>
  </r>
  <r>
    <s v="32049062008"/>
    <n v="68"/>
    <n v="7"/>
    <x v="6"/>
    <n v="32"/>
    <s v="Espírito Santo"/>
    <s v="3204906"/>
    <x v="67"/>
    <m/>
    <s v="3202"/>
    <s v="Litoral Norte Espírito-santense"/>
    <x v="7"/>
    <x v="7"/>
    <n v="93407.698999999993"/>
    <n v="188228.60200000001"/>
    <n v="673911.72699999996"/>
    <n v="406394.30200000003"/>
    <n v="267517.42499999999"/>
    <n v="82267.457999999999"/>
    <n v="1037815.486"/>
    <n v="100655"/>
    <n v="10310.620297054294"/>
  </r>
  <r>
    <s v="32049552008"/>
    <n v="69"/>
    <n v="7"/>
    <x v="6"/>
    <n v="32"/>
    <s v="Espírito Santo"/>
    <s v="3204955"/>
    <x v="68"/>
    <m/>
    <s v="3203"/>
    <s v="Central Espírito-santense"/>
    <x v="4"/>
    <x v="4"/>
    <n v="13271.688"/>
    <n v="6015.5529999999999"/>
    <n v="51675.474000000002"/>
    <n v="25253.241000000002"/>
    <n v="26422.233"/>
    <n v="4613.8159999999998"/>
    <n v="75576.531000000003"/>
    <n v="10786"/>
    <n v="7006.9099758946786"/>
  </r>
  <r>
    <s v="32050022008"/>
    <n v="70"/>
    <n v="7"/>
    <x v="6"/>
    <n v="32"/>
    <s v="Espírito Santo"/>
    <s v="3205002"/>
    <x v="69"/>
    <s v="RM Grande Vitória"/>
    <s v="3203"/>
    <s v="Central Espírito-santense"/>
    <x v="8"/>
    <x v="8"/>
    <n v="9127.5400000000009"/>
    <n v="4629576.7359999996"/>
    <n v="4675240.4690000005"/>
    <n v="3698391.7"/>
    <n v="976848.76899999997"/>
    <n v="3073863.7510000002"/>
    <n v="12387808.497"/>
    <n v="397226"/>
    <n v="31185.794728945235"/>
  </r>
  <r>
    <s v="32050102008"/>
    <n v="71"/>
    <n v="7"/>
    <x v="6"/>
    <n v="32"/>
    <s v="Espírito Santo"/>
    <s v="3205010"/>
    <x v="70"/>
    <m/>
    <s v="3202"/>
    <s v="Litoral Norte Espírito-santense"/>
    <x v="6"/>
    <x v="6"/>
    <n v="52000.39"/>
    <n v="24160.478999999999"/>
    <n v="113456.51999999999"/>
    <n v="55020.284"/>
    <n v="58436.235999999997"/>
    <n v="17391.126"/>
    <n v="207008.51500000001"/>
    <n v="23268"/>
    <n v="8896.7042719614929"/>
  </r>
  <r>
    <s v="32050362008"/>
    <n v="72"/>
    <n v="7"/>
    <x v="6"/>
    <n v="32"/>
    <s v="Espírito Santo"/>
    <s v="3205036"/>
    <x v="71"/>
    <m/>
    <s v="3204"/>
    <s v="Sul Espírito-santense"/>
    <x v="5"/>
    <x v="5"/>
    <n v="25031.955999999998"/>
    <n v="33587.555999999997"/>
    <n v="94533.665000000008"/>
    <n v="44546.665000000001"/>
    <n v="49987"/>
    <n v="15972.166999999999"/>
    <n v="169125.34400000001"/>
    <n v="18534"/>
    <n v="9125.1399589942812"/>
  </r>
  <r>
    <s v="32050692008"/>
    <n v="73"/>
    <n v="7"/>
    <x v="6"/>
    <n v="32"/>
    <s v="Espírito Santo"/>
    <s v="3205069"/>
    <x v="72"/>
    <m/>
    <s v="3203"/>
    <s v="Central Espírito-santense"/>
    <x v="0"/>
    <x v="0"/>
    <n v="25822.28"/>
    <n v="22104.019"/>
    <n v="147564.774"/>
    <n v="99144.377999999997"/>
    <n v="48420.396000000001"/>
    <n v="25643.991999999998"/>
    <n v="221135.065"/>
    <n v="19684"/>
    <n v="11234.25447063605"/>
  </r>
  <r>
    <s v="32051012008"/>
    <n v="74"/>
    <n v="7"/>
    <x v="6"/>
    <n v="32"/>
    <s v="Espírito Santo"/>
    <s v="3205101"/>
    <x v="73"/>
    <s v="RM Grande Vitória"/>
    <s v="3203"/>
    <s v="Central Espírito-santense"/>
    <x v="8"/>
    <x v="8"/>
    <n v="9686.0570000000007"/>
    <n v="132975.37299999999"/>
    <n v="441654.96600000001"/>
    <n v="298028.31699999998"/>
    <n v="143626.649"/>
    <n v="186307.27900000001"/>
    <n v="770623.674"/>
    <n v="60191"/>
    <n v="12802.971773188683"/>
  </r>
  <r>
    <s v="32051502008"/>
    <n v="75"/>
    <n v="7"/>
    <x v="6"/>
    <n v="32"/>
    <s v="Espírito Santo"/>
    <s v="3205150"/>
    <x v="74"/>
    <m/>
    <s v="3201"/>
    <s v="Noroeste Espírito-santense"/>
    <x v="1"/>
    <x v="1"/>
    <n v="22872.044999999998"/>
    <n v="22699.153999999999"/>
    <n v="44736.964"/>
    <n v="18862.776999999998"/>
    <n v="25874.187000000002"/>
    <n v="3954.047"/>
    <n v="94262.210999999996"/>
    <n v="9059"/>
    <n v="10405.366044817309"/>
  </r>
  <r>
    <s v="32051762008"/>
    <n v="76"/>
    <n v="7"/>
    <x v="6"/>
    <n v="32"/>
    <s v="Espírito Santo"/>
    <s v="3205176"/>
    <x v="75"/>
    <m/>
    <s v="3201"/>
    <s v="Noroeste Espírito-santense"/>
    <x v="4"/>
    <x v="4"/>
    <n v="54189.091999999997"/>
    <n v="7859.375"/>
    <n v="59780.482000000004"/>
    <n v="26120.971000000001"/>
    <n v="33659.510999999999"/>
    <n v="4298.9350000000004"/>
    <n v="126127.88400000001"/>
    <n v="14044"/>
    <n v="8980.9088578752489"/>
  </r>
  <r>
    <s v="32052002008"/>
    <n v="77"/>
    <n v="7"/>
    <x v="6"/>
    <n v="32"/>
    <s v="Espírito Santo"/>
    <s v="3205200"/>
    <x v="76"/>
    <s v="RM Grande Vitória"/>
    <s v="3203"/>
    <s v="Central Espírito-santense"/>
    <x v="8"/>
    <x v="8"/>
    <n v="7221.982"/>
    <n v="1073859.672"/>
    <n v="3573012.28"/>
    <n v="2712659.6209999998"/>
    <n v="860352.65899999999"/>
    <n v="1572327.1470000001"/>
    <n v="6226421.0810000002"/>
    <n v="407579"/>
    <n v="15276.599336570334"/>
  </r>
  <r>
    <s v="32053092008"/>
    <n v="78"/>
    <n v="7"/>
    <x v="6"/>
    <n v="32"/>
    <s v="Espírito Santo"/>
    <s v="3205309"/>
    <x v="77"/>
    <s v="RM Grande Vitória"/>
    <s v="3203"/>
    <s v="Central Espírito-santense"/>
    <x v="8"/>
    <x v="8"/>
    <n v="4163.0320000000002"/>
    <n v="3520242.375"/>
    <n v="8055859.7980000004"/>
    <n v="7009473.5970000001"/>
    <n v="1046386.201"/>
    <n v="6797077.7879999997"/>
    <n v="18377342.993999999"/>
    <n v="317817"/>
    <n v="57823.662654924061"/>
  </r>
  <r>
    <s v="32001022009"/>
    <n v="1"/>
    <n v="8"/>
    <x v="7"/>
    <n v="32"/>
    <s v="Espírito Santo"/>
    <s v="3200102"/>
    <x v="0"/>
    <m/>
    <s v="3203"/>
    <s v="Central Espírito-santense"/>
    <x v="0"/>
    <x v="0"/>
    <n v="25294.452000000001"/>
    <n v="14864.656999999999"/>
    <n v="151642.94200000001"/>
    <n v="70266.539000000004"/>
    <n v="81376.403000000006"/>
    <n v="12254.241"/>
    <n v="204056.29199999999"/>
    <n v="31384"/>
    <n v="6501.9211062962022"/>
  </r>
  <r>
    <s v="32001362009"/>
    <n v="2"/>
    <n v="8"/>
    <x v="7"/>
    <n v="32"/>
    <s v="Espírito Santo"/>
    <s v="3200136"/>
    <x v="1"/>
    <m/>
    <s v="3201"/>
    <s v="Noroeste Espírito-santense"/>
    <x v="1"/>
    <x v="1"/>
    <n v="20902.322"/>
    <n v="9398.7219999999998"/>
    <n v="46251.205999999998"/>
    <n v="18151.883999999998"/>
    <n v="28099.322"/>
    <n v="3975.9859999999999"/>
    <n v="80528.236000000004"/>
    <n v="9503"/>
    <n v="8473.9804272335059"/>
  </r>
  <r>
    <s v="32001692009"/>
    <n v="3"/>
    <n v="8"/>
    <x v="7"/>
    <n v="32"/>
    <s v="Espírito Santo"/>
    <s v="3200169"/>
    <x v="2"/>
    <m/>
    <s v="3201"/>
    <s v="Noroeste Espírito-santense"/>
    <x v="1"/>
    <x v="1"/>
    <n v="12706.164000000001"/>
    <n v="8496.2340000000004"/>
    <n v="55805.285000000003"/>
    <n v="20082.732"/>
    <n v="35722.553"/>
    <n v="3065.027"/>
    <n v="80072.709000000003"/>
    <n v="12091"/>
    <n v="6622.5050864279219"/>
  </r>
  <r>
    <s v="32002012009"/>
    <n v="4"/>
    <n v="8"/>
    <x v="7"/>
    <n v="32"/>
    <s v="Espírito Santo"/>
    <s v="3200201"/>
    <x v="3"/>
    <m/>
    <s v="3204"/>
    <s v="Sul Espírito-santense"/>
    <x v="2"/>
    <x v="2"/>
    <n v="18514.928"/>
    <n v="19961.690999999999"/>
    <n v="174209.21600000001"/>
    <n v="86993.104999999996"/>
    <n v="87216.111000000004"/>
    <n v="15426.031000000001"/>
    <n v="228111.86600000001"/>
    <n v="31143"/>
    <n v="7324.6593455993325"/>
  </r>
  <r>
    <s v="32003002009"/>
    <n v="5"/>
    <n v="8"/>
    <x v="7"/>
    <n v="32"/>
    <s v="Espírito Santo"/>
    <s v="3200300"/>
    <x v="4"/>
    <m/>
    <s v="3203"/>
    <s v="Central Espírito-santense"/>
    <x v="3"/>
    <x v="3"/>
    <n v="19892.62"/>
    <n v="16435.835999999999"/>
    <n v="89207.203000000009"/>
    <n v="50378.821000000004"/>
    <n v="38828.381999999998"/>
    <n v="9333.1470000000008"/>
    <n v="134868.80600000001"/>
    <n v="14585"/>
    <n v="9247.0898868700715"/>
  </r>
  <r>
    <s v="32003592009"/>
    <n v="6"/>
    <n v="8"/>
    <x v="7"/>
    <n v="32"/>
    <s v="Espírito Santo"/>
    <s v="3200359"/>
    <x v="5"/>
    <m/>
    <s v="3201"/>
    <s v="Noroeste Espírito-santense"/>
    <x v="4"/>
    <x v="4"/>
    <n v="7029.8779999999997"/>
    <n v="2362.203"/>
    <n v="32244.478000000003"/>
    <n v="11165.763000000001"/>
    <n v="21078.715"/>
    <n v="1628.47"/>
    <n v="43265.03"/>
    <n v="6172"/>
    <n v="7009.8882047958523"/>
  </r>
  <r>
    <s v="32004092009"/>
    <n v="7"/>
    <n v="8"/>
    <x v="7"/>
    <n v="32"/>
    <s v="Espírito Santo"/>
    <s v="3200409"/>
    <x v="6"/>
    <m/>
    <s v="3203"/>
    <s v="Central Espírito-santense"/>
    <x v="3"/>
    <x v="3"/>
    <n v="13422.156999999999"/>
    <n v="1417414.564"/>
    <n v="529228.46500000008"/>
    <n v="428038.74200000003"/>
    <n v="101189.723"/>
    <n v="133289.274"/>
    <n v="2093354.459"/>
    <n v="20226"/>
    <n v="103498.19336497577"/>
  </r>
  <r>
    <s v="32005082009"/>
    <n v="8"/>
    <n v="8"/>
    <x v="7"/>
    <n v="32"/>
    <s v="Espírito Santo"/>
    <s v="3200508"/>
    <x v="7"/>
    <m/>
    <s v="3204"/>
    <s v="Sul Espírito-santense"/>
    <x v="5"/>
    <x v="5"/>
    <n v="5407.7089999999998"/>
    <n v="3079.75"/>
    <n v="34719.072"/>
    <n v="11254.457"/>
    <n v="23464.615000000002"/>
    <n v="1331.3140000000001"/>
    <n v="44537.845000000001"/>
    <n v="7883"/>
    <n v="5649.8598249397437"/>
  </r>
  <r>
    <s v="32006072009"/>
    <n v="9"/>
    <n v="8"/>
    <x v="7"/>
    <n v="32"/>
    <s v="Espírito Santo"/>
    <s v="3200607"/>
    <x v="8"/>
    <m/>
    <s v="3202"/>
    <s v="Litoral Norte Espírito-santense"/>
    <x v="6"/>
    <x v="6"/>
    <n v="37850.635000000002"/>
    <n v="2432436.301"/>
    <n v="905806.60199999996"/>
    <n v="628917.30299999996"/>
    <n v="276889.299"/>
    <n v="371197.33799999999"/>
    <n v="3747290.8760000002"/>
    <n v="78658"/>
    <n v="47640.302016323833"/>
  </r>
  <r>
    <s v="32007062009"/>
    <n v="10"/>
    <n v="8"/>
    <x v="7"/>
    <n v="32"/>
    <s v="Espírito Santo"/>
    <s v="3200706"/>
    <x v="9"/>
    <m/>
    <s v="3204"/>
    <s v="Sul Espírito-santense"/>
    <x v="5"/>
    <x v="5"/>
    <n v="7343.8469999999998"/>
    <n v="34333.614999999998"/>
    <n v="58724"/>
    <n v="29232.989000000001"/>
    <n v="29491.010999999999"/>
    <n v="13871.414000000001"/>
    <n v="114272.87699999999"/>
    <n v="9361"/>
    <n v="12207.336502510416"/>
  </r>
  <r>
    <s v="32008052009"/>
    <n v="11"/>
    <n v="8"/>
    <x v="7"/>
    <n v="32"/>
    <s v="Espírito Santo"/>
    <s v="3200805"/>
    <x v="10"/>
    <m/>
    <s v="3201"/>
    <s v="Noroeste Espírito-santense"/>
    <x v="4"/>
    <x v="4"/>
    <n v="21828.134999999998"/>
    <n v="82668.857999999993"/>
    <n v="158815.79800000001"/>
    <n v="77175.759000000005"/>
    <n v="81640.039000000004"/>
    <n v="13974.727999999999"/>
    <n v="277287.51899999997"/>
    <n v="29891"/>
    <n v="9276.6223612458598"/>
  </r>
  <r>
    <s v="32009042009"/>
    <n v="12"/>
    <n v="8"/>
    <x v="7"/>
    <n v="32"/>
    <s v="Espírito Santo"/>
    <s v="3200904"/>
    <x v="11"/>
    <m/>
    <s v="3201"/>
    <s v="Noroeste Espírito-santense"/>
    <x v="1"/>
    <x v="1"/>
    <n v="21610.161"/>
    <n v="84536.596999999994"/>
    <n v="260271.296"/>
    <n v="146628.644"/>
    <n v="113642.652"/>
    <n v="37597.667999999998"/>
    <n v="404015.72100000002"/>
    <n v="41645"/>
    <n v="9701.4220434626004"/>
  </r>
  <r>
    <s v="32010012009"/>
    <n v="13"/>
    <n v="8"/>
    <x v="7"/>
    <n v="32"/>
    <s v="Espírito Santo"/>
    <s v="3201001"/>
    <x v="12"/>
    <m/>
    <s v="3201"/>
    <s v="Noroeste Espírito-santense"/>
    <x v="7"/>
    <x v="7"/>
    <n v="33803.942000000003"/>
    <n v="9759.1509999999998"/>
    <n v="69915.525999999998"/>
    <n v="32084.654999999999"/>
    <n v="37830.870999999999"/>
    <n v="4237.643"/>
    <n v="117716.262"/>
    <n v="13119"/>
    <n v="8972.9599817059225"/>
  </r>
  <r>
    <s v="32011002009"/>
    <n v="14"/>
    <n v="8"/>
    <x v="7"/>
    <n v="32"/>
    <s v="Espírito Santo"/>
    <s v="3201100"/>
    <x v="13"/>
    <m/>
    <s v="3204"/>
    <s v="Sul Espírito-santense"/>
    <x v="2"/>
    <x v="2"/>
    <n v="1479.8050000000001"/>
    <n v="10347.709999999999"/>
    <n v="48860.072"/>
    <n v="22807.363000000001"/>
    <n v="26052.708999999999"/>
    <n v="5804.92"/>
    <n v="66492.505999999994"/>
    <n v="9672"/>
    <n v="6874.7421422663347"/>
  </r>
  <r>
    <s v="32011592009"/>
    <n v="15"/>
    <n v="8"/>
    <x v="7"/>
    <n v="32"/>
    <s v="Espírito Santo"/>
    <s v="3201159"/>
    <x v="14"/>
    <m/>
    <s v="3203"/>
    <s v="Central Espírito-santense"/>
    <x v="0"/>
    <x v="0"/>
    <n v="25574.363000000001"/>
    <n v="5408.2250000000004"/>
    <n v="54379.14"/>
    <n v="21360.313999999998"/>
    <n v="33018.826000000001"/>
    <n v="3401.5949999999998"/>
    <n v="88763.322"/>
    <n v="11097"/>
    <n v="7998.8575290619083"/>
  </r>
  <r>
    <s v="32012092009"/>
    <n v="16"/>
    <n v="8"/>
    <x v="7"/>
    <n v="32"/>
    <s v="Espírito Santo"/>
    <s v="3201209"/>
    <x v="15"/>
    <m/>
    <s v="3204"/>
    <s v="Sul Espírito-santense"/>
    <x v="5"/>
    <x v="5"/>
    <n v="19927.218000000001"/>
    <n v="729725.43799999997"/>
    <n v="1744432.601"/>
    <n v="1243498.757"/>
    <n v="500933.84399999998"/>
    <n v="380142.67200000002"/>
    <n v="2874227.93"/>
    <n v="201259"/>
    <n v="14281.239248927999"/>
  </r>
  <r>
    <s v="32013082009"/>
    <n v="17"/>
    <n v="8"/>
    <x v="7"/>
    <n v="32"/>
    <s v="Espírito Santo"/>
    <s v="3201308"/>
    <x v="16"/>
    <s v="RM Grande Vitória"/>
    <s v="3203"/>
    <s v="Central Espírito-santense"/>
    <x v="8"/>
    <x v="8"/>
    <n v="4376.143"/>
    <n v="666209.16899999999"/>
    <n v="2787817.1439999999"/>
    <n v="1971297.835"/>
    <n v="816519.30900000001"/>
    <n v="915674.68700000003"/>
    <n v="4374077.1430000002"/>
    <n v="365859"/>
    <n v="11955.636305243277"/>
  </r>
  <r>
    <s v="32014072009"/>
    <n v="18"/>
    <n v="8"/>
    <x v="7"/>
    <n v="32"/>
    <s v="Espírito Santo"/>
    <s v="3201407"/>
    <x v="17"/>
    <m/>
    <s v="3204"/>
    <s v="Sul Espírito-santense"/>
    <x v="5"/>
    <x v="5"/>
    <n v="24447.15"/>
    <n v="66839.429999999993"/>
    <n v="224228.90899999999"/>
    <n v="132942.01199999999"/>
    <n v="91286.896999999997"/>
    <n v="31914.796999999999"/>
    <n v="347430.28600000002"/>
    <n v="33212"/>
    <n v="10460.986571118872"/>
  </r>
  <r>
    <s v="32015062009"/>
    <n v="19"/>
    <n v="8"/>
    <x v="7"/>
    <n v="32"/>
    <s v="Espírito Santo"/>
    <s v="3201506"/>
    <x v="18"/>
    <m/>
    <s v="3201"/>
    <s v="Noroeste Espírito-santense"/>
    <x v="4"/>
    <x v="4"/>
    <n v="34684.065999999999"/>
    <n v="298780.69400000002"/>
    <n v="1116298.912"/>
    <n v="819176.17500000005"/>
    <n v="297122.73700000002"/>
    <n v="259510.38099999999"/>
    <n v="1709274.0530000001"/>
    <n v="111365"/>
    <n v="15348.395393525794"/>
  </r>
  <r>
    <s v="32016052009"/>
    <n v="20"/>
    <n v="8"/>
    <x v="7"/>
    <n v="32"/>
    <s v="Espírito Santo"/>
    <s v="3201605"/>
    <x v="19"/>
    <m/>
    <s v="3202"/>
    <s v="Litoral Norte Espírito-santense"/>
    <x v="7"/>
    <x v="7"/>
    <n v="58413.41"/>
    <n v="87199.968999999997"/>
    <n v="184351.495"/>
    <n v="100853.815"/>
    <n v="83497.679999999993"/>
    <n v="48434.754000000001"/>
    <n v="378399.62800000003"/>
    <n v="27059"/>
    <n v="13984.242876676892"/>
  </r>
  <r>
    <s v="32017042009"/>
    <n v="21"/>
    <n v="8"/>
    <x v="7"/>
    <n v="32"/>
    <s v="Espírito Santo"/>
    <s v="3201704"/>
    <x v="20"/>
    <m/>
    <s v="3203"/>
    <s v="Central Espírito-santense"/>
    <x v="0"/>
    <x v="0"/>
    <n v="16002.511"/>
    <n v="8547.9989999999998"/>
    <n v="67024.16399999999"/>
    <n v="30842.438999999998"/>
    <n v="36181.724999999999"/>
    <n v="7296.7309999999998"/>
    <n v="98871.404999999999"/>
    <n v="11851"/>
    <n v="8342.8744409754454"/>
  </r>
  <r>
    <s v="32018032009"/>
    <n v="22"/>
    <n v="8"/>
    <x v="7"/>
    <n v="32"/>
    <s v="Espírito Santo"/>
    <s v="3201803"/>
    <x v="21"/>
    <m/>
    <s v="3204"/>
    <s v="Sul Espírito-santense"/>
    <x v="2"/>
    <x v="2"/>
    <n v="5425.2190000000001"/>
    <n v="1834.577"/>
    <n v="22229.535"/>
    <n v="6166.5320000000002"/>
    <n v="16063.003000000001"/>
    <n v="723.59299999999996"/>
    <n v="30212.923999999999"/>
    <n v="5011"/>
    <n v="6029.3202953502296"/>
  </r>
  <r>
    <s v="32019022009"/>
    <n v="23"/>
    <n v="8"/>
    <x v="7"/>
    <n v="32"/>
    <s v="Espírito Santo"/>
    <s v="3201902"/>
    <x v="22"/>
    <m/>
    <s v="3203"/>
    <s v="Central Espírito-santense"/>
    <x v="0"/>
    <x v="0"/>
    <n v="47186.77"/>
    <n v="33351.033000000003"/>
    <n v="194174.37400000001"/>
    <n v="104748.716"/>
    <n v="89425.657999999996"/>
    <n v="22956.303"/>
    <n v="297668.47999999998"/>
    <n v="32455"/>
    <n v="9171.729471576029"/>
  </r>
  <r>
    <s v="32020092009"/>
    <n v="24"/>
    <n v="8"/>
    <x v="7"/>
    <n v="32"/>
    <s v="Espírito Santo"/>
    <s v="3202009"/>
    <x v="23"/>
    <m/>
    <s v="3204"/>
    <s v="Sul Espírito-santense"/>
    <x v="2"/>
    <x v="2"/>
    <n v="5938.0259999999998"/>
    <n v="5254.4449999999997"/>
    <n v="30268.571000000004"/>
    <n v="12272.599"/>
    <n v="17995.972000000002"/>
    <n v="2821.52"/>
    <n v="44282.561999999998"/>
    <n v="6293"/>
    <n v="7036.7967583028758"/>
  </r>
  <r>
    <s v="32021082009"/>
    <n v="25"/>
    <n v="8"/>
    <x v="7"/>
    <n v="32"/>
    <s v="Espírito Santo"/>
    <s v="3202108"/>
    <x v="24"/>
    <m/>
    <s v="3201"/>
    <s v="Noroeste Espírito-santense"/>
    <x v="1"/>
    <x v="1"/>
    <n v="41771.529000000002"/>
    <n v="34604.220999999998"/>
    <n v="114260.872"/>
    <n v="48298.949000000001"/>
    <n v="65961.922999999995"/>
    <n v="7370.433"/>
    <n v="198007.054"/>
    <n v="23891"/>
    <n v="8287.9349545854093"/>
  </r>
  <r>
    <s v="32022072009"/>
    <n v="26"/>
    <n v="8"/>
    <x v="7"/>
    <n v="32"/>
    <s v="Espírito Santo"/>
    <s v="3202207"/>
    <x v="25"/>
    <s v="RM Grande Vitória"/>
    <s v="3202"/>
    <s v="Litoral Norte Espírito-santense"/>
    <x v="8"/>
    <x v="8"/>
    <n v="8983.0249999999996"/>
    <n v="91642.379000000001"/>
    <n v="136381.924"/>
    <n v="84196.591"/>
    <n v="52185.332999999999"/>
    <n v="27380.232"/>
    <n v="264387.56"/>
    <n v="16431"/>
    <n v="16090.77718945895"/>
  </r>
  <r>
    <s v="32022562009"/>
    <n v="27"/>
    <n v="8"/>
    <x v="7"/>
    <n v="32"/>
    <s v="Espírito Santo"/>
    <s v="3202256"/>
    <x v="26"/>
    <m/>
    <s v="3201"/>
    <s v="Noroeste Espírito-santense"/>
    <x v="4"/>
    <x v="4"/>
    <n v="15204.612999999999"/>
    <n v="8229.8060000000005"/>
    <n v="55011.634000000005"/>
    <n v="24331.274000000001"/>
    <n v="30680.36"/>
    <n v="6002.0959999999995"/>
    <n v="84448.148000000001"/>
    <n v="10420"/>
    <n v="8104.4287907869484"/>
  </r>
  <r>
    <s v="32023062009"/>
    <n v="28"/>
    <n v="8"/>
    <x v="7"/>
    <n v="32"/>
    <s v="Espírito Santo"/>
    <s v="3202306"/>
    <x v="27"/>
    <m/>
    <s v="3204"/>
    <s v="Sul Espírito-santense"/>
    <x v="2"/>
    <x v="2"/>
    <n v="13319.181"/>
    <n v="19749.285"/>
    <n v="184975.788"/>
    <n v="109860.246"/>
    <n v="75115.542000000001"/>
    <n v="21666.284"/>
    <n v="239710.538"/>
    <n v="26743"/>
    <n v="8963.4871929102937"/>
  </r>
  <r>
    <s v="32024052009"/>
    <n v="29"/>
    <n v="8"/>
    <x v="7"/>
    <n v="32"/>
    <s v="Espírito Santo"/>
    <s v="3202405"/>
    <x v="28"/>
    <s v="RM Grande Vitória"/>
    <s v="3203"/>
    <s v="Central Espírito-santense"/>
    <x v="8"/>
    <x v="8"/>
    <n v="21868.563999999998"/>
    <n v="176905.891"/>
    <n v="846702.20699999994"/>
    <n v="578658.93299999996"/>
    <n v="268043.27399999998"/>
    <n v="98017.213000000003"/>
    <n v="1143493.8740000001"/>
    <n v="104534"/>
    <n v="10938.966020624868"/>
  </r>
  <r>
    <s v="32024542009"/>
    <n v="30"/>
    <n v="8"/>
    <x v="7"/>
    <n v="32"/>
    <s v="Espírito Santo"/>
    <s v="3202454"/>
    <x v="29"/>
    <m/>
    <s v="3204"/>
    <s v="Sul Espírito-santense"/>
    <x v="2"/>
    <x v="2"/>
    <n v="14630.353999999999"/>
    <n v="6563.8389999999999"/>
    <n v="107273.87"/>
    <n v="51990.002"/>
    <n v="55283.868000000002"/>
    <n v="12692.183999999999"/>
    <n v="141160.247"/>
    <n v="20471"/>
    <n v="6895.6204875189296"/>
  </r>
  <r>
    <s v="32025042009"/>
    <n v="31"/>
    <n v="8"/>
    <x v="7"/>
    <n v="32"/>
    <s v="Espírito Santo"/>
    <s v="3202504"/>
    <x v="30"/>
    <m/>
    <s v="3202"/>
    <s v="Litoral Norte Espírito-santense"/>
    <x v="6"/>
    <x v="6"/>
    <n v="9589.4179999999997"/>
    <n v="91720.260999999999"/>
    <n v="105236.484"/>
    <n v="73449.482999999993"/>
    <n v="31787.001"/>
    <n v="28941.600999999999"/>
    <n v="235487.764"/>
    <n v="10724"/>
    <n v="21958.948526669152"/>
  </r>
  <r>
    <s v="32025532009"/>
    <n v="32"/>
    <n v="8"/>
    <x v="7"/>
    <n v="32"/>
    <s v="Espírito Santo"/>
    <s v="3202553"/>
    <x v="31"/>
    <m/>
    <s v="3204"/>
    <s v="Sul Espírito-santense"/>
    <x v="2"/>
    <x v="2"/>
    <n v="11008.192999999999"/>
    <n v="3542.4720000000002"/>
    <n v="37778.964"/>
    <n v="10963.937"/>
    <n v="26815.026999999998"/>
    <n v="1349.143"/>
    <n v="53678.771000000001"/>
    <n v="9238"/>
    <n v="5810.6485169950201"/>
  </r>
  <r>
    <s v="32026032009"/>
    <n v="33"/>
    <n v="8"/>
    <x v="7"/>
    <n v="32"/>
    <s v="Espírito Santo"/>
    <s v="3202603"/>
    <x v="32"/>
    <m/>
    <s v="3203"/>
    <s v="Central Espírito-santense"/>
    <x v="3"/>
    <x v="3"/>
    <n v="14728.295"/>
    <n v="18419.115000000002"/>
    <n v="134618.06299999999"/>
    <n v="99915.684999999998"/>
    <n v="34702.377999999997"/>
    <n v="32733.626"/>
    <n v="200499.1"/>
    <n v="11901"/>
    <n v="16847.248130409211"/>
  </r>
  <r>
    <s v="32026522009"/>
    <n v="34"/>
    <n v="8"/>
    <x v="7"/>
    <n v="32"/>
    <s v="Espírito Santo"/>
    <s v="3202652"/>
    <x v="33"/>
    <m/>
    <s v="3204"/>
    <s v="Sul Espírito-santense"/>
    <x v="2"/>
    <x v="2"/>
    <n v="13850.163"/>
    <n v="4425.1049999999996"/>
    <n v="51294.320999999996"/>
    <n v="19988.708999999999"/>
    <n v="31305.612000000001"/>
    <n v="3638.5239999999999"/>
    <n v="73208.112999999998"/>
    <n v="10735"/>
    <n v="6819.5727061015368"/>
  </r>
  <r>
    <s v="32027022009"/>
    <n v="35"/>
    <n v="8"/>
    <x v="7"/>
    <n v="32"/>
    <s v="Espírito Santo"/>
    <s v="3202702"/>
    <x v="34"/>
    <m/>
    <s v="3203"/>
    <s v="Central Espírito-santense"/>
    <x v="9"/>
    <x v="9"/>
    <n v="33560.874000000003"/>
    <n v="7893.0219999999999"/>
    <n v="67049.241999999998"/>
    <n v="35913.046999999999"/>
    <n v="31136.195"/>
    <n v="5379.1570000000002"/>
    <n v="113882.295"/>
    <n v="14171"/>
    <n v="8036.2920753651824"/>
  </r>
  <r>
    <s v="32028012009"/>
    <n v="36"/>
    <n v="8"/>
    <x v="7"/>
    <n v="32"/>
    <s v="Espírito Santo"/>
    <s v="3202801"/>
    <x v="35"/>
    <m/>
    <s v="3204"/>
    <s v="Sul Espírito-santense"/>
    <x v="3"/>
    <x v="3"/>
    <n v="31061.19"/>
    <n v="422155.03899999999"/>
    <n v="269777.11199999996"/>
    <n v="169446.723"/>
    <n v="100330.389"/>
    <n v="22000.679"/>
    <n v="744994.02099999995"/>
    <n v="32761"/>
    <n v="22740.271084521228"/>
  </r>
  <r>
    <s v="32029002009"/>
    <n v="37"/>
    <n v="8"/>
    <x v="7"/>
    <n v="32"/>
    <s v="Espírito Santo"/>
    <s v="3202900"/>
    <x v="36"/>
    <m/>
    <s v="3203"/>
    <s v="Central Espírito-santense"/>
    <x v="9"/>
    <x v="9"/>
    <n v="11664.56"/>
    <n v="11985.255999999999"/>
    <n v="76907.281000000003"/>
    <n v="47948.807999999997"/>
    <n v="28958.473000000002"/>
    <n v="9505.2099999999991"/>
    <n v="110062.308"/>
    <n v="10667"/>
    <n v="10318.018936908222"/>
  </r>
  <r>
    <s v="32030072009"/>
    <n v="38"/>
    <n v="8"/>
    <x v="7"/>
    <n v="32"/>
    <s v="Espírito Santo"/>
    <s v="3203007"/>
    <x v="37"/>
    <m/>
    <s v="3204"/>
    <s v="Sul Espírito-santense"/>
    <x v="2"/>
    <x v="2"/>
    <n v="22345.898000000001"/>
    <n v="11034.017"/>
    <n v="142911.052"/>
    <n v="72707.509999999995"/>
    <n v="70203.542000000001"/>
    <n v="16508.638999999999"/>
    <n v="192799.606"/>
    <n v="26239"/>
    <n v="7347.8259842219595"/>
  </r>
  <r>
    <s v="32030562009"/>
    <n v="39"/>
    <n v="8"/>
    <x v="7"/>
    <n v="32"/>
    <s v="Espírito Santo"/>
    <s v="3203056"/>
    <x v="38"/>
    <m/>
    <s v="3202"/>
    <s v="Litoral Norte Espírito-santense"/>
    <x v="7"/>
    <x v="7"/>
    <n v="47692.966"/>
    <n v="132755.943"/>
    <n v="168300.742"/>
    <n v="96236.224000000002"/>
    <n v="72064.517999999996"/>
    <n v="16381.873"/>
    <n v="365131.52399999998"/>
    <n v="23472"/>
    <n v="15556.046523517383"/>
  </r>
  <r>
    <s v="32031062009"/>
    <n v="40"/>
    <n v="8"/>
    <x v="7"/>
    <n v="32"/>
    <s v="Espírito Santo"/>
    <s v="3203106"/>
    <x v="39"/>
    <m/>
    <s v="3204"/>
    <s v="Sul Espírito-santense"/>
    <x v="2"/>
    <x v="2"/>
    <n v="7566.7179999999998"/>
    <n v="7501.59"/>
    <n v="55170.163"/>
    <n v="23186.103999999999"/>
    <n v="31984.059000000001"/>
    <n v="3472.31"/>
    <n v="73710.781000000003"/>
    <n v="11235"/>
    <n v="6560.8171784601691"/>
  </r>
  <r>
    <s v="32031302009"/>
    <n v="41"/>
    <n v="8"/>
    <x v="7"/>
    <n v="32"/>
    <s v="Espírito Santo"/>
    <s v="3203130"/>
    <x v="40"/>
    <m/>
    <s v="3202"/>
    <s v="Litoral Norte Espírito-santense"/>
    <x v="6"/>
    <x v="6"/>
    <n v="10304.429"/>
    <n v="26460.713"/>
    <n v="114546.898"/>
    <n v="72976.212"/>
    <n v="41570.686000000002"/>
    <n v="15910.585999999999"/>
    <n v="167222.62700000001"/>
    <n v="14621"/>
    <n v="11437.153888242938"/>
  </r>
  <r>
    <s v="32031632009"/>
    <n v="42"/>
    <n v="8"/>
    <x v="7"/>
    <n v="32"/>
    <s v="Espírito Santo"/>
    <s v="3203163"/>
    <x v="41"/>
    <m/>
    <s v="3203"/>
    <s v="Central Espírito-santense"/>
    <x v="0"/>
    <x v="0"/>
    <n v="12716.936"/>
    <n v="4095.1370000000002"/>
    <n v="48073.381000000001"/>
    <n v="16470.79"/>
    <n v="31602.591"/>
    <n v="3392.7730000000001"/>
    <n v="68278.226999999999"/>
    <n v="11136"/>
    <n v="6131.3063038793107"/>
  </r>
  <r>
    <s v="32032052009"/>
    <n v="43"/>
    <n v="8"/>
    <x v="7"/>
    <n v="32"/>
    <s v="Espírito Santo"/>
    <s v="3203205"/>
    <x v="42"/>
    <m/>
    <s v="3202"/>
    <s v="Litoral Norte Espírito-santense"/>
    <x v="6"/>
    <x v="6"/>
    <n v="116255.317"/>
    <n v="853314.92099999997"/>
    <n v="1357880.9819999998"/>
    <n v="956554.98899999994"/>
    <n v="401325.99300000002"/>
    <n v="389646.69099999999"/>
    <n v="2717097.91"/>
    <n v="132664"/>
    <n v="20481.049191943555"/>
  </r>
  <r>
    <s v="32033042009"/>
    <n v="44"/>
    <n v="8"/>
    <x v="7"/>
    <n v="32"/>
    <s v="Espírito Santo"/>
    <s v="3203304"/>
    <x v="43"/>
    <m/>
    <s v="3201"/>
    <s v="Noroeste Espírito-santense"/>
    <x v="1"/>
    <x v="1"/>
    <n v="8465.2340000000004"/>
    <n v="3918.8069999999998"/>
    <n v="52184.391000000003"/>
    <n v="20101.918000000001"/>
    <n v="32082.473000000002"/>
    <n v="2610.7719999999999"/>
    <n v="67179.203999999998"/>
    <n v="11630"/>
    <n v="5776.3717970765265"/>
  </r>
  <r>
    <s v="32033202009"/>
    <n v="45"/>
    <n v="8"/>
    <x v="7"/>
    <n v="32"/>
    <s v="Espírito Santo"/>
    <s v="3203320"/>
    <x v="44"/>
    <m/>
    <s v="3204"/>
    <s v="Sul Espírito-santense"/>
    <x v="3"/>
    <x v="3"/>
    <n v="22550.617999999999"/>
    <n v="143682.473"/>
    <n v="216024.9"/>
    <n v="126046.70699999999"/>
    <n v="89978.192999999999"/>
    <n v="15575.316999999999"/>
    <n v="397833.30699999997"/>
    <n v="32502"/>
    <n v="12240.271583287182"/>
  </r>
  <r>
    <s v="32033462009"/>
    <n v="46"/>
    <n v="8"/>
    <x v="7"/>
    <n v="32"/>
    <s v="Espírito Santo"/>
    <s v="3203346"/>
    <x v="45"/>
    <m/>
    <s v="3203"/>
    <s v="Central Espírito-santense"/>
    <x v="0"/>
    <x v="0"/>
    <n v="19966.298999999999"/>
    <n v="28539.448"/>
    <n v="106763.77499999999"/>
    <n v="64711.705000000002"/>
    <n v="42052.07"/>
    <n v="16895.038"/>
    <n v="172164.56"/>
    <n v="13302"/>
    <n v="12942.757480078184"/>
  </r>
  <r>
    <s v="32033532009"/>
    <n v="47"/>
    <n v="8"/>
    <x v="7"/>
    <n v="32"/>
    <s v="Espírito Santo"/>
    <s v="3203353"/>
    <x v="46"/>
    <m/>
    <s v="3201"/>
    <s v="Noroeste Espírito-santense"/>
    <x v="4"/>
    <x v="4"/>
    <n v="16997.112000000001"/>
    <n v="9485.7270000000008"/>
    <n v="64927.784"/>
    <n v="32893.998"/>
    <n v="32033.786"/>
    <n v="5968.7709999999997"/>
    <n v="97379.394"/>
    <n v="10676"/>
    <n v="9121.3370176095923"/>
  </r>
  <r>
    <s v="32034032009"/>
    <n v="48"/>
    <n v="8"/>
    <x v="7"/>
    <n v="32"/>
    <s v="Espírito Santo"/>
    <s v="3203403"/>
    <x v="47"/>
    <m/>
    <s v="3204"/>
    <s v="Sul Espírito-santense"/>
    <x v="5"/>
    <x v="5"/>
    <n v="25940.382000000001"/>
    <n v="36216.089999999997"/>
    <n v="146746.505"/>
    <n v="76416.138999999996"/>
    <n v="70330.365999999995"/>
    <n v="23297.129000000001"/>
    <n v="232200.106"/>
    <n v="27124"/>
    <n v="8560.6881728358658"/>
  </r>
  <r>
    <s v="32035022009"/>
    <n v="49"/>
    <n v="8"/>
    <x v="7"/>
    <n v="32"/>
    <s v="Espírito Santo"/>
    <s v="3203502"/>
    <x v="48"/>
    <m/>
    <s v="3202"/>
    <s v="Litoral Norte Espírito-santense"/>
    <x v="7"/>
    <x v="7"/>
    <n v="41842.932999999997"/>
    <n v="19101.602999999999"/>
    <n v="97760.453000000009"/>
    <n v="46597.502"/>
    <n v="51162.951000000001"/>
    <n v="8394.7669999999998"/>
    <n v="167099.75599999999"/>
    <n v="18856"/>
    <n v="8861.8877810776412"/>
  </r>
  <r>
    <s v="32036012009"/>
    <n v="50"/>
    <n v="8"/>
    <x v="7"/>
    <n v="32"/>
    <s v="Espírito Santo"/>
    <s v="3203601"/>
    <x v="49"/>
    <m/>
    <s v="3202"/>
    <s v="Litoral Norte Espírito-santense"/>
    <x v="7"/>
    <x v="7"/>
    <n v="16659.419000000002"/>
    <n v="3958.4059999999999"/>
    <n v="25249.384000000002"/>
    <n v="7424.0910000000003"/>
    <n v="17825.293000000001"/>
    <n v="778.74199999999996"/>
    <n v="46645.951999999997"/>
    <n v="5910"/>
    <n v="7892.7160744500843"/>
  </r>
  <r>
    <s v="32037002009"/>
    <n v="51"/>
    <n v="8"/>
    <x v="7"/>
    <n v="32"/>
    <s v="Espírito Santo"/>
    <s v="3203700"/>
    <x v="50"/>
    <m/>
    <s v="3204"/>
    <s v="Sul Espírito-santense"/>
    <x v="2"/>
    <x v="2"/>
    <n v="18362.483"/>
    <n v="10997.475"/>
    <n v="86221.201000000001"/>
    <n v="33071.847999999998"/>
    <n v="53149.353000000003"/>
    <n v="5881.4319999999998"/>
    <n v="121462.591"/>
    <n v="18358"/>
    <n v="6616.3302647347209"/>
  </r>
  <r>
    <s v="32038092009"/>
    <n v="52"/>
    <n v="8"/>
    <x v="7"/>
    <n v="32"/>
    <s v="Espírito Santo"/>
    <s v="3203809"/>
    <x v="51"/>
    <m/>
    <s v="3204"/>
    <s v="Sul Espírito-santense"/>
    <x v="5"/>
    <x v="5"/>
    <n v="8737.93"/>
    <n v="5933.58"/>
    <n v="69817.224000000002"/>
    <n v="32062.163"/>
    <n v="37755.061000000002"/>
    <n v="6018.5259999999998"/>
    <n v="90507.260999999999"/>
    <n v="14377"/>
    <n v="6295.28142171524"/>
  </r>
  <r>
    <s v="32039082009"/>
    <n v="53"/>
    <n v="8"/>
    <x v="7"/>
    <n v="32"/>
    <s v="Espírito Santo"/>
    <s v="3203908"/>
    <x v="52"/>
    <m/>
    <s v="3201"/>
    <s v="Noroeste Espírito-santense"/>
    <x v="1"/>
    <x v="1"/>
    <n v="45527.042000000001"/>
    <n v="60749.784"/>
    <n v="307779.63500000001"/>
    <n v="179435.239"/>
    <n v="128344.39599999999"/>
    <n v="41160.472000000002"/>
    <n v="455216.93199999997"/>
    <n v="46354"/>
    <n v="9820.4455278940331"/>
  </r>
  <r>
    <s v="32040052009"/>
    <n v="54"/>
    <n v="8"/>
    <x v="7"/>
    <n v="32"/>
    <s v="Espírito Santo"/>
    <s v="3204005"/>
    <x v="53"/>
    <m/>
    <s v="3201"/>
    <s v="Noroeste Espírito-santense"/>
    <x v="4"/>
    <x v="4"/>
    <n v="18455.542000000001"/>
    <n v="6296.4070000000002"/>
    <n v="82008.760999999999"/>
    <n v="30782.667000000001"/>
    <n v="51226.093999999997"/>
    <n v="4232.3860000000004"/>
    <n v="110993.09699999999"/>
    <n v="18497"/>
    <n v="6000.5999351246146"/>
  </r>
  <r>
    <s v="32040542009"/>
    <n v="55"/>
    <n v="8"/>
    <x v="7"/>
    <n v="32"/>
    <s v="Espírito Santo"/>
    <s v="3204054"/>
    <x v="54"/>
    <m/>
    <s v="3202"/>
    <s v="Litoral Norte Espírito-santense"/>
    <x v="7"/>
    <x v="7"/>
    <n v="20258.884999999998"/>
    <n v="18460.682000000001"/>
    <n v="147300.198"/>
    <n v="82160.347999999998"/>
    <n v="65139.85"/>
    <n v="19835.598999999998"/>
    <n v="205855.364"/>
    <n v="24404"/>
    <n v="8435.3124078019991"/>
  </r>
  <r>
    <s v="32041042009"/>
    <n v="56"/>
    <n v="8"/>
    <x v="7"/>
    <n v="32"/>
    <s v="Espírito Santo"/>
    <s v="3204104"/>
    <x v="55"/>
    <m/>
    <s v="3202"/>
    <s v="Litoral Norte Espírito-santense"/>
    <x v="7"/>
    <x v="7"/>
    <n v="76928.745999999999"/>
    <n v="21044.005000000001"/>
    <n v="156736.114"/>
    <n v="88522.433999999994"/>
    <n v="68213.679999999993"/>
    <n v="18753.207999999999"/>
    <n v="273462.07299999997"/>
    <n v="23874"/>
    <n v="11454.388581720701"/>
  </r>
  <r>
    <s v="32042032009"/>
    <n v="57"/>
    <n v="8"/>
    <x v="7"/>
    <n v="32"/>
    <s v="Espírito Santo"/>
    <s v="3204203"/>
    <x v="56"/>
    <m/>
    <s v="3203"/>
    <s v="Central Espírito-santense"/>
    <x v="3"/>
    <x v="3"/>
    <n v="4095.0239999999999"/>
    <n v="23120.996999999999"/>
    <n v="107739.33600000001"/>
    <n v="58511.345000000001"/>
    <n v="49227.991000000002"/>
    <n v="11211.485000000001"/>
    <n v="146166.84099999999"/>
    <n v="17212"/>
    <n v="8492.1473971647683"/>
  </r>
  <r>
    <s v="32042522009"/>
    <n v="58"/>
    <n v="8"/>
    <x v="7"/>
    <n v="32"/>
    <s v="Espírito Santo"/>
    <s v="3204252"/>
    <x v="57"/>
    <m/>
    <s v="3202"/>
    <s v="Litoral Norte Espírito-santense"/>
    <x v="7"/>
    <x v="7"/>
    <n v="8711.5969999999998"/>
    <n v="5337.05"/>
    <n v="32991.108999999997"/>
    <n v="11447.133"/>
    <n v="21543.975999999999"/>
    <n v="1494.3489999999999"/>
    <n v="48534.105000000003"/>
    <n v="7247"/>
    <n v="6697.1305367738378"/>
  </r>
  <r>
    <s v="32043022009"/>
    <n v="59"/>
    <n v="8"/>
    <x v="7"/>
    <n v="32"/>
    <s v="Espírito Santo"/>
    <s v="3204302"/>
    <x v="58"/>
    <m/>
    <s v="3204"/>
    <s v="Sul Espírito-santense"/>
    <x v="3"/>
    <x v="3"/>
    <n v="19273.397000000001"/>
    <n v="1178098.29"/>
    <n v="347518.65600000002"/>
    <n v="301062.935"/>
    <n v="46455.720999999998"/>
    <n v="13218.656000000001"/>
    <n v="1558108.9990000001"/>
    <n v="10903"/>
    <n v="142906.44767495184"/>
  </r>
  <r>
    <s v="32043512009"/>
    <n v="60"/>
    <n v="8"/>
    <x v="7"/>
    <n v="32"/>
    <s v="Espírito Santo"/>
    <s v="3204351"/>
    <x v="59"/>
    <m/>
    <s v="3202"/>
    <s v="Litoral Norte Espírito-santense"/>
    <x v="6"/>
    <x v="6"/>
    <n v="33327.792000000001"/>
    <n v="11538.88"/>
    <n v="102822.912"/>
    <n v="49649.347999999998"/>
    <n v="53173.563999999998"/>
    <n v="11024.7"/>
    <n v="158714.283"/>
    <n v="17247"/>
    <n v="9202.4284223343184"/>
  </r>
  <r>
    <s v="32044012009"/>
    <n v="61"/>
    <n v="8"/>
    <x v="7"/>
    <n v="32"/>
    <s v="Espírito Santo"/>
    <s v="3204401"/>
    <x v="60"/>
    <m/>
    <s v="3203"/>
    <s v="Central Espírito-santense"/>
    <x v="3"/>
    <x v="3"/>
    <n v="8446.527"/>
    <n v="17035.944"/>
    <n v="62107.972999999998"/>
    <n v="30246.014999999999"/>
    <n v="31861.957999999999"/>
    <n v="9039.9069999999992"/>
    <n v="96630.350999999995"/>
    <n v="11447"/>
    <n v="8441.5437232462646"/>
  </r>
  <r>
    <s v="32045002009"/>
    <n v="62"/>
    <n v="8"/>
    <x v="7"/>
    <n v="32"/>
    <s v="Espírito Santo"/>
    <s v="3204500"/>
    <x v="61"/>
    <m/>
    <s v="3203"/>
    <s v="Central Espírito-santense"/>
    <x v="9"/>
    <x v="9"/>
    <n v="26247.241000000002"/>
    <n v="8920.0120000000006"/>
    <n v="57734.532999999996"/>
    <n v="21351.974999999999"/>
    <n v="36382.557999999997"/>
    <n v="2837.1559999999999"/>
    <n v="95738.941000000006"/>
    <n v="12743"/>
    <n v="7513.0613670250332"/>
  </r>
  <r>
    <s v="32045592009"/>
    <n v="63"/>
    <n v="8"/>
    <x v="7"/>
    <n v="32"/>
    <s v="Espírito Santo"/>
    <s v="3204559"/>
    <x v="62"/>
    <m/>
    <s v="3203"/>
    <s v="Central Espírito-santense"/>
    <x v="9"/>
    <x v="9"/>
    <n v="217715.99600000001"/>
    <n v="29537.857"/>
    <n v="233249.696"/>
    <n v="142459.266"/>
    <n v="90790.43"/>
    <n v="28888.124"/>
    <n v="509391.67200000002"/>
    <n v="33921"/>
    <n v="15017.000442203944"/>
  </r>
  <r>
    <s v="32046092009"/>
    <n v="64"/>
    <n v="8"/>
    <x v="7"/>
    <n v="32"/>
    <s v="Espírito Santo"/>
    <s v="3204609"/>
    <x v="63"/>
    <m/>
    <s v="3203"/>
    <s v="Central Espírito-santense"/>
    <x v="9"/>
    <x v="9"/>
    <n v="33932.512000000002"/>
    <n v="16795.117999999999"/>
    <n v="145451.701"/>
    <n v="85683.05"/>
    <n v="59768.650999999998"/>
    <n v="13069.63"/>
    <n v="209248.96100000001"/>
    <n v="20742"/>
    <n v="10088.176694629256"/>
  </r>
  <r>
    <s v="32046582009"/>
    <n v="65"/>
    <n v="8"/>
    <x v="7"/>
    <n v="32"/>
    <s v="Espírito Santo"/>
    <s v="3204658"/>
    <x v="64"/>
    <m/>
    <s v="3201"/>
    <s v="Noroeste Espírito-santense"/>
    <x v="4"/>
    <x v="4"/>
    <n v="13494.38"/>
    <n v="25854.614000000001"/>
    <n v="42927.982000000004"/>
    <n v="18593.829000000002"/>
    <n v="24334.152999999998"/>
    <n v="7414.3329999999996"/>
    <n v="89691.311000000002"/>
    <n v="8205"/>
    <n v="10931.299329677026"/>
  </r>
  <r>
    <s v="32047082009"/>
    <n v="66"/>
    <n v="8"/>
    <x v="7"/>
    <n v="32"/>
    <s v="Espírito Santo"/>
    <s v="3204708"/>
    <x v="65"/>
    <m/>
    <s v="3201"/>
    <s v="Noroeste Espírito-santense"/>
    <x v="4"/>
    <x v="4"/>
    <n v="24602.401000000002"/>
    <n v="31853.159"/>
    <n v="186066.78399999999"/>
    <n v="108301.07799999999"/>
    <n v="77765.706000000006"/>
    <n v="23010.386999999999"/>
    <n v="265532.73100000003"/>
    <n v="30604"/>
    <n v="8676.4060580316309"/>
  </r>
  <r>
    <s v="32048072009"/>
    <n v="67"/>
    <n v="8"/>
    <x v="7"/>
    <n v="32"/>
    <s v="Espírito Santo"/>
    <s v="3204807"/>
    <x v="66"/>
    <m/>
    <s v="3204"/>
    <s v="Sul Espírito-santense"/>
    <x v="2"/>
    <x v="2"/>
    <n v="6945.8959999999997"/>
    <n v="3860.6329999999998"/>
    <n v="51292.964999999997"/>
    <n v="21090.322"/>
    <n v="30202.643"/>
    <n v="3088.34"/>
    <n v="65187.834000000003"/>
    <n v="10965"/>
    <n v="5945.0829001367993"/>
  </r>
  <r>
    <s v="32049062009"/>
    <n v="68"/>
    <n v="8"/>
    <x v="7"/>
    <n v="32"/>
    <s v="Espírito Santo"/>
    <s v="3204906"/>
    <x v="67"/>
    <m/>
    <s v="3202"/>
    <s v="Litoral Norte Espírito-santense"/>
    <x v="7"/>
    <x v="7"/>
    <n v="100960.10799999999"/>
    <n v="155538.755"/>
    <n v="761829.80200000003"/>
    <n v="459072.78100000002"/>
    <n v="302757.02100000001"/>
    <n v="93984.73"/>
    <n v="1112313.395"/>
    <n v="101613"/>
    <n v="10946.565842953165"/>
  </r>
  <r>
    <s v="32049552009"/>
    <n v="69"/>
    <n v="8"/>
    <x v="7"/>
    <n v="32"/>
    <s v="Espírito Santo"/>
    <s v="3204955"/>
    <x v="68"/>
    <m/>
    <s v="3203"/>
    <s v="Central Espírito-santense"/>
    <x v="4"/>
    <x v="4"/>
    <n v="12855.37"/>
    <n v="7411.3590000000004"/>
    <n v="59102.063000000002"/>
    <n v="30396.205000000002"/>
    <n v="28705.858"/>
    <n v="5686.2160000000003"/>
    <n v="85055.005999999994"/>
    <n v="10817"/>
    <n v="7863.0864380142366"/>
  </r>
  <r>
    <s v="32050022009"/>
    <n v="70"/>
    <n v="8"/>
    <x v="7"/>
    <n v="32"/>
    <s v="Espírito Santo"/>
    <s v="3205002"/>
    <x v="69"/>
    <s v="RM Grande Vitória"/>
    <s v="3203"/>
    <s v="Central Espírito-santense"/>
    <x v="8"/>
    <x v="8"/>
    <n v="10305.634"/>
    <n v="3219577.392"/>
    <n v="5026613.1569999997"/>
    <n v="3938426.909"/>
    <n v="1088186.2479999999"/>
    <n v="2837786.4649999999"/>
    <n v="11094282.647"/>
    <n v="404688"/>
    <n v="27414.409735401099"/>
  </r>
  <r>
    <s v="32050102009"/>
    <n v="71"/>
    <n v="8"/>
    <x v="7"/>
    <n v="32"/>
    <s v="Espírito Santo"/>
    <s v="3205010"/>
    <x v="70"/>
    <m/>
    <s v="3202"/>
    <s v="Litoral Norte Espírito-santense"/>
    <x v="6"/>
    <x v="6"/>
    <n v="42719.03"/>
    <n v="47511.667999999998"/>
    <n v="125649.26"/>
    <n v="62041.758999999998"/>
    <n v="63607.500999999997"/>
    <n v="18727.895"/>
    <n v="234607.85200000001"/>
    <n v="23761"/>
    <n v="9873.6522873616432"/>
  </r>
  <r>
    <s v="32050362009"/>
    <n v="72"/>
    <n v="8"/>
    <x v="7"/>
    <n v="32"/>
    <s v="Espírito Santo"/>
    <s v="3205036"/>
    <x v="71"/>
    <m/>
    <s v="3204"/>
    <s v="Sul Espírito-santense"/>
    <x v="5"/>
    <x v="5"/>
    <n v="20040.856"/>
    <n v="38335.54"/>
    <n v="102219.92"/>
    <n v="48386.894"/>
    <n v="53833.025999999998"/>
    <n v="15749.789000000001"/>
    <n v="176346.10500000001"/>
    <n v="18637"/>
    <n v="9462.1508289960839"/>
  </r>
  <r>
    <s v="32050692009"/>
    <n v="73"/>
    <n v="8"/>
    <x v="7"/>
    <n v="32"/>
    <s v="Espírito Santo"/>
    <s v="3205069"/>
    <x v="72"/>
    <m/>
    <s v="3203"/>
    <s v="Central Espírito-santense"/>
    <x v="0"/>
    <x v="0"/>
    <n v="25419.654999999999"/>
    <n v="31029.748"/>
    <n v="172760.48800000001"/>
    <n v="120566.823"/>
    <n v="52193.665000000001"/>
    <n v="30160.575000000001"/>
    <n v="259370.46599999999"/>
    <n v="20028"/>
    <n v="12950.392750149791"/>
  </r>
  <r>
    <s v="32051012009"/>
    <n v="74"/>
    <n v="8"/>
    <x v="7"/>
    <n v="32"/>
    <s v="Espírito Santo"/>
    <s v="3205101"/>
    <x v="73"/>
    <s v="RM Grande Vitória"/>
    <s v="3203"/>
    <s v="Central Espírito-santense"/>
    <x v="8"/>
    <x v="8"/>
    <n v="11649.422"/>
    <n v="157045.717"/>
    <n v="529334.69299999997"/>
    <n v="366573.10200000001"/>
    <n v="162761.59099999999"/>
    <n v="180689.802"/>
    <n v="878719.63399999996"/>
    <n v="60829"/>
    <n v="14445.735323612093"/>
  </r>
  <r>
    <s v="32051502009"/>
    <n v="75"/>
    <n v="8"/>
    <x v="7"/>
    <n v="32"/>
    <s v="Espírito Santo"/>
    <s v="3205150"/>
    <x v="74"/>
    <m/>
    <s v="3201"/>
    <s v="Noroeste Espírito-santense"/>
    <x v="1"/>
    <x v="1"/>
    <n v="19972.210999999999"/>
    <n v="16425.843000000001"/>
    <n v="47717.510999999999"/>
    <n v="20243.435000000001"/>
    <n v="27474.076000000001"/>
    <n v="3858.7530000000002"/>
    <n v="87974.316999999995"/>
    <n v="9126"/>
    <n v="9639.9646066184523"/>
  </r>
  <r>
    <s v="32051762009"/>
    <n v="76"/>
    <n v="8"/>
    <x v="7"/>
    <n v="32"/>
    <s v="Espírito Santo"/>
    <s v="3205176"/>
    <x v="75"/>
    <m/>
    <s v="3201"/>
    <s v="Noroeste Espírito-santense"/>
    <x v="4"/>
    <x v="4"/>
    <n v="49986.250999999997"/>
    <n v="8893.8070000000007"/>
    <n v="64399.938999999998"/>
    <n v="27942.883999999998"/>
    <n v="36457.055"/>
    <n v="3964.53"/>
    <n v="127244.527"/>
    <n v="14048"/>
    <n v="9057.8393365603642"/>
  </r>
  <r>
    <s v="32052002009"/>
    <n v="77"/>
    <n v="8"/>
    <x v="7"/>
    <n v="32"/>
    <s v="Espírito Santo"/>
    <s v="3205200"/>
    <x v="76"/>
    <s v="RM Grande Vitória"/>
    <s v="3203"/>
    <s v="Central Espírito-santense"/>
    <x v="8"/>
    <x v="8"/>
    <n v="7787.8109999999997"/>
    <n v="1343996.0830000001"/>
    <n v="4184703.2290000003"/>
    <n v="3215505.7220000001"/>
    <n v="969197.50699999998"/>
    <n v="1568086.8370000001"/>
    <n v="7104573.9610000001"/>
    <n v="413548"/>
    <n v="17179.563100293075"/>
  </r>
  <r>
    <s v="32053092009"/>
    <n v="78"/>
    <n v="8"/>
    <x v="7"/>
    <n v="32"/>
    <s v="Espírito Santo"/>
    <s v="3205309"/>
    <x v="77"/>
    <s v="RM Grande Vitória"/>
    <s v="3203"/>
    <s v="Central Espírito-santense"/>
    <x v="8"/>
    <x v="8"/>
    <n v="4465.3909999999996"/>
    <n v="3198380.3220000002"/>
    <n v="8889103.811999999"/>
    <n v="7738985.142"/>
    <n v="1150118.67"/>
    <n v="5215638.4630000005"/>
    <n v="17307587.989"/>
    <n v="320156"/>
    <n v="54059.858284711205"/>
  </r>
  <r>
    <s v="32001022010"/>
    <n v="1"/>
    <n v="9"/>
    <x v="8"/>
    <n v="32"/>
    <s v="Espírito Santo"/>
    <s v="3200102"/>
    <x v="0"/>
    <m/>
    <s v="3203"/>
    <s v="Central Espírito-santense"/>
    <x v="0"/>
    <x v="0"/>
    <n v="32876.773000000001"/>
    <n v="20122.400000000001"/>
    <n v="176728.92700000003"/>
    <n v="83128.187000000005"/>
    <n v="93600.74"/>
    <n v="13979.132"/>
    <n v="243707.23300000001"/>
    <n v="31086"/>
    <n v="7839.77"/>
  </r>
  <r>
    <s v="32001362010"/>
    <n v="2"/>
    <n v="9"/>
    <x v="8"/>
    <n v="32"/>
    <s v="Espírito Santo"/>
    <s v="3200136"/>
    <x v="1"/>
    <m/>
    <s v="3201"/>
    <s v="Noroeste Espírito-santense"/>
    <x v="1"/>
    <x v="1"/>
    <n v="20685.637999999999"/>
    <n v="12376.852000000001"/>
    <n v="54290.176999999996"/>
    <n v="21715.325000000001"/>
    <n v="32574.851999999999"/>
    <n v="5373.5959999999995"/>
    <n v="92726.262000000002"/>
    <n v="9517"/>
    <n v="9743.2199999999993"/>
  </r>
  <r>
    <s v="32001692010"/>
    <n v="3"/>
    <n v="9"/>
    <x v="8"/>
    <n v="32"/>
    <s v="Espírito Santo"/>
    <s v="3200169"/>
    <x v="2"/>
    <m/>
    <s v="3201"/>
    <s v="Noroeste Espírito-santense"/>
    <x v="1"/>
    <x v="1"/>
    <n v="6787.0649999999996"/>
    <n v="13977.938"/>
    <n v="63106.929999999993"/>
    <n v="23904.194"/>
    <n v="39202.735999999997"/>
    <n v="4873.527"/>
    <n v="88745.46"/>
    <n v="11771"/>
    <n v="7539.33"/>
  </r>
  <r>
    <s v="32002012010"/>
    <n v="4"/>
    <n v="9"/>
    <x v="8"/>
    <n v="32"/>
    <s v="Espírito Santo"/>
    <s v="3200201"/>
    <x v="3"/>
    <m/>
    <s v="3204"/>
    <s v="Sul Espírito-santense"/>
    <x v="2"/>
    <x v="2"/>
    <n v="20451.295999999998"/>
    <n v="24626.566999999999"/>
    <n v="203475.88500000001"/>
    <n v="102749.689"/>
    <n v="100726.196"/>
    <n v="17661.327000000001"/>
    <n v="266215.07500000001"/>
    <n v="30784"/>
    <n v="8647.84"/>
  </r>
  <r>
    <s v="32003002010"/>
    <n v="5"/>
    <n v="9"/>
    <x v="8"/>
    <n v="32"/>
    <s v="Espírito Santo"/>
    <s v="3200300"/>
    <x v="4"/>
    <m/>
    <s v="3203"/>
    <s v="Central Espírito-santense"/>
    <x v="3"/>
    <x v="3"/>
    <n v="25991.32"/>
    <n v="21534.587"/>
    <n v="91481.69"/>
    <n v="48966.61"/>
    <n v="42515.08"/>
    <n v="13162.89"/>
    <n v="152170.48699999999"/>
    <n v="13960"/>
    <n v="10900.46"/>
  </r>
  <r>
    <s v="32003592010"/>
    <n v="6"/>
    <n v="9"/>
    <x v="8"/>
    <n v="32"/>
    <s v="Espírito Santo"/>
    <s v="3200359"/>
    <x v="5"/>
    <m/>
    <s v="3201"/>
    <s v="Noroeste Espírito-santense"/>
    <x v="4"/>
    <x v="4"/>
    <n v="5323.9790000000003"/>
    <n v="3229.9369999999999"/>
    <n v="39638.127"/>
    <n v="13791.837"/>
    <n v="25846.29"/>
    <n v="2315.1329999999998"/>
    <n v="50507.175000000003"/>
    <n v="7303"/>
    <n v="6915.95"/>
  </r>
  <r>
    <s v="32004092010"/>
    <n v="7"/>
    <n v="9"/>
    <x v="8"/>
    <n v="32"/>
    <s v="Espírito Santo"/>
    <s v="3200409"/>
    <x v="6"/>
    <m/>
    <s v="3203"/>
    <s v="Central Espírito-santense"/>
    <x v="3"/>
    <x v="3"/>
    <n v="14021.8"/>
    <n v="3369292.6630000002"/>
    <n v="889099.50599999994"/>
    <n v="764562.34"/>
    <n v="124537.166"/>
    <n v="162469.67800000001"/>
    <n v="4434883.6469999999"/>
    <n v="23894"/>
    <n v="185606.58"/>
  </r>
  <r>
    <s v="32005082010"/>
    <n v="8"/>
    <n v="9"/>
    <x v="8"/>
    <n v="32"/>
    <s v="Espírito Santo"/>
    <s v="3200508"/>
    <x v="7"/>
    <m/>
    <s v="3204"/>
    <s v="Sul Espírito-santense"/>
    <x v="5"/>
    <x v="5"/>
    <n v="4916.9260000000004"/>
    <n v="3252.4079999999999"/>
    <n v="38691.709000000003"/>
    <n v="13468.696"/>
    <n v="25223.012999999999"/>
    <n v="1925.2729999999999"/>
    <n v="48786.315999999999"/>
    <n v="7513"/>
    <n v="6493.59"/>
  </r>
  <r>
    <s v="32006072010"/>
    <n v="9"/>
    <n v="9"/>
    <x v="8"/>
    <n v="32"/>
    <s v="Espírito Santo"/>
    <s v="3200607"/>
    <x v="8"/>
    <m/>
    <s v="3202"/>
    <s v="Litoral Norte Espírito-santense"/>
    <x v="6"/>
    <x v="6"/>
    <n v="28590.633999999998"/>
    <n v="2650966.6880000001"/>
    <n v="1151333.95"/>
    <n v="833323.35600000003"/>
    <n v="318010.59399999998"/>
    <n v="415345.658"/>
    <n v="4246236.9309999999"/>
    <n v="81746"/>
    <n v="51944.28"/>
  </r>
  <r>
    <s v="32007062010"/>
    <n v="10"/>
    <n v="9"/>
    <x v="8"/>
    <n v="32"/>
    <s v="Espírito Santo"/>
    <s v="3200706"/>
    <x v="9"/>
    <m/>
    <s v="3204"/>
    <s v="Sul Espírito-santense"/>
    <x v="5"/>
    <x v="5"/>
    <n v="7399.8980000000001"/>
    <n v="48061.345000000001"/>
    <n v="67179.67"/>
    <n v="33147.714"/>
    <n v="34031.955999999998"/>
    <n v="19342.791000000001"/>
    <n v="141983.704"/>
    <n v="9840"/>
    <n v="14429.24"/>
  </r>
  <r>
    <s v="32008052010"/>
    <n v="11"/>
    <n v="9"/>
    <x v="8"/>
    <n v="32"/>
    <s v="Espírito Santo"/>
    <s v="3200805"/>
    <x v="10"/>
    <m/>
    <s v="3201"/>
    <s v="Noroeste Espírito-santense"/>
    <x v="4"/>
    <x v="4"/>
    <n v="18677.52"/>
    <n v="112045.573"/>
    <n v="193999.652"/>
    <n v="102636.977"/>
    <n v="91362.675000000003"/>
    <n v="22717.398000000001"/>
    <n v="347440.14299999998"/>
    <n v="29086"/>
    <n v="11945.27"/>
  </r>
  <r>
    <s v="32009042010"/>
    <n v="12"/>
    <n v="9"/>
    <x v="8"/>
    <n v="32"/>
    <s v="Espírito Santo"/>
    <s v="3200904"/>
    <x v="11"/>
    <m/>
    <s v="3201"/>
    <s v="Noroeste Espírito-santense"/>
    <x v="1"/>
    <x v="1"/>
    <n v="25199.677"/>
    <n v="123554.607"/>
    <n v="283608.527"/>
    <n v="164052.815"/>
    <n v="119555.712"/>
    <n v="50226.972999999998"/>
    <n v="482589.78499999997"/>
    <n v="40610"/>
    <n v="11883.52"/>
  </r>
  <r>
    <s v="32010012010"/>
    <n v="13"/>
    <n v="9"/>
    <x v="8"/>
    <n v="32"/>
    <s v="Espírito Santo"/>
    <s v="3201001"/>
    <x v="12"/>
    <m/>
    <s v="3201"/>
    <s v="Noroeste Espírito-santense"/>
    <x v="7"/>
    <x v="7"/>
    <n v="36865.273999999998"/>
    <n v="12369.279"/>
    <n v="88488.569000000003"/>
    <n v="43474.567000000003"/>
    <n v="45014.002"/>
    <n v="8263.027"/>
    <n v="145986.149"/>
    <n v="14199"/>
    <n v="10281.44"/>
  </r>
  <r>
    <s v="32011002010"/>
    <n v="14"/>
    <n v="9"/>
    <x v="8"/>
    <n v="32"/>
    <s v="Espírito Santo"/>
    <s v="3201100"/>
    <x v="13"/>
    <m/>
    <s v="3204"/>
    <s v="Sul Espírito-santense"/>
    <x v="2"/>
    <x v="2"/>
    <n v="1530.308"/>
    <n v="11209.813"/>
    <n v="58215.936999999998"/>
    <n v="27810.422999999999"/>
    <n v="30405.513999999999"/>
    <n v="6732.3689999999997"/>
    <n v="77688.428"/>
    <n v="9479"/>
    <n v="8195.85"/>
  </r>
  <r>
    <s v="32011592010"/>
    <n v="15"/>
    <n v="9"/>
    <x v="8"/>
    <n v="32"/>
    <s v="Espírito Santo"/>
    <s v="3201159"/>
    <x v="14"/>
    <m/>
    <s v="3203"/>
    <s v="Central Espírito-santense"/>
    <x v="0"/>
    <x v="0"/>
    <n v="33933.78"/>
    <n v="7404.3459999999995"/>
    <n v="62816.675000000003"/>
    <n v="24745.708999999999"/>
    <n v="38070.966"/>
    <n v="4737.8230000000003"/>
    <n v="108892.62300000001"/>
    <n v="11921"/>
    <n v="9134.52"/>
  </r>
  <r>
    <s v="32012092010"/>
    <n v="16"/>
    <n v="9"/>
    <x v="8"/>
    <n v="32"/>
    <s v="Espírito Santo"/>
    <s v="3201209"/>
    <x v="15"/>
    <m/>
    <s v="3204"/>
    <s v="Sul Espírito-santense"/>
    <x v="5"/>
    <x v="5"/>
    <n v="24368.77"/>
    <n v="928894.65599999996"/>
    <n v="1808654.4669999999"/>
    <n v="1258390.416"/>
    <n v="550264.05099999998"/>
    <n v="436985.076"/>
    <n v="3198902.9670000002"/>
    <n v="189878"/>
    <n v="16847.150000000001"/>
  </r>
  <r>
    <s v="32013082010"/>
    <n v="17"/>
    <n v="9"/>
    <x v="8"/>
    <n v="32"/>
    <s v="Espírito Santo"/>
    <s v="3201308"/>
    <x v="16"/>
    <s v="RM Grande Vitória"/>
    <s v="3203"/>
    <s v="Central Espírito-santense"/>
    <x v="8"/>
    <x v="8"/>
    <n v="5226.0690000000004"/>
    <n v="857467.12399999995"/>
    <n v="3064276.301"/>
    <n v="2132892.2250000001"/>
    <n v="931384.076"/>
    <n v="1284213.784"/>
    <n v="5211183.2769999998"/>
    <n v="348933"/>
    <n v="14934.62"/>
  </r>
  <r>
    <s v="32014072010"/>
    <n v="18"/>
    <n v="9"/>
    <x v="8"/>
    <n v="32"/>
    <s v="Espírito Santo"/>
    <s v="3201407"/>
    <x v="17"/>
    <m/>
    <s v="3204"/>
    <s v="Sul Espírito-santense"/>
    <x v="5"/>
    <x v="5"/>
    <n v="24502.983"/>
    <n v="116871.583"/>
    <n v="275670.185"/>
    <n v="167599.74799999999"/>
    <n v="108070.43700000001"/>
    <n v="46385.813999999998"/>
    <n v="463430.56599999999"/>
    <n v="34826"/>
    <n v="13307.03"/>
  </r>
  <r>
    <s v="32015062010"/>
    <n v="19"/>
    <n v="9"/>
    <x v="8"/>
    <n v="32"/>
    <s v="Espírito Santo"/>
    <s v="3201506"/>
    <x v="18"/>
    <m/>
    <s v="3201"/>
    <s v="Noroeste Espírito-santense"/>
    <x v="4"/>
    <x v="4"/>
    <n v="32481.008000000002"/>
    <n v="367088.533"/>
    <n v="1215546.1159999999"/>
    <n v="875720.39099999995"/>
    <n v="339825.72499999998"/>
    <n v="267361.90700000001"/>
    <n v="1882477.5649999999"/>
    <n v="111794"/>
    <n v="16838.810000000001"/>
  </r>
  <r>
    <s v="32016052010"/>
    <n v="20"/>
    <n v="9"/>
    <x v="8"/>
    <n v="32"/>
    <s v="Espírito Santo"/>
    <s v="3201605"/>
    <x v="19"/>
    <m/>
    <s v="3202"/>
    <s v="Litoral Norte Espírito-santense"/>
    <x v="7"/>
    <x v="7"/>
    <n v="47710.491000000002"/>
    <n v="41701.705000000002"/>
    <n v="195255.95699999999"/>
    <n v="94148.933999999994"/>
    <n v="101107.023"/>
    <n v="41977.807999999997"/>
    <n v="326645.96100000001"/>
    <n v="28477"/>
    <n v="11470.52"/>
  </r>
  <r>
    <s v="32017042010"/>
    <n v="21"/>
    <n v="9"/>
    <x v="8"/>
    <n v="32"/>
    <s v="Espírito Santo"/>
    <s v="3201704"/>
    <x v="20"/>
    <m/>
    <s v="3203"/>
    <s v="Central Espírito-santense"/>
    <x v="0"/>
    <x v="0"/>
    <n v="15059.237999999999"/>
    <n v="12422.424000000001"/>
    <n v="78062.760999999999"/>
    <n v="38770.961000000003"/>
    <n v="39291.800000000003"/>
    <n v="9810.8909999999996"/>
    <n v="115355.314"/>
    <n v="11686"/>
    <n v="9871.24"/>
  </r>
  <r>
    <s v="32018032010"/>
    <n v="22"/>
    <n v="9"/>
    <x v="8"/>
    <n v="32"/>
    <s v="Espírito Santo"/>
    <s v="3201803"/>
    <x v="21"/>
    <m/>
    <s v="3204"/>
    <s v="Sul Espírito-santense"/>
    <x v="2"/>
    <x v="2"/>
    <n v="6253.7510000000002"/>
    <n v="2191.0909999999999"/>
    <n v="22892.965"/>
    <n v="6907.3639999999996"/>
    <n v="15985.601000000001"/>
    <n v="1139.837"/>
    <n v="32477.644"/>
    <n v="4515"/>
    <n v="7193.28"/>
  </r>
  <r>
    <s v="32019022010"/>
    <n v="23"/>
    <n v="9"/>
    <x v="8"/>
    <n v="32"/>
    <s v="Espírito Santo"/>
    <s v="3201902"/>
    <x v="22"/>
    <m/>
    <s v="3203"/>
    <s v="Central Espírito-santense"/>
    <x v="0"/>
    <x v="0"/>
    <n v="58718.396000000001"/>
    <n v="37153.142999999996"/>
    <n v="233273.15700000001"/>
    <n v="134028.81599999999"/>
    <n v="99244.341"/>
    <n v="28178.448"/>
    <n v="357323.14299999998"/>
    <n v="31824"/>
    <n v="11228.1"/>
  </r>
  <r>
    <s v="32020092010"/>
    <n v="24"/>
    <n v="9"/>
    <x v="8"/>
    <n v="32"/>
    <s v="Espírito Santo"/>
    <s v="3202009"/>
    <x v="23"/>
    <m/>
    <s v="3204"/>
    <s v="Sul Espírito-santense"/>
    <x v="2"/>
    <x v="2"/>
    <n v="6349.268"/>
    <n v="7707.9669999999996"/>
    <n v="35935.332999999999"/>
    <n v="15147.384"/>
    <n v="20787.949000000001"/>
    <n v="3773.732"/>
    <n v="53766.300999999999"/>
    <n v="6399"/>
    <n v="8402.2999999999993"/>
  </r>
  <r>
    <s v="32021082010"/>
    <n v="25"/>
    <n v="9"/>
    <x v="8"/>
    <n v="32"/>
    <s v="Espírito Santo"/>
    <s v="3202108"/>
    <x v="24"/>
    <m/>
    <s v="3201"/>
    <s v="Noroeste Espírito-santense"/>
    <x v="1"/>
    <x v="1"/>
    <n v="39653.896000000001"/>
    <n v="62448.288999999997"/>
    <n v="141336.20600000001"/>
    <n v="62296.533000000003"/>
    <n v="79039.672999999995"/>
    <n v="12984.386"/>
    <n v="256422.77799999999"/>
    <n v="23223"/>
    <n v="11041.76"/>
  </r>
  <r>
    <s v="32022072010"/>
    <n v="26"/>
    <n v="9"/>
    <x v="8"/>
    <n v="32"/>
    <s v="Espírito Santo"/>
    <s v="3202207"/>
    <x v="25"/>
    <s v="RM Grande Vitória"/>
    <s v="3202"/>
    <s v="Litoral Norte Espírito-santense"/>
    <x v="8"/>
    <x v="8"/>
    <n v="9834.7469999999994"/>
    <n v="173695.94099999999"/>
    <n v="165175.22399999999"/>
    <n v="104709.871"/>
    <n v="60465.353000000003"/>
    <n v="29185.344000000001"/>
    <n v="377891.255"/>
    <n v="17028"/>
    <n v="22192.35"/>
  </r>
  <r>
    <s v="32022562010"/>
    <n v="27"/>
    <n v="9"/>
    <x v="8"/>
    <n v="32"/>
    <s v="Espírito Santo"/>
    <s v="3202256"/>
    <x v="26"/>
    <m/>
    <s v="3201"/>
    <s v="Noroeste Espírito-santense"/>
    <x v="4"/>
    <x v="4"/>
    <n v="16313.897000000001"/>
    <n v="12721.721"/>
    <n v="61431.573000000004"/>
    <n v="25992.308000000001"/>
    <n v="35439.264999999999"/>
    <n v="6398.4920000000002"/>
    <n v="96865.682000000001"/>
    <n v="10874"/>
    <n v="8908.01"/>
  </r>
  <r>
    <s v="32023062010"/>
    <n v="28"/>
    <n v="9"/>
    <x v="8"/>
    <n v="32"/>
    <s v="Espírito Santo"/>
    <s v="3202306"/>
    <x v="27"/>
    <m/>
    <s v="3204"/>
    <s v="Sul Espírito-santense"/>
    <x v="2"/>
    <x v="2"/>
    <n v="14242.758"/>
    <n v="23745.569"/>
    <n v="199368.30900000001"/>
    <n v="110476.031"/>
    <n v="88892.278000000006"/>
    <n v="20242.169000000002"/>
    <n v="257598.804"/>
    <n v="27853"/>
    <n v="9248.51"/>
  </r>
  <r>
    <s v="32024052010"/>
    <n v="29"/>
    <n v="9"/>
    <x v="8"/>
    <n v="32"/>
    <s v="Espírito Santo"/>
    <s v="3202405"/>
    <x v="28"/>
    <s v="RM Grande Vitória"/>
    <s v="3203"/>
    <s v="Central Espírito-santense"/>
    <x v="8"/>
    <x v="8"/>
    <n v="25051.491000000002"/>
    <n v="205404.755"/>
    <n v="935010.21699999995"/>
    <n v="627247.08100000001"/>
    <n v="307763.136"/>
    <n v="116379.226"/>
    <n v="1281845.689"/>
    <n v="105227"/>
    <n v="12181.72"/>
  </r>
  <r>
    <s v="32024542010"/>
    <n v="30"/>
    <n v="9"/>
    <x v="8"/>
    <n v="32"/>
    <s v="Espírito Santo"/>
    <s v="3202454"/>
    <x v="29"/>
    <m/>
    <s v="3204"/>
    <s v="Sul Espírito-santense"/>
    <x v="2"/>
    <x v="2"/>
    <n v="14690.284"/>
    <n v="8117.3620000000001"/>
    <n v="131253.44900000002"/>
    <n v="63760.357000000004"/>
    <n v="67493.092000000004"/>
    <n v="14026.995000000001"/>
    <n v="168088.08900000001"/>
    <n v="22346"/>
    <n v="7522.07"/>
  </r>
  <r>
    <s v="32025042010"/>
    <n v="31"/>
    <n v="9"/>
    <x v="8"/>
    <n v="32"/>
    <s v="Espírito Santo"/>
    <s v="3202504"/>
    <x v="30"/>
    <m/>
    <s v="3202"/>
    <s v="Litoral Norte Espírito-santense"/>
    <x v="6"/>
    <x v="6"/>
    <n v="9429.8160000000007"/>
    <n v="103089.011"/>
    <n v="109412.41099999999"/>
    <n v="72027.001999999993"/>
    <n v="37385.409"/>
    <n v="33921.199999999997"/>
    <n v="255852.43900000001"/>
    <n v="11158"/>
    <n v="22929.96"/>
  </r>
  <r>
    <s v="32025532010"/>
    <n v="32"/>
    <n v="9"/>
    <x v="8"/>
    <n v="32"/>
    <s v="Espírito Santo"/>
    <s v="3202553"/>
    <x v="31"/>
    <m/>
    <s v="3204"/>
    <s v="Sul Espírito-santense"/>
    <x v="2"/>
    <x v="2"/>
    <n v="14759.45"/>
    <n v="4111.9740000000002"/>
    <n v="44879.432999999997"/>
    <n v="14870.902"/>
    <n v="30008.530999999999"/>
    <n v="2105.1680000000001"/>
    <n v="65856.025999999998"/>
    <n v="8964"/>
    <n v="7346.72"/>
  </r>
  <r>
    <s v="32026032010"/>
    <n v="33"/>
    <n v="9"/>
    <x v="8"/>
    <n v="32"/>
    <s v="Espírito Santo"/>
    <s v="3202603"/>
    <x v="32"/>
    <m/>
    <s v="3203"/>
    <s v="Central Espírito-santense"/>
    <x v="3"/>
    <x v="3"/>
    <n v="12525.291999999999"/>
    <n v="23955.543000000001"/>
    <n v="116196.356"/>
    <n v="73285.614000000001"/>
    <n v="42910.741999999998"/>
    <n v="36599.258000000002"/>
    <n v="189276.45"/>
    <n v="12514"/>
    <n v="15125.18"/>
  </r>
  <r>
    <s v="32026522010"/>
    <n v="34"/>
    <n v="9"/>
    <x v="8"/>
    <n v="32"/>
    <s v="Espírito Santo"/>
    <s v="3202652"/>
    <x v="33"/>
    <m/>
    <s v="3204"/>
    <s v="Sul Espírito-santense"/>
    <x v="2"/>
    <x v="2"/>
    <n v="14663.708000000001"/>
    <n v="5931.9579999999996"/>
    <n v="67416.698999999993"/>
    <n v="28586.963"/>
    <n v="38829.735999999997"/>
    <n v="5906.2430000000004"/>
    <n v="93918.607000000004"/>
    <n v="11729"/>
    <n v="8007.38"/>
  </r>
  <r>
    <s v="32027022010"/>
    <n v="35"/>
    <n v="9"/>
    <x v="8"/>
    <n v="32"/>
    <s v="Espírito Santo"/>
    <s v="3202702"/>
    <x v="34"/>
    <m/>
    <s v="3203"/>
    <s v="Central Espírito-santense"/>
    <x v="9"/>
    <x v="9"/>
    <n v="24617.294999999998"/>
    <n v="10242.311"/>
    <n v="88087.584999999992"/>
    <n v="43212.288999999997"/>
    <n v="44875.296000000002"/>
    <n v="6398.5060000000003"/>
    <n v="129345.697"/>
    <n v="14134"/>
    <n v="9151.39"/>
  </r>
  <r>
    <s v="32028012010"/>
    <n v="36"/>
    <n v="9"/>
    <x v="8"/>
    <n v="32"/>
    <s v="Espírito Santo"/>
    <s v="3202801"/>
    <x v="35"/>
    <m/>
    <s v="3204"/>
    <s v="Sul Espírito-santense"/>
    <x v="3"/>
    <x v="3"/>
    <n v="53954.720999999998"/>
    <n v="886052.75899999996"/>
    <n v="373581.32"/>
    <n v="262118.64199999999"/>
    <n v="111462.678"/>
    <n v="31817.260999999999"/>
    <n v="1345406.06"/>
    <n v="30988"/>
    <n v="43417"/>
  </r>
  <r>
    <s v="32029002010"/>
    <n v="37"/>
    <n v="9"/>
    <x v="8"/>
    <n v="32"/>
    <s v="Espírito Santo"/>
    <s v="3202900"/>
    <x v="36"/>
    <m/>
    <s v="3203"/>
    <s v="Central Espírito-santense"/>
    <x v="9"/>
    <x v="9"/>
    <n v="15230.654"/>
    <n v="16296.09"/>
    <n v="76388.453999999998"/>
    <n v="42657.423999999999"/>
    <n v="33731.03"/>
    <n v="8483.3520000000008"/>
    <n v="116398.549"/>
    <n v="10881"/>
    <n v="10697.41"/>
  </r>
  <r>
    <s v="32030072010"/>
    <n v="38"/>
    <n v="9"/>
    <x v="8"/>
    <n v="32"/>
    <s v="Espírito Santo"/>
    <s v="3203007"/>
    <x v="37"/>
    <m/>
    <s v="3204"/>
    <s v="Sul Espírito-santense"/>
    <x v="2"/>
    <x v="2"/>
    <n v="26874.698"/>
    <n v="14278.245999999999"/>
    <n v="158279.01300000001"/>
    <n v="75408.088000000003"/>
    <n v="82870.925000000003"/>
    <n v="14430.249"/>
    <n v="213862.20600000001"/>
    <n v="27340"/>
    <n v="7822.32"/>
  </r>
  <r>
    <s v="32030562010"/>
    <n v="39"/>
    <n v="9"/>
    <x v="8"/>
    <n v="32"/>
    <s v="Espírito Santo"/>
    <s v="3203056"/>
    <x v="38"/>
    <m/>
    <s v="3202"/>
    <s v="Litoral Norte Espírito-santense"/>
    <x v="7"/>
    <x v="7"/>
    <n v="51980.243999999999"/>
    <n v="157137.89799999999"/>
    <n v="197212.91100000002"/>
    <n v="107959.88"/>
    <n v="89253.031000000003"/>
    <n v="20574.912"/>
    <n v="426905.96299999999"/>
    <n v="24718"/>
    <n v="17271.060000000001"/>
  </r>
  <r>
    <s v="32031062010"/>
    <n v="40"/>
    <n v="9"/>
    <x v="8"/>
    <n v="32"/>
    <s v="Espírito Santo"/>
    <s v="3203106"/>
    <x v="39"/>
    <m/>
    <s v="3204"/>
    <s v="Sul Espírito-santense"/>
    <x v="2"/>
    <x v="2"/>
    <n v="7616.5519999999997"/>
    <n v="12230.375"/>
    <n v="62336.429000000004"/>
    <n v="27450.97"/>
    <n v="34885.459000000003"/>
    <n v="5361.9849999999997"/>
    <n v="87545.341"/>
    <n v="10888"/>
    <n v="8040.53"/>
  </r>
  <r>
    <s v="32031302010"/>
    <n v="41"/>
    <n v="9"/>
    <x v="8"/>
    <n v="32"/>
    <s v="Espírito Santo"/>
    <s v="3203130"/>
    <x v="40"/>
    <m/>
    <s v="3202"/>
    <s v="Litoral Norte Espírito-santense"/>
    <x v="6"/>
    <x v="6"/>
    <n v="14487.833000000001"/>
    <n v="45805.319000000003"/>
    <n v="133351.47899999999"/>
    <n v="84420.516000000003"/>
    <n v="48930.963000000003"/>
    <n v="25164.62"/>
    <n v="218809.25"/>
    <n v="15808"/>
    <n v="13841.68"/>
  </r>
  <r>
    <s v="32031632010"/>
    <n v="42"/>
    <n v="9"/>
    <x v="8"/>
    <n v="32"/>
    <s v="Espírito Santo"/>
    <s v="3203163"/>
    <x v="41"/>
    <m/>
    <s v="3203"/>
    <s v="Central Espírito-santense"/>
    <x v="0"/>
    <x v="0"/>
    <n v="16007.46"/>
    <n v="4946.8069999999998"/>
    <n v="54596.502999999997"/>
    <n v="19853.64"/>
    <n v="34742.862999999998"/>
    <n v="3877.6570000000002"/>
    <n v="79428.426999999996"/>
    <n v="10825"/>
    <n v="7337.5"/>
  </r>
  <r>
    <s v="32032052010"/>
    <n v="43"/>
    <n v="9"/>
    <x v="8"/>
    <n v="32"/>
    <s v="Espírito Santo"/>
    <s v="3203205"/>
    <x v="42"/>
    <m/>
    <s v="3202"/>
    <s v="Litoral Norte Espírito-santense"/>
    <x v="6"/>
    <x v="6"/>
    <n v="164793.11799999999"/>
    <n v="1158052.513"/>
    <n v="1521689.595"/>
    <n v="1054686.797"/>
    <n v="467002.79800000001"/>
    <n v="430580.07"/>
    <n v="3275115.2940000002"/>
    <n v="141254"/>
    <n v="23186"/>
  </r>
  <r>
    <s v="32033042010"/>
    <n v="44"/>
    <n v="9"/>
    <x v="8"/>
    <n v="32"/>
    <s v="Espírito Santo"/>
    <s v="3203304"/>
    <x v="43"/>
    <m/>
    <s v="3201"/>
    <s v="Noroeste Espírito-santense"/>
    <x v="1"/>
    <x v="1"/>
    <n v="8312.9920000000002"/>
    <n v="12342.976000000001"/>
    <n v="65661.16"/>
    <n v="24659.082999999999"/>
    <n v="41002.076999999997"/>
    <n v="3929.6849999999999"/>
    <n v="90246.813999999998"/>
    <n v="13600"/>
    <n v="6635.8"/>
  </r>
  <r>
    <s v="32033202010"/>
    <n v="45"/>
    <n v="9"/>
    <x v="8"/>
    <n v="32"/>
    <s v="Espírito Santo"/>
    <s v="3203320"/>
    <x v="44"/>
    <m/>
    <s v="3204"/>
    <s v="Sul Espírito-santense"/>
    <x v="3"/>
    <x v="3"/>
    <n v="40010.902999999998"/>
    <n v="387800.39799999999"/>
    <n v="296138.46799999999"/>
    <n v="192356.93799999999"/>
    <n v="103781.53"/>
    <n v="22108.874"/>
    <n v="746058.64300000004"/>
    <n v="34147"/>
    <n v="21848.44"/>
  </r>
  <r>
    <s v="32033462010"/>
    <n v="46"/>
    <n v="9"/>
    <x v="8"/>
    <n v="32"/>
    <s v="Espírito Santo"/>
    <s v="3203346"/>
    <x v="45"/>
    <m/>
    <s v="3203"/>
    <s v="Central Espírito-santense"/>
    <x v="0"/>
    <x v="0"/>
    <n v="26041.319"/>
    <n v="26506.146000000001"/>
    <n v="122287.118"/>
    <n v="73690.645000000004"/>
    <n v="48596.472999999998"/>
    <n v="18279.749"/>
    <n v="193114.33100000001"/>
    <n v="14249"/>
    <n v="13552.83"/>
  </r>
  <r>
    <s v="32033532010"/>
    <n v="47"/>
    <n v="9"/>
    <x v="8"/>
    <n v="32"/>
    <s v="Espírito Santo"/>
    <s v="3203353"/>
    <x v="46"/>
    <m/>
    <s v="3201"/>
    <s v="Noroeste Espírito-santense"/>
    <x v="4"/>
    <x v="4"/>
    <n v="7491.8879999999999"/>
    <n v="38960.031000000003"/>
    <n v="82432.016999999993"/>
    <n v="46234.65"/>
    <n v="36197.366999999998"/>
    <n v="20060.371999999999"/>
    <n v="148944.30900000001"/>
    <n v="11107"/>
    <n v="13409.95"/>
  </r>
  <r>
    <s v="32034032010"/>
    <n v="48"/>
    <n v="9"/>
    <x v="8"/>
    <n v="32"/>
    <s v="Espírito Santo"/>
    <s v="3203403"/>
    <x v="47"/>
    <m/>
    <s v="3204"/>
    <s v="Sul Espírito-santense"/>
    <x v="5"/>
    <x v="5"/>
    <n v="24259.763999999999"/>
    <n v="38662.623"/>
    <n v="164107.85399999999"/>
    <n v="88387.805999999997"/>
    <n v="75720.047999999995"/>
    <n v="24386.149000000001"/>
    <n v="251416.39"/>
    <n v="25898"/>
    <n v="9707.9500000000007"/>
  </r>
  <r>
    <s v="32035022010"/>
    <n v="49"/>
    <n v="9"/>
    <x v="8"/>
    <n v="32"/>
    <s v="Espírito Santo"/>
    <s v="3203502"/>
    <x v="48"/>
    <m/>
    <s v="3202"/>
    <s v="Litoral Norte Espírito-santense"/>
    <x v="7"/>
    <x v="7"/>
    <n v="70837.489000000001"/>
    <n v="27818.201000000001"/>
    <n v="120941.23199999999"/>
    <n v="64781.156999999999"/>
    <n v="56160.074999999997"/>
    <n v="14393.516"/>
    <n v="233990.43799999999"/>
    <n v="17854"/>
    <n v="13105.77"/>
  </r>
  <r>
    <s v="32036012010"/>
    <n v="50"/>
    <n v="9"/>
    <x v="8"/>
    <n v="32"/>
    <s v="Espírito Santo"/>
    <s v="3203601"/>
    <x v="49"/>
    <m/>
    <s v="3202"/>
    <s v="Litoral Norte Espírito-santense"/>
    <x v="7"/>
    <x v="7"/>
    <n v="27526.512999999999"/>
    <n v="4172.058"/>
    <n v="31150.03"/>
    <n v="10647.178"/>
    <n v="20502.851999999999"/>
    <n v="1737.63"/>
    <n v="64586.232000000004"/>
    <n v="5672"/>
    <n v="11386.85"/>
  </r>
  <r>
    <s v="32037002010"/>
    <n v="51"/>
    <n v="9"/>
    <x v="8"/>
    <n v="32"/>
    <s v="Espírito Santo"/>
    <s v="3203700"/>
    <x v="50"/>
    <m/>
    <s v="3204"/>
    <s v="Sul Espírito-santense"/>
    <x v="2"/>
    <x v="2"/>
    <n v="25366.960999999999"/>
    <n v="11253.851000000001"/>
    <n v="100408.87"/>
    <n v="40201.258999999998"/>
    <n v="60207.610999999997"/>
    <n v="8071.55"/>
    <n v="145101.23199999999"/>
    <n v="18387"/>
    <n v="7891.51"/>
  </r>
  <r>
    <s v="32038092010"/>
    <n v="52"/>
    <n v="9"/>
    <x v="8"/>
    <n v="32"/>
    <s v="Espírito Santo"/>
    <s v="3203809"/>
    <x v="51"/>
    <m/>
    <s v="3204"/>
    <s v="Sul Espírito-santense"/>
    <x v="5"/>
    <x v="5"/>
    <n v="8531.59"/>
    <n v="8320.759"/>
    <n v="79360.741000000009"/>
    <n v="35808.938000000002"/>
    <n v="43551.803"/>
    <n v="5868.5860000000002"/>
    <n v="102081.67600000001"/>
    <n v="14396"/>
    <n v="7090.97"/>
  </r>
  <r>
    <s v="32039082010"/>
    <n v="53"/>
    <n v="9"/>
    <x v="8"/>
    <n v="32"/>
    <s v="Espírito Santo"/>
    <s v="3203908"/>
    <x v="52"/>
    <m/>
    <s v="3201"/>
    <s v="Noroeste Espírito-santense"/>
    <x v="1"/>
    <x v="1"/>
    <n v="64100.514999999999"/>
    <n v="87713.183000000005"/>
    <n v="354527.44400000002"/>
    <n v="209765.11600000001"/>
    <n v="144762.32800000001"/>
    <n v="49365.470999999998"/>
    <n v="555706.61300000001"/>
    <n v="46020"/>
    <n v="12075.33"/>
  </r>
  <r>
    <s v="32040052010"/>
    <n v="54"/>
    <n v="9"/>
    <x v="8"/>
    <n v="32"/>
    <s v="Espírito Santo"/>
    <s v="3204005"/>
    <x v="53"/>
    <m/>
    <s v="3201"/>
    <s v="Noroeste Espírito-santense"/>
    <x v="4"/>
    <x v="4"/>
    <n v="17634.696"/>
    <n v="7615.36"/>
    <n v="103812.01800000001"/>
    <n v="38539.459000000003"/>
    <n v="65272.559000000001"/>
    <n v="6232.009"/>
    <n v="135294.08300000001"/>
    <n v="21520"/>
    <n v="6286.9"/>
  </r>
  <r>
    <s v="32040542010"/>
    <n v="55"/>
    <n v="9"/>
    <x v="8"/>
    <n v="32"/>
    <s v="Espírito Santo"/>
    <s v="3204054"/>
    <x v="54"/>
    <m/>
    <s v="3202"/>
    <s v="Litoral Norte Espírito-santense"/>
    <x v="7"/>
    <x v="7"/>
    <n v="38064.678"/>
    <n v="20381.615000000002"/>
    <n v="153827.58299999998"/>
    <n v="81869.842000000004"/>
    <n v="71957.740999999995"/>
    <n v="19340.014999999999"/>
    <n v="231613.891"/>
    <n v="23789"/>
    <n v="9736.18"/>
  </r>
  <r>
    <s v="32041042010"/>
    <n v="56"/>
    <n v="9"/>
    <x v="8"/>
    <n v="32"/>
    <s v="Espírito Santo"/>
    <s v="3204104"/>
    <x v="55"/>
    <m/>
    <s v="3202"/>
    <s v="Litoral Norte Espírito-santense"/>
    <x v="7"/>
    <x v="7"/>
    <n v="98863.437000000005"/>
    <n v="22289.005000000001"/>
    <n v="167806.799"/>
    <n v="88435.468999999997"/>
    <n v="79371.33"/>
    <n v="23182.021000000001"/>
    <n v="312141.26199999999"/>
    <n v="23891"/>
    <n v="13065.22"/>
  </r>
  <r>
    <s v="32042032010"/>
    <n v="57"/>
    <n v="9"/>
    <x v="8"/>
    <n v="32"/>
    <s v="Espírito Santo"/>
    <s v="3204203"/>
    <x v="56"/>
    <m/>
    <s v="3203"/>
    <s v="Central Espírito-santense"/>
    <x v="3"/>
    <x v="3"/>
    <n v="4624.5839999999998"/>
    <n v="102144.84"/>
    <n v="144299.27600000001"/>
    <n v="84736.350999999995"/>
    <n v="59562.925000000003"/>
    <n v="13584.268"/>
    <n v="264652.96799999999"/>
    <n v="18123"/>
    <n v="14603.15"/>
  </r>
  <r>
    <s v="32042522010"/>
    <n v="58"/>
    <n v="9"/>
    <x v="8"/>
    <n v="32"/>
    <s v="Espírito Santo"/>
    <s v="3204252"/>
    <x v="57"/>
    <m/>
    <s v="3202"/>
    <s v="Litoral Norte Espírito-santense"/>
    <x v="7"/>
    <x v="7"/>
    <n v="8526.6659999999993"/>
    <n v="8508.3919999999998"/>
    <n v="39235.058000000005"/>
    <n v="15103.141"/>
    <n v="24131.917000000001"/>
    <n v="2712.8960000000002"/>
    <n v="58983.012000000002"/>
    <n v="6979"/>
    <n v="8451.5"/>
  </r>
  <r>
    <s v="32043022010"/>
    <n v="59"/>
    <n v="9"/>
    <x v="8"/>
    <n v="32"/>
    <s v="Espírito Santo"/>
    <s v="3204302"/>
    <x v="58"/>
    <m/>
    <s v="3204"/>
    <s v="Sul Espírito-santense"/>
    <x v="3"/>
    <x v="3"/>
    <n v="28974.213"/>
    <n v="2466018.8810000001"/>
    <n v="563143.81799999997"/>
    <n v="508352.56400000001"/>
    <n v="54791.254000000001"/>
    <n v="23890.026000000002"/>
    <n v="3082026.9380000001"/>
    <n v="10315"/>
    <n v="298790.78000000003"/>
  </r>
  <r>
    <s v="32043512010"/>
    <n v="60"/>
    <n v="9"/>
    <x v="8"/>
    <n v="32"/>
    <s v="Espírito Santo"/>
    <s v="3204351"/>
    <x v="59"/>
    <m/>
    <s v="3202"/>
    <s v="Litoral Norte Espírito-santense"/>
    <x v="6"/>
    <x v="6"/>
    <n v="35649.052000000003"/>
    <n v="14405.65"/>
    <n v="114801.622"/>
    <n v="54506.892"/>
    <n v="60294.73"/>
    <n v="13184.862999999999"/>
    <n v="178041.18599999999"/>
    <n v="17538"/>
    <n v="10151.74"/>
  </r>
  <r>
    <s v="32044012010"/>
    <n v="61"/>
    <n v="9"/>
    <x v="8"/>
    <n v="32"/>
    <s v="Espírito Santo"/>
    <s v="3204401"/>
    <x v="60"/>
    <m/>
    <s v="3203"/>
    <s v="Central Espírito-santense"/>
    <x v="3"/>
    <x v="3"/>
    <n v="9479.4619999999995"/>
    <n v="22606.306"/>
    <n v="71301.032999999996"/>
    <n v="32850.131999999998"/>
    <n v="38450.900999999998"/>
    <n v="10727.745000000001"/>
    <n v="114114.545"/>
    <n v="11333"/>
    <n v="10069.23"/>
  </r>
  <r>
    <s v="32045002010"/>
    <n v="62"/>
    <n v="9"/>
    <x v="8"/>
    <n v="32"/>
    <s v="Espírito Santo"/>
    <s v="3204500"/>
    <x v="61"/>
    <m/>
    <s v="3203"/>
    <s v="Central Espírito-santense"/>
    <x v="9"/>
    <x v="9"/>
    <n v="27015.171999999999"/>
    <n v="12881.46"/>
    <n v="64620.785999999993"/>
    <n v="24381.384999999998"/>
    <n v="40239.400999999998"/>
    <n v="4037.9520000000002"/>
    <n v="108555.371"/>
    <n v="12255"/>
    <n v="8858.0499999999993"/>
  </r>
  <r>
    <s v="32045592010"/>
    <n v="63"/>
    <n v="9"/>
    <x v="8"/>
    <n v="32"/>
    <s v="Espírito Santo"/>
    <s v="3204559"/>
    <x v="62"/>
    <m/>
    <s v="3203"/>
    <s v="Central Espírito-santense"/>
    <x v="9"/>
    <x v="9"/>
    <n v="199007.81099999999"/>
    <n v="34098.531000000003"/>
    <n v="252406.33799999999"/>
    <n v="148314.03200000001"/>
    <n v="104092.306"/>
    <n v="33351.334999999999"/>
    <n v="518864.01400000002"/>
    <n v="34178"/>
    <n v="15181.23"/>
  </r>
  <r>
    <s v="32046092010"/>
    <n v="64"/>
    <n v="9"/>
    <x v="8"/>
    <n v="32"/>
    <s v="Espírito Santo"/>
    <s v="3204609"/>
    <x v="63"/>
    <m/>
    <s v="3203"/>
    <s v="Central Espírito-santense"/>
    <x v="9"/>
    <x v="9"/>
    <n v="37144.171999999999"/>
    <n v="29907.108"/>
    <n v="166655.64299999998"/>
    <n v="96409.68"/>
    <n v="70245.963000000003"/>
    <n v="17142.362000000001"/>
    <n v="250849.285"/>
    <n v="21815"/>
    <n v="11498.94"/>
  </r>
  <r>
    <s v="32046582010"/>
    <n v="65"/>
    <n v="9"/>
    <x v="8"/>
    <n v="32"/>
    <s v="Espírito Santo"/>
    <s v="3204658"/>
    <x v="64"/>
    <m/>
    <s v="3201"/>
    <s v="Noroeste Espírito-santense"/>
    <x v="4"/>
    <x v="4"/>
    <n v="13849.812"/>
    <n v="26463.825000000001"/>
    <n v="50114.444000000003"/>
    <n v="22083.406999999999"/>
    <n v="28031.037"/>
    <n v="9269.8780000000006"/>
    <n v="99697.957999999999"/>
    <n v="8016"/>
    <n v="12437.37"/>
  </r>
  <r>
    <s v="32047082010"/>
    <n v="66"/>
    <n v="9"/>
    <x v="8"/>
    <n v="32"/>
    <s v="Espírito Santo"/>
    <s v="3204708"/>
    <x v="65"/>
    <m/>
    <s v="3201"/>
    <s v="Noroeste Espírito-santense"/>
    <x v="4"/>
    <x v="4"/>
    <n v="20417.346000000001"/>
    <n v="43368.084000000003"/>
    <n v="232429.31199999998"/>
    <n v="140293.80799999999"/>
    <n v="92135.504000000001"/>
    <n v="34905.222999999998"/>
    <n v="331119.96399999998"/>
    <n v="31859"/>
    <n v="10393.290000000001"/>
  </r>
  <r>
    <s v="32048072010"/>
    <n v="67"/>
    <n v="9"/>
    <x v="8"/>
    <n v="32"/>
    <s v="Espírito Santo"/>
    <s v="3204807"/>
    <x v="66"/>
    <m/>
    <s v="3204"/>
    <s v="Sul Espírito-santense"/>
    <x v="2"/>
    <x v="2"/>
    <n v="7139.0249999999996"/>
    <n v="4846.4489999999996"/>
    <n v="63257.150999999998"/>
    <n v="29070.019"/>
    <n v="34187.131999999998"/>
    <n v="4950.5569999999998"/>
    <n v="80193.182000000001"/>
    <n v="10417"/>
    <n v="7698.3"/>
  </r>
  <r>
    <s v="32049062010"/>
    <n v="68"/>
    <n v="9"/>
    <x v="8"/>
    <n v="32"/>
    <s v="Espírito Santo"/>
    <s v="3204906"/>
    <x v="67"/>
    <m/>
    <s v="3202"/>
    <s v="Litoral Norte Espírito-santense"/>
    <x v="7"/>
    <x v="7"/>
    <n v="114688.15399999999"/>
    <n v="180688.087"/>
    <n v="864746.11199999996"/>
    <n v="517491.77799999999"/>
    <n v="347254.33399999997"/>
    <n v="108367.341"/>
    <n v="1268489.693"/>
    <n v="109067"/>
    <n v="11630.37"/>
  </r>
  <r>
    <s v="32049552010"/>
    <n v="69"/>
    <n v="9"/>
    <x v="8"/>
    <n v="32"/>
    <s v="Espírito Santo"/>
    <s v="3204955"/>
    <x v="68"/>
    <m/>
    <s v="3203"/>
    <s v="Central Espírito-santense"/>
    <x v="4"/>
    <x v="4"/>
    <n v="12819.145"/>
    <n v="20010.405999999999"/>
    <n v="71319.046000000002"/>
    <n v="37600.519999999997"/>
    <n v="33718.525999999998"/>
    <n v="9626.9210000000003"/>
    <n v="113775.51700000001"/>
    <n v="11287"/>
    <n v="10080.23"/>
  </r>
  <r>
    <s v="32050022010"/>
    <n v="70"/>
    <n v="9"/>
    <x v="8"/>
    <n v="32"/>
    <s v="Espírito Santo"/>
    <s v="3205002"/>
    <x v="69"/>
    <s v="RM Grande Vitória"/>
    <s v="3203"/>
    <s v="Central Espírito-santense"/>
    <x v="8"/>
    <x v="8"/>
    <n v="9912.8379999999997"/>
    <n v="4436093.8590000002"/>
    <n v="5465734.0379999997"/>
    <n v="4177201.59"/>
    <n v="1288532.4480000001"/>
    <n v="3136435.3429999999"/>
    <n v="13048176.078"/>
    <n v="409324"/>
    <n v="31877.38"/>
  </r>
  <r>
    <s v="32050102010"/>
    <n v="71"/>
    <n v="9"/>
    <x v="8"/>
    <n v="32"/>
    <s v="Espírito Santo"/>
    <s v="3205010"/>
    <x v="70"/>
    <m/>
    <s v="3202"/>
    <s v="Litoral Norte Espírito-santense"/>
    <x v="6"/>
    <x v="6"/>
    <n v="49106.898000000001"/>
    <n v="76123.482000000004"/>
    <n v="145518.497"/>
    <n v="71615.870999999999"/>
    <n v="73902.626000000004"/>
    <n v="28302.546999999999"/>
    <n v="299051.424"/>
    <n v="23860"/>
    <n v="12533.59"/>
  </r>
  <r>
    <s v="32050362010"/>
    <n v="72"/>
    <n v="9"/>
    <x v="8"/>
    <n v="32"/>
    <s v="Espírito Santo"/>
    <s v="3205036"/>
    <x v="71"/>
    <m/>
    <s v="3204"/>
    <s v="Sul Espírito-santense"/>
    <x v="5"/>
    <x v="5"/>
    <n v="28998.13"/>
    <n v="66322.392999999996"/>
    <n v="122054.436"/>
    <n v="59815.707000000002"/>
    <n v="62238.728999999999"/>
    <n v="22306.858"/>
    <n v="239681.81700000001"/>
    <n v="19141"/>
    <n v="12521.91"/>
  </r>
  <r>
    <s v="32050692010"/>
    <n v="73"/>
    <n v="9"/>
    <x v="8"/>
    <n v="32"/>
    <s v="Espírito Santo"/>
    <s v="3205069"/>
    <x v="72"/>
    <m/>
    <s v="3203"/>
    <s v="Central Espírito-santense"/>
    <x v="0"/>
    <x v="0"/>
    <n v="29895.087"/>
    <n v="46882.462"/>
    <n v="207499.35200000001"/>
    <n v="146115.22200000001"/>
    <n v="61384.13"/>
    <n v="39632.544999999998"/>
    <n v="323909.446"/>
    <n v="20468"/>
    <n v="15825.16"/>
  </r>
  <r>
    <s v="32051012010"/>
    <n v="74"/>
    <n v="9"/>
    <x v="8"/>
    <n v="32"/>
    <s v="Espírito Santo"/>
    <s v="3205101"/>
    <x v="73"/>
    <s v="RM Grande Vitória"/>
    <s v="3203"/>
    <s v="Central Espírito-santense"/>
    <x v="8"/>
    <x v="8"/>
    <n v="11551.519"/>
    <n v="159002.196"/>
    <n v="512462.02899999998"/>
    <n v="314743.84600000002"/>
    <n v="197718.18299999999"/>
    <n v="164591.288"/>
    <n v="847607.03200000001"/>
    <n v="64999"/>
    <n v="13040.31"/>
  </r>
  <r>
    <s v="32051502010"/>
    <n v="75"/>
    <n v="9"/>
    <x v="8"/>
    <n v="32"/>
    <s v="Espírito Santo"/>
    <s v="3205150"/>
    <x v="74"/>
    <m/>
    <s v="3201"/>
    <s v="Noroeste Espírito-santense"/>
    <x v="1"/>
    <x v="1"/>
    <n v="22941.32"/>
    <n v="24161.315999999999"/>
    <n v="51444.672999999995"/>
    <n v="23415.585999999999"/>
    <n v="28029.087"/>
    <n v="3917.9360000000001"/>
    <n v="102465.245"/>
    <n v="8672"/>
    <n v="11815.64"/>
  </r>
  <r>
    <s v="32051762010"/>
    <n v="76"/>
    <n v="9"/>
    <x v="8"/>
    <n v="32"/>
    <s v="Espírito Santo"/>
    <s v="3205176"/>
    <x v="75"/>
    <m/>
    <s v="3201"/>
    <s v="Noroeste Espírito-santense"/>
    <x v="4"/>
    <x v="4"/>
    <n v="49853.514000000003"/>
    <n v="10652.692999999999"/>
    <n v="81686.680999999997"/>
    <n v="39523.468999999997"/>
    <n v="42163.212"/>
    <n v="8141.32"/>
    <n v="150334.20800000001"/>
    <n v="13830"/>
    <n v="10870.15"/>
  </r>
  <r>
    <s v="32052002010"/>
    <n v="77"/>
    <n v="9"/>
    <x v="8"/>
    <n v="32"/>
    <s v="Espírito Santo"/>
    <s v="3205200"/>
    <x v="76"/>
    <s v="RM Grande Vitória"/>
    <s v="3203"/>
    <s v="Central Espírito-santense"/>
    <x v="8"/>
    <x v="8"/>
    <n v="8249.2379999999994"/>
    <n v="1529126.7960000001"/>
    <n v="4675290.8560000006"/>
    <n v="3525871.523"/>
    <n v="1149419.3330000001"/>
    <n v="1716237.89"/>
    <n v="7928904.7800000003"/>
    <n v="414420"/>
    <n v="19132.53"/>
  </r>
  <r>
    <s v="32053092010"/>
    <n v="78"/>
    <n v="9"/>
    <x v="8"/>
    <n v="32"/>
    <s v="Espírito Santo"/>
    <s v="3205309"/>
    <x v="77"/>
    <s v="RM Grande Vitória"/>
    <s v="3203"/>
    <s v="Central Espírito-santense"/>
    <x v="8"/>
    <x v="8"/>
    <n v="5661.5159999999996"/>
    <n v="5207613.307"/>
    <n v="9793971.3549999986"/>
    <n v="8502049.8579999991"/>
    <n v="1291921.497"/>
    <n v="6176694.0279999999"/>
    <n v="21183940.206"/>
    <n v="325453"/>
    <n v="65090.63"/>
  </r>
  <r>
    <s v="32001022011"/>
    <n v="1"/>
    <n v="10"/>
    <x v="9"/>
    <n v="32"/>
    <s v="Espírito Santo"/>
    <s v="3200102"/>
    <x v="0"/>
    <m/>
    <s v="3203"/>
    <s v="Central Espírito-santense"/>
    <x v="0"/>
    <x v="0"/>
    <n v="39620.699000000001"/>
    <n v="24690.494999999999"/>
    <n v="194457.93299999999"/>
    <n v="93699.183999999994"/>
    <n v="100758.749"/>
    <n v="19249.11"/>
    <n v="278018.23499999999"/>
    <n v="31004"/>
    <n v="8967.17"/>
  </r>
  <r>
    <s v="32001362011"/>
    <n v="2"/>
    <n v="10"/>
    <x v="9"/>
    <n v="32"/>
    <s v="Espírito Santo"/>
    <s v="3200136"/>
    <x v="1"/>
    <m/>
    <s v="3201"/>
    <s v="Noroeste Espírito-santense"/>
    <x v="1"/>
    <x v="1"/>
    <n v="33840.855000000003"/>
    <n v="13379.227999999999"/>
    <n v="61547.672000000006"/>
    <n v="26304.217000000001"/>
    <n v="35243.455000000002"/>
    <n v="7421.174"/>
    <n v="116188.928"/>
    <n v="9513"/>
    <n v="12213.7"/>
  </r>
  <r>
    <s v="32001692011"/>
    <n v="3"/>
    <n v="10"/>
    <x v="9"/>
    <n v="32"/>
    <s v="Espírito Santo"/>
    <s v="3200169"/>
    <x v="2"/>
    <m/>
    <s v="3201"/>
    <s v="Noroeste Espírito-santense"/>
    <x v="1"/>
    <x v="1"/>
    <n v="12438.531000000001"/>
    <n v="11996.116"/>
    <n v="69206.653999999995"/>
    <n v="27625.920999999998"/>
    <n v="41580.733"/>
    <n v="6770.8509999999997"/>
    <n v="100412.152"/>
    <n v="11696"/>
    <n v="8585.17"/>
  </r>
  <r>
    <s v="32002012011"/>
    <n v="4"/>
    <n v="10"/>
    <x v="9"/>
    <n v="32"/>
    <s v="Espírito Santo"/>
    <s v="3200201"/>
    <x v="3"/>
    <m/>
    <s v="3204"/>
    <s v="Sul Espírito-santense"/>
    <x v="2"/>
    <x v="2"/>
    <n v="24940.786"/>
    <n v="29342.232"/>
    <n v="218071.291"/>
    <n v="114715.461"/>
    <n v="103355.83"/>
    <n v="23385.87"/>
    <n v="295740.179"/>
    <n v="30696"/>
    <n v="9634.49"/>
  </r>
  <r>
    <s v="32003002011"/>
    <n v="5"/>
    <n v="10"/>
    <x v="9"/>
    <n v="32"/>
    <s v="Espírito Santo"/>
    <s v="3200300"/>
    <x v="4"/>
    <m/>
    <s v="3203"/>
    <s v="Central Espírito-santense"/>
    <x v="3"/>
    <x v="3"/>
    <n v="36446.745999999999"/>
    <n v="26192.931"/>
    <n v="108463.62299999999"/>
    <n v="61512.031000000003"/>
    <n v="46951.591999999997"/>
    <n v="17231.562999999998"/>
    <n v="188334.86300000001"/>
    <n v="13982"/>
    <n v="13469.81"/>
  </r>
  <r>
    <s v="32003592011"/>
    <n v="6"/>
    <n v="10"/>
    <x v="9"/>
    <n v="32"/>
    <s v="Espírito Santo"/>
    <s v="3200359"/>
    <x v="5"/>
    <m/>
    <s v="3201"/>
    <s v="Noroeste Espírito-santense"/>
    <x v="4"/>
    <x v="4"/>
    <n v="9431.6730000000007"/>
    <n v="3326.9560000000001"/>
    <n v="45143.240999999995"/>
    <n v="17081.14"/>
    <n v="28062.100999999999"/>
    <n v="3497.116"/>
    <n v="61398.985999999997"/>
    <n v="7345"/>
    <n v="8359.2900000000009"/>
  </r>
  <r>
    <s v="32004092011"/>
    <n v="7"/>
    <n v="10"/>
    <x v="9"/>
    <n v="32"/>
    <s v="Espírito Santo"/>
    <s v="3200409"/>
    <x v="6"/>
    <m/>
    <s v="3203"/>
    <s v="Central Espírito-santense"/>
    <x v="3"/>
    <x v="3"/>
    <n v="20099.623"/>
    <n v="4172846.0630000001"/>
    <n v="1002507.3250000001"/>
    <n v="857544.46900000004"/>
    <n v="144962.856"/>
    <n v="201402.75200000001"/>
    <n v="5396855.7630000003"/>
    <n v="24265"/>
    <n v="222413.18"/>
  </r>
  <r>
    <s v="32005082011"/>
    <n v="8"/>
    <n v="10"/>
    <x v="9"/>
    <n v="32"/>
    <s v="Espírito Santo"/>
    <s v="3200508"/>
    <x v="7"/>
    <m/>
    <s v="3204"/>
    <s v="Sul Espírito-santense"/>
    <x v="5"/>
    <x v="5"/>
    <n v="8117.6760000000004"/>
    <n v="3641.38"/>
    <n v="43794.296000000002"/>
    <n v="16853.530999999999"/>
    <n v="26940.764999999999"/>
    <n v="3019.2689999999998"/>
    <n v="58572.620999999999"/>
    <n v="7505"/>
    <n v="7804.48"/>
  </r>
  <r>
    <s v="32006072011"/>
    <n v="9"/>
    <n v="10"/>
    <x v="9"/>
    <n v="32"/>
    <s v="Espírito Santo"/>
    <s v="3200607"/>
    <x v="8"/>
    <m/>
    <s v="3202"/>
    <s v="Litoral Norte Espírito-santense"/>
    <x v="6"/>
    <x v="6"/>
    <n v="42748.362999999998"/>
    <n v="3487586.2379999999"/>
    <n v="1280655.0589999999"/>
    <n v="928305.929"/>
    <n v="352349.13"/>
    <n v="482695.27"/>
    <n v="5293684.93"/>
    <n v="83152"/>
    <n v="63662.75"/>
  </r>
  <r>
    <s v="32007062011"/>
    <n v="10"/>
    <n v="10"/>
    <x v="9"/>
    <n v="32"/>
    <s v="Espírito Santo"/>
    <s v="3200706"/>
    <x v="9"/>
    <m/>
    <s v="3204"/>
    <s v="Sul Espírito-santense"/>
    <x v="5"/>
    <x v="5"/>
    <n v="11841.264999999999"/>
    <n v="51918.898999999998"/>
    <n v="75262.504000000001"/>
    <n v="37514.949000000001"/>
    <n v="37747.555"/>
    <n v="24609.940999999999"/>
    <n v="163632.609"/>
    <n v="9967"/>
    <n v="16417.439999999999"/>
  </r>
  <r>
    <s v="32008052011"/>
    <n v="11"/>
    <n v="10"/>
    <x v="9"/>
    <n v="32"/>
    <s v="Espírito Santo"/>
    <s v="3200805"/>
    <x v="10"/>
    <m/>
    <s v="3201"/>
    <s v="Noroeste Espírito-santense"/>
    <x v="4"/>
    <x v="4"/>
    <n v="30760.214"/>
    <n v="126248.66899999999"/>
    <n v="213996.92800000001"/>
    <n v="117047.47"/>
    <n v="96949.457999999999"/>
    <n v="29920.436000000002"/>
    <n v="400926.24699999997"/>
    <n v="29178"/>
    <n v="13740.7"/>
  </r>
  <r>
    <s v="32009042011"/>
    <n v="12"/>
    <n v="10"/>
    <x v="9"/>
    <n v="32"/>
    <s v="Espírito Santo"/>
    <s v="3200904"/>
    <x v="11"/>
    <m/>
    <s v="3201"/>
    <s v="Noroeste Espírito-santense"/>
    <x v="1"/>
    <x v="1"/>
    <n v="34376.241000000002"/>
    <n v="117940.982"/>
    <n v="313792.408"/>
    <n v="180891.861"/>
    <n v="132900.54699999999"/>
    <n v="61785.981"/>
    <n v="527895.61199999996"/>
    <n v="40884"/>
    <n v="12912.03"/>
  </r>
  <r>
    <s v="32010012011"/>
    <n v="13"/>
    <n v="10"/>
    <x v="9"/>
    <n v="32"/>
    <s v="Espírito Santo"/>
    <s v="3201001"/>
    <x v="12"/>
    <m/>
    <s v="3201"/>
    <s v="Noroeste Espírito-santense"/>
    <x v="7"/>
    <x v="7"/>
    <n v="51114.913"/>
    <n v="13217.918"/>
    <n v="100987.76699999999"/>
    <n v="52330.421999999999"/>
    <n v="48657.345000000001"/>
    <n v="11900.197"/>
    <n v="177220.79399999999"/>
    <n v="14239"/>
    <n v="12446.15"/>
  </r>
  <r>
    <s v="32011002011"/>
    <n v="14"/>
    <n v="10"/>
    <x v="9"/>
    <n v="32"/>
    <s v="Espírito Santo"/>
    <s v="3201100"/>
    <x v="13"/>
    <m/>
    <s v="3204"/>
    <s v="Sul Espírito-santense"/>
    <x v="2"/>
    <x v="2"/>
    <n v="2049.5250000000001"/>
    <n v="10220.227999999999"/>
    <n v="63307.853000000003"/>
    <n v="31062.526000000002"/>
    <n v="32245.327000000001"/>
    <n v="8157.55"/>
    <n v="83735.156000000003"/>
    <n v="9496"/>
    <n v="8817.94"/>
  </r>
  <r>
    <s v="32011592011"/>
    <n v="15"/>
    <n v="10"/>
    <x v="9"/>
    <n v="32"/>
    <s v="Espírito Santo"/>
    <s v="3201159"/>
    <x v="14"/>
    <m/>
    <s v="3203"/>
    <s v="Central Espírito-santense"/>
    <x v="0"/>
    <x v="0"/>
    <n v="54816.805"/>
    <n v="18671.260999999999"/>
    <n v="75065.695999999996"/>
    <n v="33995.235999999997"/>
    <n v="41070.46"/>
    <n v="7156.1469999999999"/>
    <n v="155709.91"/>
    <n v="11933"/>
    <n v="13048.68"/>
  </r>
  <r>
    <s v="32012092011"/>
    <n v="16"/>
    <n v="10"/>
    <x v="9"/>
    <n v="32"/>
    <s v="Espírito Santo"/>
    <s v="3201209"/>
    <x v="15"/>
    <m/>
    <s v="3204"/>
    <s v="Sul Espírito-santense"/>
    <x v="5"/>
    <x v="5"/>
    <n v="32245.661"/>
    <n v="895665.21699999995"/>
    <n v="2020513.3160000001"/>
    <n v="1427756.923"/>
    <n v="592756.39300000004"/>
    <n v="530812.10900000005"/>
    <n v="3479236.304"/>
    <n v="191042"/>
    <n v="18211.89"/>
  </r>
  <r>
    <s v="32013082011"/>
    <n v="17"/>
    <n v="10"/>
    <x v="9"/>
    <n v="32"/>
    <s v="Espírito Santo"/>
    <s v="3201308"/>
    <x v="16"/>
    <s v="RM Grande Vitória"/>
    <s v="3203"/>
    <s v="Central Espírito-santense"/>
    <x v="8"/>
    <x v="8"/>
    <n v="6780.0439999999999"/>
    <n v="810455.43500000006"/>
    <n v="3727884.9129999997"/>
    <n v="2732432.2409999999"/>
    <n v="995452.67200000002"/>
    <n v="1686299.412"/>
    <n v="6231419.8030000003"/>
    <n v="350615"/>
    <n v="17772.830000000002"/>
  </r>
  <r>
    <s v="32014072011"/>
    <n v="18"/>
    <n v="10"/>
    <x v="9"/>
    <n v="32"/>
    <s v="Espírito Santo"/>
    <s v="3201407"/>
    <x v="17"/>
    <m/>
    <s v="3204"/>
    <s v="Sul Espírito-santense"/>
    <x v="5"/>
    <x v="5"/>
    <n v="33827.322"/>
    <n v="100932.026"/>
    <n v="309951.848"/>
    <n v="192235.95499999999"/>
    <n v="117715.893"/>
    <n v="61371.131000000001"/>
    <n v="506082.32799999998"/>
    <n v="34900"/>
    <n v="14500.93"/>
  </r>
  <r>
    <s v="32015062011"/>
    <n v="19"/>
    <n v="10"/>
    <x v="9"/>
    <n v="32"/>
    <s v="Espírito Santo"/>
    <s v="3201506"/>
    <x v="18"/>
    <m/>
    <s v="3201"/>
    <s v="Noroeste Espírito-santense"/>
    <x v="4"/>
    <x v="4"/>
    <n v="52477.434999999998"/>
    <n v="420733.90299999999"/>
    <n v="1360120.3829999999"/>
    <n v="994434.59900000005"/>
    <n v="365685.78399999999"/>
    <n v="336891.00300000003"/>
    <n v="2170222.7230000002"/>
    <n v="112432"/>
    <n v="19302.54"/>
  </r>
  <r>
    <s v="32016052011"/>
    <n v="20"/>
    <n v="10"/>
    <x v="9"/>
    <n v="32"/>
    <s v="Espírito Santo"/>
    <s v="3201605"/>
    <x v="19"/>
    <m/>
    <s v="3202"/>
    <s v="Litoral Norte Espírito-santense"/>
    <x v="7"/>
    <x v="7"/>
    <n v="56116.567000000003"/>
    <n v="60547.417000000001"/>
    <n v="213594.171"/>
    <n v="104708.289"/>
    <n v="108885.882"/>
    <n v="49663.896000000001"/>
    <n v="379922.05200000003"/>
    <n v="28600"/>
    <n v="13283.99"/>
  </r>
  <r>
    <s v="32017042011"/>
    <n v="21"/>
    <n v="10"/>
    <x v="9"/>
    <n v="32"/>
    <s v="Espírito Santo"/>
    <s v="3201704"/>
    <x v="20"/>
    <m/>
    <s v="3203"/>
    <s v="Central Espírito-santense"/>
    <x v="0"/>
    <x v="0"/>
    <n v="17640.560000000001"/>
    <n v="16808.121999999999"/>
    <n v="88362.632000000012"/>
    <n v="45973.063000000002"/>
    <n v="42389.569000000003"/>
    <n v="14347.567999999999"/>
    <n v="137158.883"/>
    <n v="11741"/>
    <n v="11682.04"/>
  </r>
  <r>
    <s v="32018032011"/>
    <n v="22"/>
    <n v="10"/>
    <x v="9"/>
    <n v="32"/>
    <s v="Espírito Santo"/>
    <s v="3201803"/>
    <x v="21"/>
    <m/>
    <s v="3204"/>
    <s v="Sul Espírito-santense"/>
    <x v="2"/>
    <x v="2"/>
    <n v="8084.2330000000002"/>
    <n v="3490.9920000000002"/>
    <n v="27293.305"/>
    <n v="8943.0949999999993"/>
    <n v="18350.21"/>
    <n v="1744.183"/>
    <n v="40612.714"/>
    <n v="4493"/>
    <n v="9039.11"/>
  </r>
  <r>
    <s v="32019022011"/>
    <n v="23"/>
    <n v="10"/>
    <x v="9"/>
    <n v="32"/>
    <s v="Espírito Santo"/>
    <s v="3201902"/>
    <x v="22"/>
    <m/>
    <s v="3203"/>
    <s v="Central Espírito-santense"/>
    <x v="0"/>
    <x v="0"/>
    <n v="67522.994000000006"/>
    <n v="36917.279999999999"/>
    <n v="250498.46799999999"/>
    <n v="144732.299"/>
    <n v="105766.16899999999"/>
    <n v="33657.572999999997"/>
    <n v="388596.31599999999"/>
    <n v="31946"/>
    <n v="12164.16"/>
  </r>
  <r>
    <s v="32020092011"/>
    <n v="24"/>
    <n v="10"/>
    <x v="9"/>
    <n v="32"/>
    <s v="Espírito Santo"/>
    <s v="3202009"/>
    <x v="23"/>
    <m/>
    <s v="3204"/>
    <s v="Sul Espírito-santense"/>
    <x v="2"/>
    <x v="2"/>
    <n v="9322.3449999999993"/>
    <n v="7526.3379999999997"/>
    <n v="40512.740000000005"/>
    <n v="18862.591"/>
    <n v="21650.149000000001"/>
    <n v="4711.9340000000002"/>
    <n v="62073.357000000004"/>
    <n v="6414"/>
    <n v="9677.7900000000009"/>
  </r>
  <r>
    <s v="32021082011"/>
    <n v="25"/>
    <n v="10"/>
    <x v="9"/>
    <n v="32"/>
    <s v="Espírito Santo"/>
    <s v="3202108"/>
    <x v="24"/>
    <m/>
    <s v="3201"/>
    <s v="Noroeste Espírito-santense"/>
    <x v="1"/>
    <x v="1"/>
    <n v="46573.921999999999"/>
    <n v="65468.49"/>
    <n v="145301.144"/>
    <n v="65004.343999999997"/>
    <n v="80296.800000000003"/>
    <n v="15667.638000000001"/>
    <n v="273011.19500000001"/>
    <n v="23154"/>
    <n v="11791.1"/>
  </r>
  <r>
    <s v="32022072011"/>
    <n v="26"/>
    <n v="10"/>
    <x v="9"/>
    <n v="32"/>
    <s v="Espírito Santo"/>
    <s v="3202207"/>
    <x v="25"/>
    <s v="RM Grande Vitória"/>
    <s v="3202"/>
    <s v="Litoral Norte Espírito-santense"/>
    <x v="8"/>
    <x v="8"/>
    <n v="10950.503000000001"/>
    <n v="225456.633"/>
    <n v="180712.58500000002"/>
    <n v="112176.315"/>
    <n v="68536.27"/>
    <n v="34456.957000000002"/>
    <n v="451576.67800000001"/>
    <n v="17334"/>
    <n v="26051.5"/>
  </r>
  <r>
    <s v="32022562011"/>
    <n v="27"/>
    <n v="10"/>
    <x v="9"/>
    <n v="32"/>
    <s v="Espírito Santo"/>
    <s v="3202256"/>
    <x v="26"/>
    <m/>
    <s v="3201"/>
    <s v="Noroeste Espírito-santense"/>
    <x v="4"/>
    <x v="4"/>
    <n v="41598.661999999997"/>
    <n v="20210.162"/>
    <n v="71224.86"/>
    <n v="32082.013999999999"/>
    <n v="39142.845999999998"/>
    <n v="7549.1490000000003"/>
    <n v="140582.83199999999"/>
    <n v="10990"/>
    <n v="12791.89"/>
  </r>
  <r>
    <s v="32023062011"/>
    <n v="28"/>
    <n v="10"/>
    <x v="9"/>
    <n v="32"/>
    <s v="Espírito Santo"/>
    <s v="3202306"/>
    <x v="27"/>
    <m/>
    <s v="3204"/>
    <s v="Sul Espírito-santense"/>
    <x v="2"/>
    <x v="2"/>
    <n v="19465.941999999999"/>
    <n v="24887.088"/>
    <n v="231437.38699999999"/>
    <n v="136871.791"/>
    <n v="94565.596000000005"/>
    <n v="29004.093000000001"/>
    <n v="304794.50900000002"/>
    <n v="28033"/>
    <n v="10872.7"/>
  </r>
  <r>
    <s v="32024052011"/>
    <n v="29"/>
    <n v="10"/>
    <x v="9"/>
    <n v="32"/>
    <s v="Espírito Santo"/>
    <s v="3202405"/>
    <x v="28"/>
    <s v="RM Grande Vitória"/>
    <s v="3203"/>
    <s v="Central Espírito-santense"/>
    <x v="8"/>
    <x v="8"/>
    <n v="31860.968000000001"/>
    <n v="186516.91500000001"/>
    <n v="1045116.456"/>
    <n v="713626.26100000006"/>
    <n v="331490.19500000001"/>
    <n v="139359.04800000001"/>
    <n v="1402853.3870000001"/>
    <n v="106583"/>
    <n v="13162.07"/>
  </r>
  <r>
    <s v="32024542011"/>
    <n v="30"/>
    <n v="10"/>
    <x v="9"/>
    <n v="32"/>
    <s v="Espírito Santo"/>
    <s v="3202454"/>
    <x v="29"/>
    <m/>
    <s v="3204"/>
    <s v="Sul Espírito-santense"/>
    <x v="2"/>
    <x v="2"/>
    <n v="26659.981"/>
    <n v="10459.921"/>
    <n v="147392.26799999998"/>
    <n v="74058.067999999999"/>
    <n v="73334.2"/>
    <n v="16632.865000000002"/>
    <n v="201145.035"/>
    <n v="22609"/>
    <n v="8896.68"/>
  </r>
  <r>
    <s v="32025042011"/>
    <n v="31"/>
    <n v="10"/>
    <x v="9"/>
    <n v="32"/>
    <s v="Espírito Santo"/>
    <s v="3202504"/>
    <x v="30"/>
    <m/>
    <s v="3202"/>
    <s v="Litoral Norte Espírito-santense"/>
    <x v="6"/>
    <x v="6"/>
    <n v="12591.998"/>
    <n v="91653.78"/>
    <n v="119719.2"/>
    <n v="79054.880999999994"/>
    <n v="40664.319000000003"/>
    <n v="39141.089"/>
    <n v="263106.06800000003"/>
    <n v="11258"/>
    <n v="23370.59"/>
  </r>
  <r>
    <s v="32025532011"/>
    <n v="32"/>
    <n v="10"/>
    <x v="9"/>
    <n v="32"/>
    <s v="Espírito Santo"/>
    <s v="3202553"/>
    <x v="31"/>
    <m/>
    <s v="3204"/>
    <s v="Sul Espírito-santense"/>
    <x v="2"/>
    <x v="2"/>
    <n v="20770.52"/>
    <n v="4698.7389999999996"/>
    <n v="49181.956999999995"/>
    <n v="17453.126"/>
    <n v="31728.830999999998"/>
    <n v="3040.1579999999999"/>
    <n v="77691.375"/>
    <n v="8938"/>
    <n v="8692.26"/>
  </r>
  <r>
    <s v="32026032011"/>
    <n v="33"/>
    <n v="10"/>
    <x v="9"/>
    <n v="32"/>
    <s v="Espírito Santo"/>
    <s v="3202603"/>
    <x v="32"/>
    <m/>
    <s v="3203"/>
    <s v="Central Espírito-santense"/>
    <x v="3"/>
    <x v="3"/>
    <n v="21500.168000000001"/>
    <n v="22777.151000000002"/>
    <n v="125688.91099999999"/>
    <n v="81318.168999999994"/>
    <n v="44370.741999999998"/>
    <n v="46802.862000000001"/>
    <n v="216769.092"/>
    <n v="12603"/>
    <n v="17199.8"/>
  </r>
  <r>
    <s v="32026522011"/>
    <n v="34"/>
    <n v="10"/>
    <x v="9"/>
    <n v="32"/>
    <s v="Espírito Santo"/>
    <s v="3202652"/>
    <x v="33"/>
    <m/>
    <s v="3204"/>
    <s v="Sul Espírito-santense"/>
    <x v="2"/>
    <x v="2"/>
    <n v="35922.034"/>
    <n v="8424.652"/>
    <n v="89828.516000000003"/>
    <n v="47382.858999999997"/>
    <n v="42445.656999999999"/>
    <n v="12365.474"/>
    <n v="146540.677"/>
    <n v="11829"/>
    <n v="12388.26"/>
  </r>
  <r>
    <s v="32027022011"/>
    <n v="35"/>
    <n v="10"/>
    <x v="9"/>
    <n v="32"/>
    <s v="Espírito Santo"/>
    <s v="3202702"/>
    <x v="34"/>
    <m/>
    <s v="3203"/>
    <s v="Central Espírito-santense"/>
    <x v="9"/>
    <x v="9"/>
    <n v="53243.017"/>
    <n v="11966.109"/>
    <n v="99010.406000000003"/>
    <n v="50336.417000000001"/>
    <n v="48673.989000000001"/>
    <n v="7865.7820000000002"/>
    <n v="172085.315"/>
    <n v="14107"/>
    <n v="12198.58"/>
  </r>
  <r>
    <s v="32028012011"/>
    <n v="36"/>
    <n v="10"/>
    <x v="9"/>
    <n v="32"/>
    <s v="Espírito Santo"/>
    <s v="3202801"/>
    <x v="35"/>
    <m/>
    <s v="3204"/>
    <s v="Sul Espírito-santense"/>
    <x v="3"/>
    <x v="3"/>
    <n v="57189.919999999998"/>
    <n v="3638556.1069999998"/>
    <n v="877863.19200000004"/>
    <n v="749395.451"/>
    <n v="128467.74099999999"/>
    <n v="76773.054999999993"/>
    <n v="4650382.2740000002"/>
    <n v="31209"/>
    <n v="149007.73000000001"/>
  </r>
  <r>
    <s v="32029002011"/>
    <n v="37"/>
    <n v="10"/>
    <x v="9"/>
    <n v="32"/>
    <s v="Espírito Santo"/>
    <s v="3202900"/>
    <x v="36"/>
    <m/>
    <s v="3203"/>
    <s v="Central Espírito-santense"/>
    <x v="9"/>
    <x v="9"/>
    <n v="19080.567999999999"/>
    <n v="16928.530999999999"/>
    <n v="81859.138000000006"/>
    <n v="45876.853999999999"/>
    <n v="35982.284"/>
    <n v="10736.284"/>
    <n v="128604.522"/>
    <n v="10840"/>
    <n v="11863.89"/>
  </r>
  <r>
    <s v="32030072011"/>
    <n v="38"/>
    <n v="10"/>
    <x v="9"/>
    <n v="32"/>
    <s v="Espírito Santo"/>
    <s v="3203007"/>
    <x v="37"/>
    <m/>
    <s v="3204"/>
    <s v="Sul Espírito-santense"/>
    <x v="2"/>
    <x v="2"/>
    <n v="39642.192000000003"/>
    <n v="16505.918000000001"/>
    <n v="194005.10800000001"/>
    <n v="103643.57399999999"/>
    <n v="90361.534"/>
    <n v="23447.441999999999"/>
    <n v="273600.65999999997"/>
    <n v="27422"/>
    <n v="9977.41"/>
  </r>
  <r>
    <s v="32030562011"/>
    <n v="39"/>
    <n v="10"/>
    <x v="9"/>
    <n v="32"/>
    <s v="Espírito Santo"/>
    <s v="3203056"/>
    <x v="38"/>
    <m/>
    <s v="3202"/>
    <s v="Litoral Norte Espírito-santense"/>
    <x v="7"/>
    <x v="7"/>
    <n v="88495.832999999999"/>
    <n v="269795.78700000001"/>
    <n v="240479.47200000001"/>
    <n v="144522.99299999999"/>
    <n v="95956.479000000007"/>
    <n v="30119.339"/>
    <n v="628890.43099999998"/>
    <n v="25073"/>
    <n v="25082.38"/>
  </r>
  <r>
    <s v="32031062011"/>
    <n v="40"/>
    <n v="10"/>
    <x v="9"/>
    <n v="32"/>
    <s v="Espírito Santo"/>
    <s v="3203106"/>
    <x v="39"/>
    <m/>
    <s v="3204"/>
    <s v="Sul Espírito-santense"/>
    <x v="2"/>
    <x v="2"/>
    <n v="10523.433999999999"/>
    <n v="5850.75"/>
    <n v="68857.479000000007"/>
    <n v="31619.719000000001"/>
    <n v="37237.760000000002"/>
    <n v="7369.018"/>
    <n v="92600.680999999997"/>
    <n v="10932"/>
    <n v="8470.61"/>
  </r>
  <r>
    <s v="32031302011"/>
    <n v="41"/>
    <n v="10"/>
    <x v="9"/>
    <n v="32"/>
    <s v="Espírito Santo"/>
    <s v="3203130"/>
    <x v="40"/>
    <m/>
    <s v="3202"/>
    <s v="Litoral Norte Espírito-santense"/>
    <x v="6"/>
    <x v="6"/>
    <n v="19563.892"/>
    <n v="47874.375"/>
    <n v="150522.82199999999"/>
    <n v="98754.676999999996"/>
    <n v="51768.144999999997"/>
    <n v="32356.952000000001"/>
    <n v="250318.041"/>
    <n v="15848"/>
    <n v="15794.93"/>
  </r>
  <r>
    <s v="32031632011"/>
    <n v="42"/>
    <n v="10"/>
    <x v="9"/>
    <n v="32"/>
    <s v="Espírito Santo"/>
    <s v="3203163"/>
    <x v="41"/>
    <m/>
    <s v="3203"/>
    <s v="Central Espírito-santense"/>
    <x v="0"/>
    <x v="0"/>
    <n v="19282.234"/>
    <n v="5081.6040000000003"/>
    <n v="58213.915000000001"/>
    <n v="21054.133000000002"/>
    <n v="37159.781999999999"/>
    <n v="5339.3710000000001"/>
    <n v="87917.123999999996"/>
    <n v="10818"/>
    <n v="8126.93"/>
  </r>
  <r>
    <s v="32032052011"/>
    <n v="43"/>
    <n v="10"/>
    <x v="9"/>
    <n v="32"/>
    <s v="Espírito Santo"/>
    <s v="3203205"/>
    <x v="42"/>
    <m/>
    <s v="3202"/>
    <s v="Litoral Norte Espírito-santense"/>
    <x v="6"/>
    <x v="6"/>
    <n v="181780.53"/>
    <n v="1959168.952"/>
    <n v="1802518.6370000001"/>
    <n v="1279213.439"/>
    <n v="523305.19799999997"/>
    <n v="523849.17099999997"/>
    <n v="4467317.29"/>
    <n v="143509"/>
    <n v="31129.18"/>
  </r>
  <r>
    <s v="32033042011"/>
    <n v="44"/>
    <n v="10"/>
    <x v="9"/>
    <n v="32"/>
    <s v="Espírito Santo"/>
    <s v="3203304"/>
    <x v="43"/>
    <m/>
    <s v="3201"/>
    <s v="Noroeste Espírito-santense"/>
    <x v="1"/>
    <x v="1"/>
    <n v="22602.719000000001"/>
    <n v="6613.4409999999998"/>
    <n v="72767.411000000007"/>
    <n v="28725.685000000001"/>
    <n v="44041.726000000002"/>
    <n v="5541.4059999999999"/>
    <n v="107524.977"/>
    <n v="13721"/>
    <n v="7836.53"/>
  </r>
  <r>
    <s v="32033202011"/>
    <n v="45"/>
    <n v="10"/>
    <x v="9"/>
    <n v="32"/>
    <s v="Espírito Santo"/>
    <s v="3203320"/>
    <x v="44"/>
    <m/>
    <s v="3204"/>
    <s v="Sul Espírito-santense"/>
    <x v="3"/>
    <x v="3"/>
    <n v="57202.29"/>
    <n v="1484173.7830000001"/>
    <n v="518666.13"/>
    <n v="402224.23599999998"/>
    <n v="116441.894"/>
    <n v="44196.161999999997"/>
    <n v="2104238.3640000001"/>
    <n v="34412"/>
    <n v="61148.39"/>
  </r>
  <r>
    <s v="32033462011"/>
    <n v="46"/>
    <n v="10"/>
    <x v="9"/>
    <n v="32"/>
    <s v="Espírito Santo"/>
    <s v="3203346"/>
    <x v="45"/>
    <m/>
    <s v="3203"/>
    <s v="Central Espírito-santense"/>
    <x v="0"/>
    <x v="0"/>
    <n v="28372.866000000002"/>
    <n v="25474.098000000002"/>
    <n v="132777.29499999998"/>
    <n v="81115.983999999997"/>
    <n v="51661.311000000002"/>
    <n v="21721.657999999999"/>
    <n v="208345.91699999999"/>
    <n v="14422"/>
    <n v="14446.4"/>
  </r>
  <r>
    <s v="32033532011"/>
    <n v="47"/>
    <n v="10"/>
    <x v="9"/>
    <n v="32"/>
    <s v="Espírito Santo"/>
    <s v="3203353"/>
    <x v="46"/>
    <m/>
    <s v="3201"/>
    <s v="Noroeste Espírito-santense"/>
    <x v="4"/>
    <x v="4"/>
    <n v="43573.2"/>
    <n v="59182.995999999999"/>
    <n v="106642.277"/>
    <n v="68126.827999999994"/>
    <n v="38515.449000000001"/>
    <n v="34246.974000000002"/>
    <n v="243645.44699999999"/>
    <n v="11198"/>
    <n v="21757.94"/>
  </r>
  <r>
    <s v="32034032011"/>
    <n v="48"/>
    <n v="10"/>
    <x v="9"/>
    <n v="32"/>
    <s v="Espírito Santo"/>
    <s v="3203403"/>
    <x v="47"/>
    <m/>
    <s v="3204"/>
    <s v="Sul Espírito-santense"/>
    <x v="5"/>
    <x v="5"/>
    <n v="39032.61"/>
    <n v="46548.925000000003"/>
    <n v="201206.402"/>
    <n v="117964.531"/>
    <n v="83241.870999999999"/>
    <n v="36672.588000000003"/>
    <n v="323460.52399999998"/>
    <n v="25880"/>
    <n v="12498.47"/>
  </r>
  <r>
    <s v="32035022011"/>
    <n v="49"/>
    <n v="10"/>
    <x v="9"/>
    <n v="32"/>
    <s v="Espírito Santo"/>
    <s v="3203502"/>
    <x v="48"/>
    <m/>
    <s v="3202"/>
    <s v="Litoral Norte Espírito-santense"/>
    <x v="7"/>
    <x v="7"/>
    <n v="88474.23"/>
    <n v="31187.837"/>
    <n v="133956.30900000001"/>
    <n v="74995.260999999999"/>
    <n v="58961.048000000003"/>
    <n v="18828.784"/>
    <n v="272447.15999999997"/>
    <n v="17894"/>
    <n v="15225.62"/>
  </r>
  <r>
    <s v="32036012011"/>
    <n v="50"/>
    <n v="10"/>
    <x v="9"/>
    <n v="32"/>
    <s v="Espírito Santo"/>
    <s v="3203601"/>
    <x v="49"/>
    <m/>
    <s v="3202"/>
    <s v="Litoral Norte Espírito-santense"/>
    <x v="7"/>
    <x v="7"/>
    <n v="30567.346000000001"/>
    <n v="4094.7379999999998"/>
    <n v="32484.178"/>
    <n v="10892.14"/>
    <n v="21592.038"/>
    <n v="2319.0140000000001"/>
    <n v="69465.274999999994"/>
    <n v="5637"/>
    <n v="12323.09"/>
  </r>
  <r>
    <s v="32037002011"/>
    <n v="51"/>
    <n v="10"/>
    <x v="9"/>
    <n v="32"/>
    <s v="Espírito Santo"/>
    <s v="3203700"/>
    <x v="50"/>
    <m/>
    <s v="3204"/>
    <s v="Sul Espírito-santense"/>
    <x v="2"/>
    <x v="2"/>
    <n v="28967.665000000001"/>
    <n v="11901.343000000001"/>
    <n v="109178.35500000001"/>
    <n v="45025.139000000003"/>
    <n v="64153.216"/>
    <n v="9751.4310000000005"/>
    <n v="159798.79500000001"/>
    <n v="18298"/>
    <n v="8733.1299999999992"/>
  </r>
  <r>
    <s v="32038092011"/>
    <n v="52"/>
    <n v="10"/>
    <x v="9"/>
    <n v="32"/>
    <s v="Espírito Santo"/>
    <s v="3203809"/>
    <x v="51"/>
    <m/>
    <s v="3204"/>
    <s v="Sul Espírito-santense"/>
    <x v="5"/>
    <x v="5"/>
    <n v="12528.816000000001"/>
    <n v="7792.8010000000004"/>
    <n v="90750.659"/>
    <n v="44017.758999999998"/>
    <n v="46732.9"/>
    <n v="8427.223"/>
    <n v="119499.5"/>
    <n v="14452"/>
    <n v="8268.7199999999993"/>
  </r>
  <r>
    <s v="32039082011"/>
    <n v="53"/>
    <n v="10"/>
    <x v="9"/>
    <n v="32"/>
    <s v="Espírito Santo"/>
    <s v="3203908"/>
    <x v="52"/>
    <m/>
    <s v="3201"/>
    <s v="Noroeste Espírito-santense"/>
    <x v="1"/>
    <x v="1"/>
    <n v="80717.274999999994"/>
    <n v="89389.937999999995"/>
    <n v="396192.43900000001"/>
    <n v="242158.66399999999"/>
    <n v="154033.77499999999"/>
    <n v="62349.974999999999"/>
    <n v="628649.62699999998"/>
    <n v="46263"/>
    <n v="13588.6"/>
  </r>
  <r>
    <s v="32040052011"/>
    <n v="54"/>
    <n v="10"/>
    <x v="9"/>
    <n v="32"/>
    <s v="Espírito Santo"/>
    <s v="3204005"/>
    <x v="53"/>
    <m/>
    <s v="3201"/>
    <s v="Noroeste Espírito-santense"/>
    <x v="4"/>
    <x v="4"/>
    <n v="22590.376"/>
    <n v="8471.8070000000007"/>
    <n v="114868.20199999999"/>
    <n v="44494.491000000002"/>
    <n v="70373.710999999996"/>
    <n v="8505.3950000000004"/>
    <n v="154435.78099999999"/>
    <n v="21636"/>
    <n v="7137.91"/>
  </r>
  <r>
    <s v="32040542011"/>
    <n v="55"/>
    <n v="10"/>
    <x v="9"/>
    <n v="32"/>
    <s v="Espírito Santo"/>
    <s v="3204054"/>
    <x v="54"/>
    <m/>
    <s v="3202"/>
    <s v="Litoral Norte Espírito-santense"/>
    <x v="7"/>
    <x v="7"/>
    <n v="51928.993999999999"/>
    <n v="18612.014999999999"/>
    <n v="158345.19899999999"/>
    <n v="80862.160999999993"/>
    <n v="77483.038"/>
    <n v="16299.7"/>
    <n v="245185.908"/>
    <n v="23935"/>
    <n v="10243.82"/>
  </r>
  <r>
    <s v="32041042011"/>
    <n v="56"/>
    <n v="10"/>
    <x v="9"/>
    <n v="32"/>
    <s v="Espírito Santo"/>
    <s v="3204104"/>
    <x v="55"/>
    <m/>
    <s v="3202"/>
    <s v="Litoral Norte Espírito-santense"/>
    <x v="7"/>
    <x v="7"/>
    <n v="107118.492"/>
    <n v="21981.252"/>
    <n v="181036.85200000001"/>
    <n v="94900.576000000001"/>
    <n v="86136.275999999998"/>
    <n v="27932.937000000002"/>
    <n v="338069.533"/>
    <n v="24093"/>
    <n v="14031.86"/>
  </r>
  <r>
    <s v="32042032011"/>
    <n v="57"/>
    <n v="10"/>
    <x v="9"/>
    <n v="32"/>
    <s v="Espírito Santo"/>
    <s v="3204203"/>
    <x v="56"/>
    <m/>
    <s v="3203"/>
    <s v="Central Espírito-santense"/>
    <x v="3"/>
    <x v="3"/>
    <n v="6500.15"/>
    <n v="225378.372"/>
    <n v="178917.981"/>
    <n v="113876.395"/>
    <n v="65041.586000000003"/>
    <n v="18540.348000000002"/>
    <n v="429336.85"/>
    <n v="18364"/>
    <n v="23379.27"/>
  </r>
  <r>
    <s v="32042522011"/>
    <n v="58"/>
    <n v="10"/>
    <x v="9"/>
    <n v="32"/>
    <s v="Espírito Santo"/>
    <s v="3204252"/>
    <x v="57"/>
    <m/>
    <s v="3202"/>
    <s v="Litoral Norte Espírito-santense"/>
    <x v="7"/>
    <x v="7"/>
    <n v="9172.0380000000005"/>
    <n v="14298.303"/>
    <n v="42817.582999999999"/>
    <n v="17346.957999999999"/>
    <n v="25470.625"/>
    <n v="3626.6260000000002"/>
    <n v="69914.551000000007"/>
    <n v="7034"/>
    <n v="9939.52"/>
  </r>
  <r>
    <s v="32043022011"/>
    <n v="59"/>
    <n v="10"/>
    <x v="9"/>
    <n v="32"/>
    <s v="Espírito Santo"/>
    <s v="3204302"/>
    <x v="58"/>
    <m/>
    <s v="3204"/>
    <s v="Sul Espírito-santense"/>
    <x v="3"/>
    <x v="3"/>
    <n v="32830.624000000003"/>
    <n v="5308534.3849999998"/>
    <n v="1047757.47"/>
    <n v="980197.77099999995"/>
    <n v="67559.698999999993"/>
    <n v="73006.959000000003"/>
    <n v="6462129.4390000002"/>
    <n v="10373"/>
    <n v="622975.93999999994"/>
  </r>
  <r>
    <s v="32043512011"/>
    <n v="60"/>
    <n v="10"/>
    <x v="9"/>
    <n v="32"/>
    <s v="Espírito Santo"/>
    <s v="3204351"/>
    <x v="59"/>
    <m/>
    <s v="3202"/>
    <s v="Litoral Norte Espírito-santense"/>
    <x v="6"/>
    <x v="6"/>
    <n v="57401.565000000002"/>
    <n v="15032.748"/>
    <n v="129899.495"/>
    <n v="65003.99"/>
    <n v="64895.504999999997"/>
    <n v="17261.356"/>
    <n v="219595.16399999999"/>
    <n v="17623"/>
    <n v="12460.71"/>
  </r>
  <r>
    <s v="32044012011"/>
    <n v="61"/>
    <n v="10"/>
    <x v="9"/>
    <n v="32"/>
    <s v="Espírito Santo"/>
    <s v="3204401"/>
    <x v="60"/>
    <m/>
    <s v="3203"/>
    <s v="Central Espírito-santense"/>
    <x v="3"/>
    <x v="3"/>
    <n v="11983.222"/>
    <n v="22948.967000000001"/>
    <n v="74702.516999999993"/>
    <n v="35059.911999999997"/>
    <n v="39642.605000000003"/>
    <n v="13043.52"/>
    <n v="122678.226"/>
    <n v="11330"/>
    <n v="10827.73"/>
  </r>
  <r>
    <s v="32045002011"/>
    <n v="62"/>
    <n v="10"/>
    <x v="9"/>
    <n v="32"/>
    <s v="Espírito Santo"/>
    <s v="3204500"/>
    <x v="61"/>
    <m/>
    <s v="3203"/>
    <s v="Central Espírito-santense"/>
    <x v="9"/>
    <x v="9"/>
    <n v="32025.73"/>
    <n v="18868.975999999999"/>
    <n v="66709.214999999997"/>
    <n v="25314.559000000001"/>
    <n v="41394.656000000003"/>
    <n v="4638.3059999999996"/>
    <n v="122242.226"/>
    <n v="12223"/>
    <n v="10001"/>
  </r>
  <r>
    <s v="32045592011"/>
    <n v="63"/>
    <n v="10"/>
    <x v="9"/>
    <n v="32"/>
    <s v="Espírito Santo"/>
    <s v="3204559"/>
    <x v="62"/>
    <m/>
    <s v="3203"/>
    <s v="Central Espírito-santense"/>
    <x v="9"/>
    <x v="9"/>
    <n v="182826.33300000001"/>
    <n v="41110.824999999997"/>
    <n v="286741.01"/>
    <n v="172731.69500000001"/>
    <n v="114009.315"/>
    <n v="47095.171999999999"/>
    <n v="557773.34100000001"/>
    <n v="34591"/>
    <n v="16124.81"/>
  </r>
  <r>
    <s v="32046092011"/>
    <n v="64"/>
    <n v="10"/>
    <x v="9"/>
    <n v="32"/>
    <s v="Espírito Santo"/>
    <s v="3204609"/>
    <x v="63"/>
    <m/>
    <s v="3203"/>
    <s v="Central Espírito-santense"/>
    <x v="9"/>
    <x v="9"/>
    <n v="48492.976000000002"/>
    <n v="32212.498"/>
    <n v="185354.36300000001"/>
    <n v="109380.255"/>
    <n v="75974.107999999993"/>
    <n v="22607.053"/>
    <n v="288666.89"/>
    <n v="21916"/>
    <n v="13171.51"/>
  </r>
  <r>
    <s v="32046582011"/>
    <n v="65"/>
    <n v="10"/>
    <x v="9"/>
    <n v="32"/>
    <s v="Espírito Santo"/>
    <s v="3204658"/>
    <x v="64"/>
    <m/>
    <s v="3201"/>
    <s v="Noroeste Espírito-santense"/>
    <x v="4"/>
    <x v="4"/>
    <n v="24082.542000000001"/>
    <n v="23304.317999999999"/>
    <n v="56799.562999999995"/>
    <n v="27311.724999999999"/>
    <n v="29487.838"/>
    <n v="10981.157999999999"/>
    <n v="115167.58199999999"/>
    <n v="8036"/>
    <n v="14331.46"/>
  </r>
  <r>
    <s v="32047082011"/>
    <n v="66"/>
    <n v="10"/>
    <x v="9"/>
    <n v="32"/>
    <s v="Espírito Santo"/>
    <s v="3204708"/>
    <x v="65"/>
    <m/>
    <s v="3201"/>
    <s v="Noroeste Espírito-santense"/>
    <x v="4"/>
    <x v="4"/>
    <n v="42462.49"/>
    <n v="49420.665000000001"/>
    <n v="258590.05600000001"/>
    <n v="162383.95300000001"/>
    <n v="96206.103000000003"/>
    <n v="44657.021999999997"/>
    <n v="395130.23300000001"/>
    <n v="32264"/>
    <n v="12246.78"/>
  </r>
  <r>
    <s v="32048072011"/>
    <n v="67"/>
    <n v="10"/>
    <x v="9"/>
    <n v="32"/>
    <s v="Espírito Santo"/>
    <s v="3204807"/>
    <x v="66"/>
    <m/>
    <s v="3204"/>
    <s v="Sul Espírito-santense"/>
    <x v="2"/>
    <x v="2"/>
    <n v="11627.28"/>
    <n v="24524.261999999999"/>
    <n v="70096.125999999989"/>
    <n v="33808.500999999997"/>
    <n v="36287.625"/>
    <n v="6714.027"/>
    <n v="112961.696"/>
    <n v="10403"/>
    <n v="10858.57"/>
  </r>
  <r>
    <s v="32049062011"/>
    <n v="68"/>
    <n v="10"/>
    <x v="9"/>
    <n v="32"/>
    <s v="Espírito Santo"/>
    <s v="3204906"/>
    <x v="67"/>
    <m/>
    <s v="3202"/>
    <s v="Litoral Norte Espírito-santense"/>
    <x v="7"/>
    <x v="7"/>
    <n v="118192.394"/>
    <n v="239468.307"/>
    <n v="943011.57499999995"/>
    <n v="573582.23499999999"/>
    <n v="369429.34"/>
    <n v="131941.57800000001"/>
    <n v="1432613.8540000001"/>
    <n v="110454"/>
    <n v="12970.23"/>
  </r>
  <r>
    <s v="32049552011"/>
    <n v="69"/>
    <n v="10"/>
    <x v="9"/>
    <n v="32"/>
    <s v="Espírito Santo"/>
    <s v="3204955"/>
    <x v="68"/>
    <m/>
    <s v="3203"/>
    <s v="Central Espírito-santense"/>
    <x v="4"/>
    <x v="4"/>
    <n v="27077.704000000002"/>
    <n v="23646.753000000001"/>
    <n v="78951.399000000005"/>
    <n v="42116.72"/>
    <n v="36834.678999999996"/>
    <n v="12129.281999999999"/>
    <n v="141805.13800000001"/>
    <n v="11341"/>
    <n v="12503.76"/>
  </r>
  <r>
    <s v="32050022011"/>
    <n v="70"/>
    <n v="10"/>
    <x v="9"/>
    <n v="32"/>
    <s v="Espírito Santo"/>
    <s v="3205002"/>
    <x v="69"/>
    <s v="RM Grande Vitória"/>
    <s v="3203"/>
    <s v="Central Espírito-santense"/>
    <x v="8"/>
    <x v="8"/>
    <n v="12363.33"/>
    <n v="4405901.7039999999"/>
    <n v="5948320.557"/>
    <n v="4576574.2319999998"/>
    <n v="1371746.325"/>
    <n v="3772321.3149999999"/>
    <n v="14138906.905999999"/>
    <n v="416029"/>
    <n v="33985.39"/>
  </r>
  <r>
    <s v="32050102011"/>
    <n v="71"/>
    <n v="10"/>
    <x v="9"/>
    <n v="32"/>
    <s v="Espírito Santo"/>
    <s v="3205010"/>
    <x v="70"/>
    <m/>
    <s v="3202"/>
    <s v="Litoral Norte Espírito-santense"/>
    <x v="6"/>
    <x v="6"/>
    <n v="83230.077999999994"/>
    <n v="50366.250999999997"/>
    <n v="167652.96399999998"/>
    <n v="88244.445999999996"/>
    <n v="79408.517999999996"/>
    <n v="30025.476999999999"/>
    <n v="331274.77"/>
    <n v="24271"/>
    <n v="13649"/>
  </r>
  <r>
    <s v="32050362011"/>
    <n v="72"/>
    <n v="10"/>
    <x v="9"/>
    <n v="32"/>
    <s v="Espírito Santo"/>
    <s v="3205036"/>
    <x v="71"/>
    <m/>
    <s v="3204"/>
    <s v="Sul Espírito-santense"/>
    <x v="5"/>
    <x v="5"/>
    <n v="32354.845000000001"/>
    <n v="60477.705000000002"/>
    <n v="130933.99299999999"/>
    <n v="64190.862000000001"/>
    <n v="66743.130999999994"/>
    <n v="25854.873"/>
    <n v="249621.416"/>
    <n v="19265"/>
    <n v="12957.25"/>
  </r>
  <r>
    <s v="32050692011"/>
    <n v="73"/>
    <n v="10"/>
    <x v="9"/>
    <n v="32"/>
    <s v="Espírito Santo"/>
    <s v="3205069"/>
    <x v="72"/>
    <m/>
    <s v="3203"/>
    <s v="Central Espírito-santense"/>
    <x v="0"/>
    <x v="0"/>
    <n v="34428.769"/>
    <n v="47744.027000000002"/>
    <n v="229785.91899999999"/>
    <n v="164428.851"/>
    <n v="65357.067999999999"/>
    <n v="47381.218000000001"/>
    <n v="359339.93300000002"/>
    <n v="20776"/>
    <n v="17295.919999999998"/>
  </r>
  <r>
    <s v="32051012011"/>
    <n v="74"/>
    <n v="10"/>
    <x v="9"/>
    <n v="32"/>
    <s v="Espírito Santo"/>
    <s v="3205101"/>
    <x v="73"/>
    <s v="RM Grande Vitória"/>
    <s v="3203"/>
    <s v="Central Espírito-santense"/>
    <x v="8"/>
    <x v="8"/>
    <n v="15584.073"/>
    <n v="287963.84600000002"/>
    <n v="561274.77800000005"/>
    <n v="344973.49900000001"/>
    <n v="216301.27900000001"/>
    <n v="206886.614"/>
    <n v="1071709.311"/>
    <n v="65888"/>
    <n v="16265.62"/>
  </r>
  <r>
    <s v="32051502011"/>
    <n v="75"/>
    <n v="10"/>
    <x v="9"/>
    <n v="32"/>
    <s v="Espírito Santo"/>
    <s v="3205150"/>
    <x v="74"/>
    <m/>
    <s v="3201"/>
    <s v="Noroeste Espírito-santense"/>
    <x v="1"/>
    <x v="1"/>
    <n v="34599.171000000002"/>
    <n v="26667.237000000001"/>
    <n v="57407.046000000002"/>
    <n v="26967.279999999999"/>
    <n v="30439.766"/>
    <n v="5367.6260000000002"/>
    <n v="124041.08"/>
    <n v="8699"/>
    <n v="14259.23"/>
  </r>
  <r>
    <s v="32051762011"/>
    <n v="76"/>
    <n v="10"/>
    <x v="9"/>
    <n v="32"/>
    <s v="Espírito Santo"/>
    <s v="3205176"/>
    <x v="75"/>
    <m/>
    <s v="3201"/>
    <s v="Noroeste Espírito-santense"/>
    <x v="4"/>
    <x v="4"/>
    <n v="84050.782999999996"/>
    <n v="12851.233"/>
    <n v="104032.97"/>
    <n v="56893.4"/>
    <n v="47139.57"/>
    <n v="12646.8"/>
    <n v="213581.785"/>
    <n v="13827"/>
    <n v="15446.72"/>
  </r>
  <r>
    <s v="32052002011"/>
    <n v="77"/>
    <n v="10"/>
    <x v="9"/>
    <n v="32"/>
    <s v="Espírito Santo"/>
    <s v="3205200"/>
    <x v="76"/>
    <s v="RM Grande Vitória"/>
    <s v="3203"/>
    <s v="Central Espírito-santense"/>
    <x v="8"/>
    <x v="8"/>
    <n v="9949.8449999999993"/>
    <n v="1512910.102"/>
    <n v="5048944.926"/>
    <n v="3788406.477"/>
    <n v="1260538.449"/>
    <n v="2093496.0989999999"/>
    <n v="8665300.9719999991"/>
    <n v="419854"/>
    <n v="20638.84"/>
  </r>
  <r>
    <s v="32053092011"/>
    <n v="78"/>
    <n v="10"/>
    <x v="9"/>
    <n v="32"/>
    <s v="Espírito Santo"/>
    <s v="3205309"/>
    <x v="77"/>
    <s v="RM Grande Vitória"/>
    <s v="3203"/>
    <s v="Central Espírito-santense"/>
    <x v="8"/>
    <x v="8"/>
    <n v="7443.69"/>
    <n v="5810574.108"/>
    <n v="10373264.228"/>
    <n v="8992863.1649999991"/>
    <n v="1380401.0630000001"/>
    <n v="8262943.3370000003"/>
    <n v="24454225.363000002"/>
    <n v="330526"/>
    <n v="73985.78"/>
  </r>
  <r>
    <s v="32001022012"/>
    <n v="1"/>
    <n v="11"/>
    <x v="10"/>
    <n v="32"/>
    <s v="Espírito Santo"/>
    <s v="3200102"/>
    <x v="0"/>
    <m/>
    <s v="3203"/>
    <s v="Central Espírito-santense"/>
    <x v="0"/>
    <x v="0"/>
    <n v="43658.311999999998"/>
    <n v="31926.666000000001"/>
    <n v="224385.24400000001"/>
    <n v="112129.944"/>
    <n v="112255.3"/>
    <n v="22441.368999999999"/>
    <n v="322411.59100000001"/>
    <n v="30919"/>
    <n v="10427.620000000001"/>
  </r>
  <r>
    <s v="32001362012"/>
    <n v="2"/>
    <n v="11"/>
    <x v="10"/>
    <n v="32"/>
    <s v="Espírito Santo"/>
    <s v="3200136"/>
    <x v="1"/>
    <m/>
    <s v="3201"/>
    <s v="Noroeste Espírito-santense"/>
    <x v="1"/>
    <x v="1"/>
    <n v="28986.524000000001"/>
    <n v="15189.659"/>
    <n v="71076.606"/>
    <n v="31592.364000000001"/>
    <n v="39484.241999999998"/>
    <n v="9383.0849999999991"/>
    <n v="124635.87300000001"/>
    <n v="9507"/>
    <n v="13109.91"/>
  </r>
  <r>
    <s v="32001692012"/>
    <n v="3"/>
    <n v="11"/>
    <x v="10"/>
    <n v="32"/>
    <s v="Espírito Santo"/>
    <s v="3200169"/>
    <x v="2"/>
    <m/>
    <s v="3201"/>
    <s v="Noroeste Espírito-santense"/>
    <x v="1"/>
    <x v="1"/>
    <n v="13004.643"/>
    <n v="14906.647999999999"/>
    <n v="80136.402000000002"/>
    <n v="32309.644"/>
    <n v="47826.758000000002"/>
    <n v="7313.0810000000001"/>
    <n v="115360.774"/>
    <n v="11624"/>
    <n v="9924.36"/>
  </r>
  <r>
    <s v="32002012012"/>
    <n v="4"/>
    <n v="11"/>
    <x v="10"/>
    <n v="32"/>
    <s v="Espírito Santo"/>
    <s v="3200201"/>
    <x v="3"/>
    <m/>
    <s v="3204"/>
    <s v="Sul Espírito-santense"/>
    <x v="2"/>
    <x v="2"/>
    <n v="34380.091"/>
    <n v="108222.18700000001"/>
    <n v="246682.245"/>
    <n v="133377.478"/>
    <n v="113304.76700000001"/>
    <n v="26455.63"/>
    <n v="415740.15299999999"/>
    <n v="30626"/>
    <n v="13574.75"/>
  </r>
  <r>
    <s v="32003002012"/>
    <n v="5"/>
    <n v="11"/>
    <x v="10"/>
    <n v="32"/>
    <s v="Espírito Santo"/>
    <s v="3200300"/>
    <x v="4"/>
    <m/>
    <s v="3203"/>
    <s v="Central Espírito-santense"/>
    <x v="3"/>
    <x v="3"/>
    <n v="42525.47"/>
    <n v="98220.937000000005"/>
    <n v="116163.44"/>
    <n v="63873.955000000002"/>
    <n v="52289.485000000001"/>
    <n v="19417.793000000001"/>
    <n v="276327.64"/>
    <n v="14007"/>
    <n v="19727.82"/>
  </r>
  <r>
    <s v="32003592012"/>
    <n v="6"/>
    <n v="11"/>
    <x v="10"/>
    <n v="32"/>
    <s v="Espírito Santo"/>
    <s v="3200359"/>
    <x v="5"/>
    <m/>
    <s v="3201"/>
    <s v="Noroeste Espírito-santense"/>
    <x v="4"/>
    <x v="4"/>
    <n v="10012.895"/>
    <n v="3586.6869999999999"/>
    <n v="53996.49"/>
    <n v="21133.96"/>
    <n v="32862.53"/>
    <n v="3896.08"/>
    <n v="71492.153000000006"/>
    <n v="7371"/>
    <n v="9699.11"/>
  </r>
  <r>
    <s v="32004092012"/>
    <n v="7"/>
    <n v="11"/>
    <x v="10"/>
    <n v="32"/>
    <s v="Espírito Santo"/>
    <s v="3200409"/>
    <x v="6"/>
    <m/>
    <s v="3203"/>
    <s v="Central Espírito-santense"/>
    <x v="3"/>
    <x v="3"/>
    <n v="20542.457999999999"/>
    <n v="4268000.6560000004"/>
    <n v="1114900.922"/>
    <n v="928242.57"/>
    <n v="186658.35200000001"/>
    <n v="249480.416"/>
    <n v="5652924.4510000004"/>
    <n v="24616"/>
    <n v="229644.31"/>
  </r>
  <r>
    <s v="32005082012"/>
    <n v="8"/>
    <n v="11"/>
    <x v="10"/>
    <n v="32"/>
    <s v="Espírito Santo"/>
    <s v="3200508"/>
    <x v="7"/>
    <m/>
    <s v="3204"/>
    <s v="Sul Espírito-santense"/>
    <x v="5"/>
    <x v="5"/>
    <n v="10429.629999999999"/>
    <n v="3901.6979999999999"/>
    <n v="50295.270000000004"/>
    <n v="20427.499"/>
    <n v="29867.771000000001"/>
    <n v="3408.2020000000002"/>
    <n v="68034.801000000007"/>
    <n v="7497"/>
    <n v="9074.94"/>
  </r>
  <r>
    <s v="32006072012"/>
    <n v="9"/>
    <n v="11"/>
    <x v="10"/>
    <n v="32"/>
    <s v="Espírito Santo"/>
    <s v="3200607"/>
    <x v="8"/>
    <m/>
    <s v="3202"/>
    <s v="Litoral Norte Espírito-santense"/>
    <x v="6"/>
    <x v="6"/>
    <n v="38505.966"/>
    <n v="3034018.3790000002"/>
    <n v="1401515.2590000001"/>
    <n v="1016146.88"/>
    <n v="385368.37900000002"/>
    <n v="545491.07700000005"/>
    <n v="5019530.682"/>
    <n v="84429"/>
    <n v="59452.68"/>
  </r>
  <r>
    <s v="32007062012"/>
    <n v="10"/>
    <n v="11"/>
    <x v="10"/>
    <n v="32"/>
    <s v="Espírito Santo"/>
    <s v="3200706"/>
    <x v="9"/>
    <m/>
    <s v="3204"/>
    <s v="Sul Espírito-santense"/>
    <x v="5"/>
    <x v="5"/>
    <n v="11519.925999999999"/>
    <n v="63623.762999999999"/>
    <n v="86009.159"/>
    <n v="44823.275000000001"/>
    <n v="41185.883999999998"/>
    <n v="33408.819000000003"/>
    <n v="194561.66699999999"/>
    <n v="10080"/>
    <n v="19301.75"/>
  </r>
  <r>
    <s v="32008052012"/>
    <n v="11"/>
    <n v="11"/>
    <x v="10"/>
    <n v="32"/>
    <s v="Espírito Santo"/>
    <s v="3200805"/>
    <x v="10"/>
    <m/>
    <s v="3201"/>
    <s v="Noroeste Espírito-santense"/>
    <x v="4"/>
    <x v="4"/>
    <n v="38963.898000000001"/>
    <n v="154323.394"/>
    <n v="246814.448"/>
    <n v="139030.663"/>
    <n v="107783.785"/>
    <n v="34750.351999999999"/>
    <n v="474852.092"/>
    <n v="29272"/>
    <n v="16222.06"/>
  </r>
  <r>
    <s v="32009042012"/>
    <n v="12"/>
    <n v="11"/>
    <x v="10"/>
    <n v="32"/>
    <s v="Espírito Santo"/>
    <s v="3200904"/>
    <x v="11"/>
    <m/>
    <s v="3201"/>
    <s v="Noroeste Espírito-santense"/>
    <x v="1"/>
    <x v="1"/>
    <n v="37411.589999999997"/>
    <n v="167443.37400000001"/>
    <n v="356404.10600000003"/>
    <n v="217188.18400000001"/>
    <n v="139215.92199999999"/>
    <n v="75605.934999999998"/>
    <n v="636865.005"/>
    <n v="41110"/>
    <n v="15491.73"/>
  </r>
  <r>
    <s v="32010012012"/>
    <n v="13"/>
    <n v="11"/>
    <x v="10"/>
    <n v="32"/>
    <s v="Espírito Santo"/>
    <s v="3201001"/>
    <x v="12"/>
    <m/>
    <s v="3201"/>
    <s v="Noroeste Espírito-santense"/>
    <x v="7"/>
    <x v="7"/>
    <n v="44996.127"/>
    <n v="12683.878000000001"/>
    <n v="113316.34299999999"/>
    <n v="59083.396999999997"/>
    <n v="54232.946000000004"/>
    <n v="11983.569"/>
    <n v="182979.91699999999"/>
    <n v="14278"/>
    <n v="12815.51"/>
  </r>
  <r>
    <s v="32011002012"/>
    <n v="14"/>
    <n v="11"/>
    <x v="10"/>
    <n v="32"/>
    <s v="Espírito Santo"/>
    <s v="3201100"/>
    <x v="13"/>
    <m/>
    <s v="3204"/>
    <s v="Sul Espírito-santense"/>
    <x v="2"/>
    <x v="2"/>
    <n v="2586.5830000000001"/>
    <n v="14178.126"/>
    <n v="72020.812999999995"/>
    <n v="34775.307000000001"/>
    <n v="37245.506000000001"/>
    <n v="8464.8209999999999"/>
    <n v="97250.342999999993"/>
    <n v="9514"/>
    <n v="10221.81"/>
  </r>
  <r>
    <s v="32011592012"/>
    <n v="15"/>
    <n v="11"/>
    <x v="10"/>
    <n v="32"/>
    <s v="Espírito Santo"/>
    <s v="3201159"/>
    <x v="14"/>
    <m/>
    <s v="3203"/>
    <s v="Central Espírito-santense"/>
    <x v="0"/>
    <x v="0"/>
    <n v="67966.5"/>
    <n v="30559.641"/>
    <n v="83885.635999999999"/>
    <n v="38380.432000000001"/>
    <n v="45505.203999999998"/>
    <n v="6385.4920000000002"/>
    <n v="188797.269"/>
    <n v="11950"/>
    <n v="15798.93"/>
  </r>
  <r>
    <s v="32012092012"/>
    <n v="16"/>
    <n v="11"/>
    <x v="10"/>
    <n v="32"/>
    <s v="Espírito Santo"/>
    <s v="3201209"/>
    <x v="15"/>
    <m/>
    <s v="3204"/>
    <s v="Sul Espírito-santense"/>
    <x v="5"/>
    <x v="5"/>
    <n v="33262.953999999998"/>
    <n v="1061277.0460000001"/>
    <n v="2328591.9330000002"/>
    <n v="1670554.5360000001"/>
    <n v="658037.397"/>
    <n v="606716.46799999999"/>
    <n v="4029848.4010000001"/>
    <n v="192156"/>
    <n v="20971.75"/>
  </r>
  <r>
    <s v="32013082012"/>
    <n v="17"/>
    <n v="11"/>
    <x v="10"/>
    <n v="32"/>
    <s v="Espírito Santo"/>
    <s v="3201308"/>
    <x v="16"/>
    <s v="RM Grande Vitória"/>
    <s v="3203"/>
    <s v="Central Espírito-santense"/>
    <x v="8"/>
    <x v="8"/>
    <n v="6766.1310000000003"/>
    <n v="869246.55700000003"/>
    <n v="4181837.8190000001"/>
    <n v="3088972.8590000002"/>
    <n v="1092864.96"/>
    <n v="1820161.6310000001"/>
    <n v="6878012.1390000004"/>
    <n v="352431"/>
    <n v="19515.91"/>
  </r>
  <r>
    <s v="32014072012"/>
    <n v="18"/>
    <n v="11"/>
    <x v="10"/>
    <n v="32"/>
    <s v="Espírito Santo"/>
    <s v="3201407"/>
    <x v="17"/>
    <m/>
    <s v="3204"/>
    <s v="Sul Espírito-santense"/>
    <x v="5"/>
    <x v="5"/>
    <n v="41620.281999999999"/>
    <n v="123602.04"/>
    <n v="350470.50199999998"/>
    <n v="221896.70199999999"/>
    <n v="128573.8"/>
    <n v="68796.509999999995"/>
    <n v="584489.33499999996"/>
    <n v="35048"/>
    <n v="16676.82"/>
  </r>
  <r>
    <s v="32015062012"/>
    <n v="19"/>
    <n v="11"/>
    <x v="10"/>
    <n v="32"/>
    <s v="Espírito Santo"/>
    <s v="3201506"/>
    <x v="18"/>
    <m/>
    <s v="3201"/>
    <s v="Noroeste Espírito-santense"/>
    <x v="4"/>
    <x v="4"/>
    <n v="51447.281999999999"/>
    <n v="608664.424"/>
    <n v="1501919.9439999999"/>
    <n v="1119277.4539999999"/>
    <n v="382642.49"/>
    <n v="381373.96399999998"/>
    <n v="2543405.6129999999"/>
    <n v="113054"/>
    <n v="22497.26"/>
  </r>
  <r>
    <s v="32016052012"/>
    <n v="20"/>
    <n v="11"/>
    <x v="10"/>
    <n v="32"/>
    <s v="Espírito Santo"/>
    <s v="3201605"/>
    <x v="19"/>
    <m/>
    <s v="3202"/>
    <s v="Litoral Norte Espírito-santense"/>
    <x v="7"/>
    <x v="7"/>
    <n v="43049.025000000001"/>
    <n v="70698.387000000002"/>
    <n v="230828.005"/>
    <n v="113829.572"/>
    <n v="116998.433"/>
    <n v="53824.175999999999"/>
    <n v="398399.592"/>
    <n v="28745"/>
    <n v="13859.79"/>
  </r>
  <r>
    <s v="32017042012"/>
    <n v="21"/>
    <n v="11"/>
    <x v="10"/>
    <n v="32"/>
    <s v="Espírito Santo"/>
    <s v="3201704"/>
    <x v="20"/>
    <m/>
    <s v="3203"/>
    <s v="Central Espírito-santense"/>
    <x v="0"/>
    <x v="0"/>
    <n v="19864.258000000002"/>
    <n v="17515.499"/>
    <n v="97497.815000000002"/>
    <n v="49707.266000000003"/>
    <n v="47790.548999999999"/>
    <n v="14699.438"/>
    <n v="149577.01"/>
    <n v="11798"/>
    <n v="12678.17"/>
  </r>
  <r>
    <s v="32018032012"/>
    <n v="22"/>
    <n v="11"/>
    <x v="10"/>
    <n v="32"/>
    <s v="Espírito Santo"/>
    <s v="3201803"/>
    <x v="21"/>
    <m/>
    <s v="3204"/>
    <s v="Sul Espírito-santense"/>
    <x v="2"/>
    <x v="2"/>
    <n v="10206.971"/>
    <n v="4216.1229999999996"/>
    <n v="30104.227999999999"/>
    <n v="9377.8590000000004"/>
    <n v="20726.368999999999"/>
    <n v="1647.3019999999999"/>
    <n v="46174.624000000003"/>
    <n v="4471"/>
    <n v="10327.58"/>
  </r>
  <r>
    <s v="32019022012"/>
    <n v="23"/>
    <n v="11"/>
    <x v="10"/>
    <n v="32"/>
    <s v="Espírito Santo"/>
    <s v="3201902"/>
    <x v="22"/>
    <m/>
    <s v="3203"/>
    <s v="Central Espírito-santense"/>
    <x v="0"/>
    <x v="0"/>
    <n v="80649.971000000005"/>
    <n v="135853.05100000001"/>
    <n v="294958.11699999997"/>
    <n v="175254.71"/>
    <n v="119703.40700000001"/>
    <n v="38362.83"/>
    <n v="549823.96900000004"/>
    <n v="32042"/>
    <n v="17159.48"/>
  </r>
  <r>
    <s v="32020092012"/>
    <n v="24"/>
    <n v="11"/>
    <x v="10"/>
    <n v="32"/>
    <s v="Espírito Santo"/>
    <s v="3202009"/>
    <x v="23"/>
    <m/>
    <s v="3204"/>
    <s v="Sul Espírito-santense"/>
    <x v="2"/>
    <x v="2"/>
    <n v="12260.031000000001"/>
    <n v="19744.010999999999"/>
    <n v="49279.487999999998"/>
    <n v="24649.123"/>
    <n v="24630.365000000002"/>
    <n v="6187.7820000000002"/>
    <n v="87471.312000000005"/>
    <n v="6429"/>
    <n v="13605.74"/>
  </r>
  <r>
    <s v="32021082012"/>
    <n v="25"/>
    <n v="11"/>
    <x v="10"/>
    <n v="32"/>
    <s v="Espírito Santo"/>
    <s v="3202108"/>
    <x v="24"/>
    <m/>
    <s v="3201"/>
    <s v="Noroeste Espírito-santense"/>
    <x v="1"/>
    <x v="1"/>
    <n v="53981.67"/>
    <n v="99794.407999999996"/>
    <n v="163257.86600000001"/>
    <n v="78355.077000000005"/>
    <n v="84902.789000000004"/>
    <n v="18923.178"/>
    <n v="335957.12300000002"/>
    <n v="23097"/>
    <n v="14545.49"/>
  </r>
  <r>
    <s v="32022072012"/>
    <n v="26"/>
    <n v="11"/>
    <x v="10"/>
    <n v="32"/>
    <s v="Espírito Santo"/>
    <s v="3202207"/>
    <x v="25"/>
    <s v="RM Grande Vitória"/>
    <s v="3202"/>
    <s v="Litoral Norte Espírito-santense"/>
    <x v="8"/>
    <x v="8"/>
    <n v="14871.761"/>
    <n v="182033.34"/>
    <n v="193703.15399999998"/>
    <n v="118688.758"/>
    <n v="75014.395999999993"/>
    <n v="36716.444000000003"/>
    <n v="427324.69900000002"/>
    <n v="17632"/>
    <n v="24235.75"/>
  </r>
  <r>
    <s v="32022562012"/>
    <n v="27"/>
    <n v="11"/>
    <x v="10"/>
    <n v="32"/>
    <s v="Espírito Santo"/>
    <s v="3202256"/>
    <x v="26"/>
    <m/>
    <s v="3201"/>
    <s v="Noroeste Espírito-santense"/>
    <x v="4"/>
    <x v="4"/>
    <n v="38108.336000000003"/>
    <n v="23080.746999999999"/>
    <n v="81967.176999999996"/>
    <n v="37798.093000000001"/>
    <n v="44169.084000000003"/>
    <n v="8464.4069999999992"/>
    <n v="151620.66699999999"/>
    <n v="11106"/>
    <n v="13652.14"/>
  </r>
  <r>
    <s v="32023062012"/>
    <n v="28"/>
    <n v="11"/>
    <x v="10"/>
    <n v="32"/>
    <s v="Espírito Santo"/>
    <s v="3202306"/>
    <x v="27"/>
    <m/>
    <s v="3204"/>
    <s v="Sul Espírito-santense"/>
    <x v="2"/>
    <x v="2"/>
    <n v="30256.636999999999"/>
    <n v="28716.011999999999"/>
    <n v="291072.41700000002"/>
    <n v="185116.33100000001"/>
    <n v="105956.086"/>
    <n v="41614.703000000001"/>
    <n v="391659.76899999997"/>
    <n v="28208"/>
    <n v="13884.71"/>
  </r>
  <r>
    <s v="32024052012"/>
    <n v="29"/>
    <n v="11"/>
    <x v="10"/>
    <n v="32"/>
    <s v="Espírito Santo"/>
    <s v="3202405"/>
    <x v="28"/>
    <s v="RM Grande Vitória"/>
    <s v="3203"/>
    <s v="Central Espírito-santense"/>
    <x v="8"/>
    <x v="8"/>
    <n v="32520.198"/>
    <n v="233479.889"/>
    <n v="1214259.047"/>
    <n v="841680.26899999997"/>
    <n v="372578.77799999999"/>
    <n v="163005.821"/>
    <n v="1643264.956"/>
    <n v="107836"/>
    <n v="15238.56"/>
  </r>
  <r>
    <s v="32024542012"/>
    <n v="30"/>
    <n v="11"/>
    <x v="10"/>
    <n v="32"/>
    <s v="Espírito Santo"/>
    <s v="3202454"/>
    <x v="29"/>
    <m/>
    <s v="3204"/>
    <s v="Sul Espírito-santense"/>
    <x v="2"/>
    <x v="2"/>
    <n v="32616.277999999998"/>
    <n v="11498.802"/>
    <n v="168854.269"/>
    <n v="88143.930999999997"/>
    <n v="80710.338000000003"/>
    <n v="19102.436000000002"/>
    <n v="232071.78599999999"/>
    <n v="22843"/>
    <n v="10159.43"/>
  </r>
  <r>
    <s v="32025042012"/>
    <n v="31"/>
    <n v="11"/>
    <x v="10"/>
    <n v="32"/>
    <s v="Espírito Santo"/>
    <s v="3202504"/>
    <x v="30"/>
    <m/>
    <s v="3202"/>
    <s v="Litoral Norte Espírito-santense"/>
    <x v="6"/>
    <x v="6"/>
    <n v="12788.304"/>
    <n v="43183.175999999999"/>
    <n v="119125.64499999999"/>
    <n v="73769.173999999999"/>
    <n v="45356.470999999998"/>
    <n v="29561.601999999999"/>
    <n v="204658.726"/>
    <n v="11335"/>
    <n v="18055.47"/>
  </r>
  <r>
    <s v="32025532012"/>
    <n v="32"/>
    <n v="11"/>
    <x v="10"/>
    <n v="32"/>
    <s v="Espírito Santo"/>
    <s v="3202553"/>
    <x v="31"/>
    <m/>
    <s v="3204"/>
    <s v="Sul Espírito-santense"/>
    <x v="2"/>
    <x v="2"/>
    <n v="29355.717000000001"/>
    <n v="4877.4530000000004"/>
    <n v="58140.106999999996"/>
    <n v="21699.767"/>
    <n v="36440.339999999997"/>
    <n v="3555.1579999999999"/>
    <n v="95928.434999999998"/>
    <n v="8919"/>
    <n v="10755.51"/>
  </r>
  <r>
    <s v="32026032012"/>
    <n v="33"/>
    <n v="11"/>
    <x v="10"/>
    <n v="32"/>
    <s v="Espírito Santo"/>
    <s v="3202603"/>
    <x v="32"/>
    <m/>
    <s v="3203"/>
    <s v="Central Espírito-santense"/>
    <x v="3"/>
    <x v="3"/>
    <n v="27310.673999999999"/>
    <n v="26816.878000000001"/>
    <n v="143631.74900000001"/>
    <n v="94880.678"/>
    <n v="48751.071000000004"/>
    <n v="48189.832000000002"/>
    <n v="245949.133"/>
    <n v="12681"/>
    <n v="19395.09"/>
  </r>
  <r>
    <s v="32026522012"/>
    <n v="34"/>
    <n v="11"/>
    <x v="10"/>
    <n v="32"/>
    <s v="Espírito Santo"/>
    <s v="3202652"/>
    <x v="33"/>
    <m/>
    <s v="3204"/>
    <s v="Sul Espírito-santense"/>
    <x v="2"/>
    <x v="2"/>
    <n v="39982.453999999998"/>
    <n v="9000.134"/>
    <n v="97733.376000000004"/>
    <n v="51528.995000000003"/>
    <n v="46204.381000000001"/>
    <n v="12478.46"/>
    <n v="159194.424"/>
    <n v="11930"/>
    <n v="13344.04"/>
  </r>
  <r>
    <s v="32027022012"/>
    <n v="35"/>
    <n v="11"/>
    <x v="10"/>
    <n v="32"/>
    <s v="Espírito Santo"/>
    <s v="3202702"/>
    <x v="34"/>
    <m/>
    <s v="3203"/>
    <s v="Central Espírito-santense"/>
    <x v="9"/>
    <x v="9"/>
    <n v="64502.413999999997"/>
    <n v="14174.026"/>
    <n v="118187.13500000001"/>
    <n v="64471.762999999999"/>
    <n v="53715.372000000003"/>
    <n v="10304.192999999999"/>
    <n v="207167.76800000001"/>
    <n v="14080"/>
    <n v="14713.62"/>
  </r>
  <r>
    <s v="32028012012"/>
    <n v="36"/>
    <n v="11"/>
    <x v="10"/>
    <n v="32"/>
    <s v="Espírito Santo"/>
    <s v="3202801"/>
    <x v="35"/>
    <m/>
    <s v="3204"/>
    <s v="Sul Espírito-santense"/>
    <x v="3"/>
    <x v="3"/>
    <n v="60154.300999999999"/>
    <n v="4837335.0120000001"/>
    <n v="1177946.9750000001"/>
    <n v="1018137.432"/>
    <n v="159809.54300000001"/>
    <n v="87591.717000000004"/>
    <n v="6163028.0039999997"/>
    <n v="31421"/>
    <n v="196143.6"/>
  </r>
  <r>
    <s v="32029002012"/>
    <n v="37"/>
    <n v="11"/>
    <x v="10"/>
    <n v="32"/>
    <s v="Espírito Santo"/>
    <s v="3202900"/>
    <x v="36"/>
    <m/>
    <s v="3203"/>
    <s v="Central Espírito-santense"/>
    <x v="9"/>
    <x v="9"/>
    <n v="18876.111000000001"/>
    <n v="21040.687000000002"/>
    <n v="94735.168000000005"/>
    <n v="55308.000999999997"/>
    <n v="39427.167000000001"/>
    <n v="12068.99"/>
    <n v="146720.95699999999"/>
    <n v="10799"/>
    <n v="13586.53"/>
  </r>
  <r>
    <s v="32030072012"/>
    <n v="38"/>
    <n v="11"/>
    <x v="10"/>
    <n v="32"/>
    <s v="Espírito Santo"/>
    <s v="3203007"/>
    <x v="37"/>
    <m/>
    <s v="3204"/>
    <s v="Sul Espírito-santense"/>
    <x v="2"/>
    <x v="2"/>
    <n v="41316.305"/>
    <n v="39269.642"/>
    <n v="222757.65100000001"/>
    <n v="123939.966"/>
    <n v="98817.684999999998"/>
    <n v="26545.938999999998"/>
    <n v="329889.53700000001"/>
    <n v="27512"/>
    <n v="11990.75"/>
  </r>
  <r>
    <s v="32030562012"/>
    <n v="39"/>
    <n v="11"/>
    <x v="10"/>
    <n v="32"/>
    <s v="Espírito Santo"/>
    <s v="3203056"/>
    <x v="38"/>
    <m/>
    <s v="3202"/>
    <s v="Litoral Norte Espírito-santense"/>
    <x v="7"/>
    <x v="7"/>
    <n v="81208.255000000005"/>
    <n v="327982.57500000001"/>
    <n v="269866.78999999998"/>
    <n v="168497.64499999999"/>
    <n v="101369.145"/>
    <n v="32300.312999999998"/>
    <n v="711357.93400000001"/>
    <n v="25454"/>
    <n v="27946.799999999999"/>
  </r>
  <r>
    <s v="32031062012"/>
    <n v="40"/>
    <n v="11"/>
    <x v="10"/>
    <n v="32"/>
    <s v="Espírito Santo"/>
    <s v="3203106"/>
    <x v="39"/>
    <m/>
    <s v="3204"/>
    <s v="Sul Espírito-santense"/>
    <x v="2"/>
    <x v="2"/>
    <n v="12355.171"/>
    <n v="7279.6970000000001"/>
    <n v="90265.627999999997"/>
    <n v="49019.726000000002"/>
    <n v="41245.902000000002"/>
    <n v="12805.525"/>
    <n v="122706.02099999999"/>
    <n v="10984"/>
    <n v="11171.34"/>
  </r>
  <r>
    <s v="32031302012"/>
    <n v="41"/>
    <n v="11"/>
    <x v="10"/>
    <n v="32"/>
    <s v="Espírito Santo"/>
    <s v="3203130"/>
    <x v="40"/>
    <m/>
    <s v="3202"/>
    <s v="Litoral Norte Espírito-santense"/>
    <x v="6"/>
    <x v="6"/>
    <n v="21517.883999999998"/>
    <n v="29901.34"/>
    <n v="161967.04399999999"/>
    <n v="104725.802"/>
    <n v="57241.241999999998"/>
    <n v="35052.125999999997"/>
    <n v="248438.39499999999"/>
    <n v="15886"/>
    <n v="15638.83"/>
  </r>
  <r>
    <s v="32031632012"/>
    <n v="42"/>
    <n v="11"/>
    <x v="10"/>
    <n v="32"/>
    <s v="Espírito Santo"/>
    <s v="3203163"/>
    <x v="41"/>
    <m/>
    <s v="3203"/>
    <s v="Central Espírito-santense"/>
    <x v="0"/>
    <x v="0"/>
    <n v="23091.489000000001"/>
    <n v="5271.42"/>
    <n v="66554.679000000004"/>
    <n v="25888.285"/>
    <n v="40666.394"/>
    <n v="6224.6559999999999"/>
    <n v="101142.24400000001"/>
    <n v="10810"/>
    <n v="9356.36"/>
  </r>
  <r>
    <s v="32032052012"/>
    <n v="43"/>
    <n v="11"/>
    <x v="10"/>
    <n v="32"/>
    <s v="Espírito Santo"/>
    <s v="3203205"/>
    <x v="42"/>
    <m/>
    <s v="3202"/>
    <s v="Litoral Norte Espírito-santense"/>
    <x v="6"/>
    <x v="6"/>
    <n v="171969.61900000001"/>
    <n v="2183565.443"/>
    <n v="2093240.2930000001"/>
    <n v="1495367.078"/>
    <n v="597873.21499999997"/>
    <n v="632452.25800000003"/>
    <n v="5081227.6140000001"/>
    <n v="145639"/>
    <n v="34889.199999999997"/>
  </r>
  <r>
    <s v="32033042012"/>
    <n v="44"/>
    <n v="11"/>
    <x v="10"/>
    <n v="32"/>
    <s v="Espírito Santo"/>
    <s v="3203304"/>
    <x v="43"/>
    <m/>
    <s v="3201"/>
    <s v="Noroeste Espírito-santense"/>
    <x v="1"/>
    <x v="1"/>
    <n v="17297.576000000001"/>
    <n v="8169.2250000000004"/>
    <n v="81114.152999999991"/>
    <n v="31168.101999999999"/>
    <n v="49946.050999999999"/>
    <n v="5125.6509999999998"/>
    <n v="111706.605"/>
    <n v="13826"/>
    <n v="8079.46"/>
  </r>
  <r>
    <s v="32033202012"/>
    <n v="45"/>
    <n v="11"/>
    <x v="10"/>
    <n v="32"/>
    <s v="Espírito Santo"/>
    <s v="3203320"/>
    <x v="44"/>
    <m/>
    <s v="3204"/>
    <s v="Sul Espírito-santense"/>
    <x v="3"/>
    <x v="3"/>
    <n v="58946.843999999997"/>
    <n v="2137300.9920000001"/>
    <n v="688980.42099999997"/>
    <n v="548890.21799999999"/>
    <n v="140090.20300000001"/>
    <n v="48466.216"/>
    <n v="2933694.4720000001"/>
    <n v="34675"/>
    <n v="84605.46"/>
  </r>
  <r>
    <s v="32033462012"/>
    <n v="46"/>
    <n v="11"/>
    <x v="10"/>
    <n v="32"/>
    <s v="Espírito Santo"/>
    <s v="3203346"/>
    <x v="45"/>
    <m/>
    <s v="3203"/>
    <s v="Central Espírito-santense"/>
    <x v="0"/>
    <x v="0"/>
    <n v="34439.906000000003"/>
    <n v="41019.718999999997"/>
    <n v="146814.30599999998"/>
    <n v="87827.645999999993"/>
    <n v="58986.66"/>
    <n v="22107.635999999999"/>
    <n v="244381.568"/>
    <n v="14576"/>
    <n v="16766.02"/>
  </r>
  <r>
    <s v="32033532012"/>
    <n v="47"/>
    <n v="11"/>
    <x v="10"/>
    <n v="32"/>
    <s v="Espírito Santo"/>
    <s v="3203353"/>
    <x v="46"/>
    <m/>
    <s v="3201"/>
    <s v="Noroeste Espírito-santense"/>
    <x v="4"/>
    <x v="4"/>
    <n v="33722.14"/>
    <n v="64222.258000000002"/>
    <n v="117923.24299999999"/>
    <n v="74971.945999999996"/>
    <n v="42951.296999999999"/>
    <n v="41605.313999999998"/>
    <n v="257472.95600000001"/>
    <n v="11286"/>
    <n v="22813.48"/>
  </r>
  <r>
    <s v="32034032012"/>
    <n v="48"/>
    <n v="11"/>
    <x v="10"/>
    <n v="32"/>
    <s v="Espírito Santo"/>
    <s v="3203403"/>
    <x v="47"/>
    <m/>
    <s v="3204"/>
    <s v="Sul Espírito-santense"/>
    <x v="5"/>
    <x v="5"/>
    <n v="41163.421999999999"/>
    <n v="53563.328000000001"/>
    <n v="214457.67300000001"/>
    <n v="122105.614"/>
    <n v="92352.058999999994"/>
    <n v="36457.216999999997"/>
    <n v="345641.64"/>
    <n v="25858"/>
    <n v="13366.91"/>
  </r>
  <r>
    <s v="32035022012"/>
    <n v="49"/>
    <n v="11"/>
    <x v="10"/>
    <n v="32"/>
    <s v="Espírito Santo"/>
    <s v="3203502"/>
    <x v="48"/>
    <m/>
    <s v="3202"/>
    <s v="Litoral Norte Espírito-santense"/>
    <x v="7"/>
    <x v="7"/>
    <n v="72474.44"/>
    <n v="35575.413999999997"/>
    <n v="148345.492"/>
    <n v="83554.237999999998"/>
    <n v="64791.254000000001"/>
    <n v="20747.241999999998"/>
    <n v="277142.587"/>
    <n v="17938"/>
    <n v="15450.03"/>
  </r>
  <r>
    <s v="32036012012"/>
    <n v="50"/>
    <n v="11"/>
    <x v="10"/>
    <n v="32"/>
    <s v="Espírito Santo"/>
    <s v="3203601"/>
    <x v="49"/>
    <m/>
    <s v="3202"/>
    <s v="Litoral Norte Espírito-santense"/>
    <x v="7"/>
    <x v="7"/>
    <n v="23731.678"/>
    <n v="4503.7060000000001"/>
    <n v="35871.437000000005"/>
    <n v="11522.396000000001"/>
    <n v="24349.041000000001"/>
    <n v="2414.8249999999998"/>
    <n v="66521.645999999993"/>
    <n v="5619"/>
    <n v="11838.7"/>
  </r>
  <r>
    <s v="32037002012"/>
    <n v="51"/>
    <n v="11"/>
    <x v="10"/>
    <n v="32"/>
    <s v="Espírito Santo"/>
    <s v="3203700"/>
    <x v="50"/>
    <m/>
    <s v="3204"/>
    <s v="Sul Espírito-santense"/>
    <x v="2"/>
    <x v="2"/>
    <n v="45392.928"/>
    <n v="13762.626"/>
    <n v="127471.57799999999"/>
    <n v="53743.620999999999"/>
    <n v="73727.956999999995"/>
    <n v="9957.7240000000002"/>
    <n v="196584.85699999999"/>
    <n v="18202"/>
    <n v="10800.18"/>
  </r>
  <r>
    <s v="32038092012"/>
    <n v="52"/>
    <n v="11"/>
    <x v="10"/>
    <n v="32"/>
    <s v="Espírito Santo"/>
    <s v="3203809"/>
    <x v="51"/>
    <m/>
    <s v="3204"/>
    <s v="Sul Espírito-santense"/>
    <x v="5"/>
    <x v="5"/>
    <n v="14413.267"/>
    <n v="8885.5190000000002"/>
    <n v="102781.19899999999"/>
    <n v="50551.695"/>
    <n v="52229.504000000001"/>
    <n v="9410.2489999999998"/>
    <n v="135490.23499999999"/>
    <n v="14506"/>
    <n v="9340.2900000000009"/>
  </r>
  <r>
    <s v="32039082012"/>
    <n v="53"/>
    <n v="11"/>
    <x v="10"/>
    <n v="32"/>
    <s v="Espírito Santo"/>
    <s v="3203908"/>
    <x v="52"/>
    <m/>
    <s v="3201"/>
    <s v="Noroeste Espírito-santense"/>
    <x v="1"/>
    <x v="1"/>
    <n v="73953.274000000005"/>
    <n v="103091.85"/>
    <n v="460987.45799999998"/>
    <n v="290188.25099999999"/>
    <n v="170799.20699999999"/>
    <n v="71967.025999999998"/>
    <n v="709999.60800000001"/>
    <n v="46487"/>
    <n v="15273.08"/>
  </r>
  <r>
    <s v="32040052012"/>
    <n v="54"/>
    <n v="11"/>
    <x v="10"/>
    <n v="32"/>
    <s v="Espírito Santo"/>
    <s v="3204005"/>
    <x v="53"/>
    <m/>
    <s v="3201"/>
    <s v="Noroeste Espírito-santense"/>
    <x v="4"/>
    <x v="4"/>
    <n v="27448.378000000001"/>
    <n v="7965.2849999999999"/>
    <n v="131816.856"/>
    <n v="54275.805"/>
    <n v="77541.051000000007"/>
    <n v="9458.26"/>
    <n v="176688.77799999999"/>
    <n v="21722"/>
    <n v="8134.09"/>
  </r>
  <r>
    <s v="32040542012"/>
    <n v="55"/>
    <n v="11"/>
    <x v="10"/>
    <n v="32"/>
    <s v="Espírito Santo"/>
    <s v="3204054"/>
    <x v="54"/>
    <m/>
    <s v="3202"/>
    <s v="Litoral Norte Espírito-santense"/>
    <x v="7"/>
    <x v="7"/>
    <n v="41274.262000000002"/>
    <n v="18434.698"/>
    <n v="173945.94699999999"/>
    <n v="87840.987999999998"/>
    <n v="86104.959000000003"/>
    <n v="16750.716"/>
    <n v="250405.62299999999"/>
    <n v="24071"/>
    <n v="10402.790000000001"/>
  </r>
  <r>
    <s v="32041042012"/>
    <n v="56"/>
    <n v="11"/>
    <x v="10"/>
    <n v="32"/>
    <s v="Espírito Santo"/>
    <s v="3204104"/>
    <x v="55"/>
    <m/>
    <s v="3202"/>
    <s v="Litoral Norte Espírito-santense"/>
    <x v="7"/>
    <x v="7"/>
    <n v="96448.186000000002"/>
    <n v="20754.349999999999"/>
    <n v="208757.49600000001"/>
    <n v="114797.51700000001"/>
    <n v="93959.979000000007"/>
    <n v="33095.122000000003"/>
    <n v="359055.15299999999"/>
    <n v="24284"/>
    <n v="14785.67"/>
  </r>
  <r>
    <s v="32042032012"/>
    <n v="57"/>
    <n v="11"/>
    <x v="10"/>
    <n v="32"/>
    <s v="Espírito Santo"/>
    <s v="3204203"/>
    <x v="56"/>
    <m/>
    <s v="3203"/>
    <s v="Central Espírito-santense"/>
    <x v="3"/>
    <x v="3"/>
    <n v="7402.85"/>
    <n v="241924.67300000001"/>
    <n v="204265.66100000002"/>
    <n v="132378.57500000001"/>
    <n v="71887.085999999996"/>
    <n v="19498.030999999999"/>
    <n v="473091.21500000003"/>
    <n v="18597"/>
    <n v="25439.11"/>
  </r>
  <r>
    <s v="32042522012"/>
    <n v="58"/>
    <n v="11"/>
    <x v="10"/>
    <n v="32"/>
    <s v="Espírito Santo"/>
    <s v="3204252"/>
    <x v="57"/>
    <m/>
    <s v="3202"/>
    <s v="Litoral Norte Espírito-santense"/>
    <x v="7"/>
    <x v="7"/>
    <n v="10124.183999999999"/>
    <n v="5929.7449999999999"/>
    <n v="45873.752"/>
    <n v="18111.780999999999"/>
    <n v="27761.971000000001"/>
    <n v="3588.3719999999998"/>
    <n v="65516.053"/>
    <n v="7088"/>
    <n v="9243.24"/>
  </r>
  <r>
    <s v="32043022012"/>
    <n v="59"/>
    <n v="11"/>
    <x v="10"/>
    <n v="32"/>
    <s v="Espírito Santo"/>
    <s v="3204302"/>
    <x v="58"/>
    <m/>
    <s v="3204"/>
    <s v="Sul Espírito-santense"/>
    <x v="3"/>
    <x v="3"/>
    <n v="39862.139000000003"/>
    <n v="6661814.8250000002"/>
    <n v="1333463.2420000001"/>
    <n v="1261800.9040000001"/>
    <n v="71662.338000000003"/>
    <n v="69233.875"/>
    <n v="8104374.0810000002"/>
    <n v="10429"/>
    <n v="777099.83"/>
  </r>
  <r>
    <s v="32043512012"/>
    <n v="60"/>
    <n v="11"/>
    <x v="10"/>
    <n v="32"/>
    <s v="Espírito Santo"/>
    <s v="3204351"/>
    <x v="59"/>
    <m/>
    <s v="3202"/>
    <s v="Litoral Norte Espírito-santense"/>
    <x v="6"/>
    <x v="6"/>
    <n v="57188.212"/>
    <n v="13451.258"/>
    <n v="154255.81599999999"/>
    <n v="78837.876999999993"/>
    <n v="75417.938999999998"/>
    <n v="18780.582999999999"/>
    <n v="243675.86900000001"/>
    <n v="17713"/>
    <n v="13756.89"/>
  </r>
  <r>
    <s v="32044012012"/>
    <n v="61"/>
    <n v="11"/>
    <x v="10"/>
    <n v="32"/>
    <s v="Espírito Santo"/>
    <s v="3204401"/>
    <x v="60"/>
    <m/>
    <s v="3203"/>
    <s v="Central Espírito-santense"/>
    <x v="3"/>
    <x v="3"/>
    <n v="13964.76"/>
    <n v="28618.069"/>
    <n v="89670.931000000011"/>
    <n v="43541.379000000001"/>
    <n v="46129.552000000003"/>
    <n v="16207.853999999999"/>
    <n v="148461.614"/>
    <n v="11334"/>
    <n v="13098.78"/>
  </r>
  <r>
    <s v="32045002012"/>
    <n v="62"/>
    <n v="11"/>
    <x v="10"/>
    <n v="32"/>
    <s v="Espírito Santo"/>
    <s v="3204500"/>
    <x v="61"/>
    <m/>
    <s v="3203"/>
    <s v="Central Espírito-santense"/>
    <x v="9"/>
    <x v="9"/>
    <n v="35612.107000000004"/>
    <n v="13141.316999999999"/>
    <n v="75965.31"/>
    <n v="30740.556"/>
    <n v="45224.754000000001"/>
    <n v="5605.7079999999996"/>
    <n v="130324.442"/>
    <n v="12207"/>
    <n v="10676.21"/>
  </r>
  <r>
    <s v="32045592012"/>
    <n v="63"/>
    <n v="11"/>
    <x v="10"/>
    <n v="32"/>
    <s v="Espírito Santo"/>
    <s v="3204559"/>
    <x v="62"/>
    <m/>
    <s v="3203"/>
    <s v="Central Espírito-santense"/>
    <x v="9"/>
    <x v="9"/>
    <n v="283857.32400000002"/>
    <n v="44820.241999999998"/>
    <n v="342896.05000000005"/>
    <n v="214143.33300000001"/>
    <n v="128752.717"/>
    <n v="55942.756000000001"/>
    <n v="727516.37100000004"/>
    <n v="34992"/>
    <n v="20790.93"/>
  </r>
  <r>
    <s v="32046092012"/>
    <n v="64"/>
    <n v="11"/>
    <x v="10"/>
    <n v="32"/>
    <s v="Espírito Santo"/>
    <s v="3204609"/>
    <x v="63"/>
    <m/>
    <s v="3203"/>
    <s v="Central Espírito-santense"/>
    <x v="9"/>
    <x v="9"/>
    <n v="53435.375"/>
    <n v="31916.402999999998"/>
    <n v="214561.90700000001"/>
    <n v="129369.607"/>
    <n v="85192.3"/>
    <n v="25922.952000000001"/>
    <n v="325836.63699999999"/>
    <n v="22005"/>
    <n v="14807.39"/>
  </r>
  <r>
    <s v="32046582012"/>
    <n v="65"/>
    <n v="11"/>
    <x v="10"/>
    <n v="32"/>
    <s v="Espírito Santo"/>
    <s v="3204658"/>
    <x v="64"/>
    <m/>
    <s v="3201"/>
    <s v="Noroeste Espírito-santense"/>
    <x v="4"/>
    <x v="4"/>
    <n v="18783.620999999999"/>
    <n v="25336.920999999998"/>
    <n v="65338.391000000003"/>
    <n v="32666.285"/>
    <n v="32672.106"/>
    <n v="14414.775"/>
    <n v="123873.708"/>
    <n v="8070"/>
    <n v="15349.9"/>
  </r>
  <r>
    <s v="32047082012"/>
    <n v="66"/>
    <n v="11"/>
    <x v="10"/>
    <n v="32"/>
    <s v="Espírito Santo"/>
    <s v="3204708"/>
    <x v="65"/>
    <m/>
    <s v="3201"/>
    <s v="Noroeste Espírito-santense"/>
    <x v="4"/>
    <x v="4"/>
    <n v="39916.595000000001"/>
    <n v="66705.281000000003"/>
    <n v="300256.48599999998"/>
    <n v="189956.514"/>
    <n v="110299.97199999999"/>
    <n v="49413.781999999999"/>
    <n v="456292.14500000002"/>
    <n v="32655"/>
    <n v="13973.12"/>
  </r>
  <r>
    <s v="32048072012"/>
    <n v="67"/>
    <n v="11"/>
    <x v="10"/>
    <n v="32"/>
    <s v="Espírito Santo"/>
    <s v="3204807"/>
    <x v="66"/>
    <m/>
    <s v="3204"/>
    <s v="Sul Espírito-santense"/>
    <x v="2"/>
    <x v="2"/>
    <n v="13724.476000000001"/>
    <n v="81162.260999999999"/>
    <n v="74907.271999999997"/>
    <n v="34836.040999999997"/>
    <n v="40071.231"/>
    <n v="5669.11"/>
    <n v="175463.11900000001"/>
    <n v="10397"/>
    <n v="16876.32"/>
  </r>
  <r>
    <s v="32049062012"/>
    <n v="68"/>
    <n v="11"/>
    <x v="10"/>
    <n v="32"/>
    <s v="Espírito Santo"/>
    <s v="3204906"/>
    <x v="67"/>
    <m/>
    <s v="3202"/>
    <s v="Litoral Norte Espírito-santense"/>
    <x v="7"/>
    <x v="7"/>
    <n v="123103.38"/>
    <n v="321456.65999999997"/>
    <n v="1119490.949"/>
    <n v="686380.995"/>
    <n v="433109.95400000003"/>
    <n v="150909.764"/>
    <n v="1714960.753"/>
    <n v="111832"/>
    <n v="15335.15"/>
  </r>
  <r>
    <s v="32049552012"/>
    <n v="69"/>
    <n v="11"/>
    <x v="10"/>
    <n v="32"/>
    <s v="Espírito Santo"/>
    <s v="3204955"/>
    <x v="68"/>
    <m/>
    <s v="3203"/>
    <s v="Central Espírito-santense"/>
    <x v="4"/>
    <x v="4"/>
    <n v="34055.919000000002"/>
    <n v="24254.911"/>
    <n v="93317.978999999992"/>
    <n v="51985.375"/>
    <n v="41332.603999999999"/>
    <n v="14413.339"/>
    <n v="166042.14799999999"/>
    <n v="11406"/>
    <n v="14557.44"/>
  </r>
  <r>
    <s v="32050022012"/>
    <n v="70"/>
    <n v="11"/>
    <x v="10"/>
    <n v="32"/>
    <s v="Espírito Santo"/>
    <s v="3205002"/>
    <x v="69"/>
    <s v="RM Grande Vitória"/>
    <s v="3203"/>
    <s v="Central Espírito-santense"/>
    <x v="8"/>
    <x v="8"/>
    <n v="14213.308999999999"/>
    <n v="4003660.318"/>
    <n v="6682269.3489999995"/>
    <n v="5184871.7989999996"/>
    <n v="1497397.55"/>
    <n v="4272529.1370000001"/>
    <n v="14972672.115"/>
    <n v="422569"/>
    <n v="35432.49"/>
  </r>
  <r>
    <s v="32050102012"/>
    <n v="71"/>
    <n v="11"/>
    <x v="10"/>
    <n v="32"/>
    <s v="Espírito Santo"/>
    <s v="3205010"/>
    <x v="70"/>
    <m/>
    <s v="3202"/>
    <s v="Litoral Norte Espírito-santense"/>
    <x v="6"/>
    <x v="6"/>
    <n v="66654.114000000001"/>
    <n v="53730.091999999997"/>
    <n v="194750.489"/>
    <n v="104044.41899999999"/>
    <n v="90706.07"/>
    <n v="40215.266000000003"/>
    <n v="355349.96"/>
    <n v="24685"/>
    <n v="14395.38"/>
  </r>
  <r>
    <s v="32050362012"/>
    <n v="72"/>
    <n v="11"/>
    <x v="10"/>
    <n v="32"/>
    <s v="Espírito Santo"/>
    <s v="3205036"/>
    <x v="71"/>
    <m/>
    <s v="3204"/>
    <s v="Sul Espírito-santense"/>
    <x v="5"/>
    <x v="5"/>
    <n v="36684.017999999996"/>
    <n v="73173.294999999998"/>
    <n v="156826.18599999999"/>
    <n v="82829.554000000004"/>
    <n v="73996.631999999998"/>
    <n v="34090.050999999999"/>
    <n v="300773.549"/>
    <n v="19395"/>
    <n v="15507.79"/>
  </r>
  <r>
    <s v="32050692012"/>
    <n v="73"/>
    <n v="11"/>
    <x v="10"/>
    <n v="32"/>
    <s v="Espírito Santo"/>
    <s v="3205069"/>
    <x v="72"/>
    <m/>
    <s v="3203"/>
    <s v="Central Espírito-santense"/>
    <x v="0"/>
    <x v="0"/>
    <n v="43205.288999999997"/>
    <n v="54135.243000000002"/>
    <n v="253672.90399999998"/>
    <n v="177463.337"/>
    <n v="76209.566999999995"/>
    <n v="45558.131999999998"/>
    <n v="396571.56800000003"/>
    <n v="21094"/>
    <n v="18800.21"/>
  </r>
  <r>
    <s v="32051012012"/>
    <n v="74"/>
    <n v="11"/>
    <x v="10"/>
    <n v="32"/>
    <s v="Espírito Santo"/>
    <s v="3205101"/>
    <x v="73"/>
    <s v="RM Grande Vitória"/>
    <s v="3203"/>
    <s v="Central Espírito-santense"/>
    <x v="8"/>
    <x v="8"/>
    <n v="15784.973"/>
    <n v="355210.97399999999"/>
    <n v="691398.55799999996"/>
    <n v="456208.65500000003"/>
    <n v="235189.90299999999"/>
    <n v="253902.89799999999"/>
    <n v="1316297.402"/>
    <n v="66745"/>
    <n v="19721.29"/>
  </r>
  <r>
    <s v="32051502012"/>
    <n v="75"/>
    <n v="11"/>
    <x v="10"/>
    <n v="32"/>
    <s v="Espírito Santo"/>
    <s v="3205150"/>
    <x v="74"/>
    <m/>
    <s v="3201"/>
    <s v="Noroeste Espírito-santense"/>
    <x v="1"/>
    <x v="1"/>
    <n v="39864.273000000001"/>
    <n v="37375.258999999998"/>
    <n v="67767.803"/>
    <n v="33540.012999999999"/>
    <n v="34227.79"/>
    <n v="5747.2650000000003"/>
    <n v="150754.6"/>
    <n v="8724"/>
    <n v="17280.439999999999"/>
  </r>
  <r>
    <s v="32051762012"/>
    <n v="76"/>
    <n v="11"/>
    <x v="10"/>
    <n v="32"/>
    <s v="Espírito Santo"/>
    <s v="3205176"/>
    <x v="75"/>
    <m/>
    <s v="3201"/>
    <s v="Noroeste Espírito-santense"/>
    <x v="4"/>
    <x v="4"/>
    <n v="76672.763999999996"/>
    <n v="12204.207"/>
    <n v="119563.14600000001"/>
    <n v="67174.664000000004"/>
    <n v="52388.482000000004"/>
    <n v="15031.206"/>
    <n v="223471.323"/>
    <n v="13824"/>
    <n v="16165.46"/>
  </r>
  <r>
    <s v="32052002012"/>
    <n v="77"/>
    <n v="11"/>
    <x v="10"/>
    <n v="32"/>
    <s v="Espírito Santo"/>
    <s v="3205200"/>
    <x v="76"/>
    <s v="RM Grande Vitória"/>
    <s v="3203"/>
    <s v="Central Espírito-santense"/>
    <x v="8"/>
    <x v="8"/>
    <n v="11277.941999999999"/>
    <n v="1842647.4580000001"/>
    <n v="5693517.9539999999"/>
    <n v="4296329.284"/>
    <n v="1397188.67"/>
    <n v="2236637.48"/>
    <n v="9784080.8340000007"/>
    <n v="424948"/>
    <n v="23024.18"/>
  </r>
  <r>
    <s v="32053092012"/>
    <n v="78"/>
    <n v="11"/>
    <x v="10"/>
    <n v="32"/>
    <s v="Espírito Santo"/>
    <s v="3205309"/>
    <x v="77"/>
    <s v="RM Grande Vitória"/>
    <s v="3203"/>
    <s v="Central Espírito-santense"/>
    <x v="8"/>
    <x v="8"/>
    <n v="8706.3780000000006"/>
    <n v="5373555.6299999999"/>
    <n v="11015071.841"/>
    <n v="9454616.9120000005"/>
    <n v="1560454.929"/>
    <n v="7924786.8609999996"/>
    <n v="24322120.710000001"/>
    <n v="333162"/>
    <n v="73003.89"/>
  </r>
  <r>
    <s v="32001022013"/>
    <n v="1"/>
    <n v="12"/>
    <x v="11"/>
    <n v="32"/>
    <s v="Espírito Santo"/>
    <s v="3200102"/>
    <x v="0"/>
    <m/>
    <s v="3203"/>
    <s v="Central Espírito-santense"/>
    <x v="0"/>
    <x v="0"/>
    <n v="44563.8"/>
    <n v="39993.108"/>
    <n v="237888.992"/>
    <n v="118962.129"/>
    <n v="118926.863"/>
    <n v="23125.031999999999"/>
    <n v="345570.93099999998"/>
    <n v="32551"/>
    <n v="10616.29"/>
  </r>
  <r>
    <s v="32001362013"/>
    <n v="2"/>
    <n v="12"/>
    <x v="11"/>
    <n v="32"/>
    <s v="Espírito Santo"/>
    <s v="3200136"/>
    <x v="1"/>
    <m/>
    <s v="3201"/>
    <s v="Noroeste Espírito-santense"/>
    <x v="1"/>
    <x v="1"/>
    <n v="29466.367999999999"/>
    <n v="17552.226999999999"/>
    <n v="79669.323000000004"/>
    <n v="38044.199999999997"/>
    <n v="41625.123"/>
    <n v="9432.2199999999993"/>
    <n v="136120.13800000001"/>
    <n v="10045"/>
    <n v="13551.03"/>
  </r>
  <r>
    <s v="32001692013"/>
    <n v="3"/>
    <n v="12"/>
    <x v="11"/>
    <n v="32"/>
    <s v="Espírito Santo"/>
    <s v="3200169"/>
    <x v="2"/>
    <m/>
    <s v="3201"/>
    <s v="Noroeste Espírito-santense"/>
    <x v="1"/>
    <x v="1"/>
    <n v="12763.457"/>
    <n v="14857.607"/>
    <n v="85088.244000000006"/>
    <n v="33727.428999999996"/>
    <n v="51360.815000000002"/>
    <n v="7539.3689999999997"/>
    <n v="120248.67600000001"/>
    <n v="12164"/>
    <n v="9885.6200000000008"/>
  </r>
  <r>
    <s v="32002012013"/>
    <n v="4"/>
    <n v="12"/>
    <x v="11"/>
    <n v="32"/>
    <s v="Espírito Santo"/>
    <s v="3200201"/>
    <x v="3"/>
    <m/>
    <s v="3204"/>
    <s v="Sul Espírito-santense"/>
    <x v="2"/>
    <x v="2"/>
    <n v="28213.648000000001"/>
    <n v="119897.07"/>
    <n v="259555.299"/>
    <n v="136511.31599999999"/>
    <n v="123043.98299999999"/>
    <n v="22665.791000000001"/>
    <n v="430331.80800000002"/>
    <n v="32267"/>
    <n v="13336.59"/>
  </r>
  <r>
    <s v="32003002013"/>
    <n v="5"/>
    <n v="12"/>
    <x v="11"/>
    <n v="32"/>
    <s v="Espírito Santo"/>
    <s v="3200300"/>
    <x v="4"/>
    <m/>
    <s v="3203"/>
    <s v="Central Espírito-santense"/>
    <x v="3"/>
    <x v="3"/>
    <n v="40791.305"/>
    <n v="103625.587"/>
    <n v="122381.05900000001"/>
    <n v="66197.745999999999"/>
    <n v="56183.313000000002"/>
    <n v="19565.654999999999"/>
    <n v="286363.60600000003"/>
    <n v="14859"/>
    <n v="19272.060000000001"/>
  </r>
  <r>
    <s v="32003592013"/>
    <n v="6"/>
    <n v="12"/>
    <x v="11"/>
    <n v="32"/>
    <s v="Espírito Santo"/>
    <s v="3200359"/>
    <x v="5"/>
    <m/>
    <s v="3201"/>
    <s v="Noroeste Espírito-santense"/>
    <x v="4"/>
    <x v="4"/>
    <n v="8627.9590000000007"/>
    <n v="4247.46"/>
    <n v="52585.816000000006"/>
    <n v="19095.916000000001"/>
    <n v="33489.9"/>
    <n v="3427.9839999999999"/>
    <n v="68889.218999999997"/>
    <n v="7841"/>
    <n v="8785.77"/>
  </r>
  <r>
    <s v="32004092013"/>
    <n v="7"/>
    <n v="12"/>
    <x v="11"/>
    <n v="32"/>
    <s v="Espírito Santo"/>
    <s v="3200409"/>
    <x v="6"/>
    <m/>
    <s v="3203"/>
    <s v="Central Espírito-santense"/>
    <x v="3"/>
    <x v="3"/>
    <n v="22860.773000000001"/>
    <n v="2895737.5490000001"/>
    <n v="968637.853"/>
    <n v="749874.12199999997"/>
    <n v="218763.731"/>
    <n v="199768.32000000001"/>
    <n v="4087004.4939999999"/>
    <n v="26658"/>
    <n v="153312.5"/>
  </r>
  <r>
    <s v="32005082013"/>
    <n v="8"/>
    <n v="12"/>
    <x v="11"/>
    <n v="32"/>
    <s v="Espírito Santo"/>
    <s v="3200508"/>
    <x v="7"/>
    <m/>
    <s v="3204"/>
    <s v="Sul Espírito-santense"/>
    <x v="5"/>
    <x v="5"/>
    <n v="10032"/>
    <n v="4958.5379999999996"/>
    <n v="51569.923000000003"/>
    <n v="20604.828000000001"/>
    <n v="30965.095000000001"/>
    <n v="3081.221"/>
    <n v="69641.683000000005"/>
    <n v="7916"/>
    <n v="8797.58"/>
  </r>
  <r>
    <s v="32006072013"/>
    <n v="9"/>
    <n v="12"/>
    <x v="11"/>
    <n v="32"/>
    <s v="Espírito Santo"/>
    <s v="3200607"/>
    <x v="8"/>
    <m/>
    <s v="3202"/>
    <s v="Litoral Norte Espírito-santense"/>
    <x v="6"/>
    <x v="6"/>
    <n v="42900.671000000002"/>
    <n v="3178211.2119999998"/>
    <n v="1462407.5060000001"/>
    <n v="1047242.5330000001"/>
    <n v="415164.973"/>
    <n v="529431.50699999998"/>
    <n v="5212950.8969999999"/>
    <n v="91562"/>
    <n v="56933.56"/>
  </r>
  <r>
    <s v="32007062013"/>
    <n v="10"/>
    <n v="12"/>
    <x v="11"/>
    <n v="32"/>
    <s v="Espírito Santo"/>
    <s v="3200706"/>
    <x v="9"/>
    <m/>
    <s v="3204"/>
    <s v="Sul Espírito-santense"/>
    <x v="5"/>
    <x v="5"/>
    <n v="11483.194"/>
    <n v="67052.895999999993"/>
    <n v="91998.998999999996"/>
    <n v="48862.250999999997"/>
    <n v="43136.748"/>
    <n v="37310.862999999998"/>
    <n v="207845.95199999999"/>
    <n v="10862"/>
    <n v="19135.150000000001"/>
  </r>
  <r>
    <s v="32008052013"/>
    <n v="11"/>
    <n v="12"/>
    <x v="11"/>
    <n v="32"/>
    <s v="Espírito Santo"/>
    <s v="3200805"/>
    <x v="10"/>
    <m/>
    <s v="3201"/>
    <s v="Noroeste Espírito-santense"/>
    <x v="4"/>
    <x v="4"/>
    <n v="33079.953999999998"/>
    <n v="170180.66"/>
    <n v="260828.96899999998"/>
    <n v="144346.285"/>
    <n v="116482.68399999999"/>
    <n v="34570.777999999998"/>
    <n v="498660.36099999998"/>
    <n v="31126"/>
    <n v="16020.7"/>
  </r>
  <r>
    <s v="32009042013"/>
    <n v="12"/>
    <n v="12"/>
    <x v="11"/>
    <n v="32"/>
    <s v="Espírito Santo"/>
    <s v="3200904"/>
    <x v="11"/>
    <m/>
    <s v="3201"/>
    <s v="Noroeste Espírito-santense"/>
    <x v="1"/>
    <x v="1"/>
    <n v="36511.120999999999"/>
    <n v="189252.96599999999"/>
    <n v="394461.55099999998"/>
    <n v="233788.117"/>
    <n v="160673.43400000001"/>
    <n v="76351.183999999994"/>
    <n v="696576.821"/>
    <n v="43882"/>
    <n v="15873.86"/>
  </r>
  <r>
    <s v="32010012013"/>
    <n v="13"/>
    <n v="12"/>
    <x v="11"/>
    <n v="32"/>
    <s v="Espírito Santo"/>
    <s v="3201001"/>
    <x v="12"/>
    <m/>
    <s v="3201"/>
    <s v="Noroeste Espírito-santense"/>
    <x v="7"/>
    <x v="7"/>
    <n v="48686.127"/>
    <n v="13124.652"/>
    <n v="121038.571"/>
    <n v="62888.993999999999"/>
    <n v="58149.576999999997"/>
    <n v="10319.582"/>
    <n v="193168.93299999999"/>
    <n v="15169"/>
    <n v="12734.45"/>
  </r>
  <r>
    <s v="32011002013"/>
    <n v="14"/>
    <n v="12"/>
    <x v="11"/>
    <n v="32"/>
    <s v="Espírito Santo"/>
    <s v="3201100"/>
    <x v="13"/>
    <m/>
    <s v="3204"/>
    <s v="Sul Espírito-santense"/>
    <x v="2"/>
    <x v="2"/>
    <n v="2784.701"/>
    <n v="15647.387000000001"/>
    <n v="77963.224000000002"/>
    <n v="38697.826000000001"/>
    <n v="39265.398000000001"/>
    <n v="8697.8349999999991"/>
    <n v="105093.147"/>
    <n v="10095"/>
    <n v="10410.42"/>
  </r>
  <r>
    <s v="32011592013"/>
    <n v="15"/>
    <n v="12"/>
    <x v="11"/>
    <n v="32"/>
    <s v="Espírito Santo"/>
    <s v="3201159"/>
    <x v="14"/>
    <m/>
    <s v="3203"/>
    <s v="Central Espírito-santense"/>
    <x v="0"/>
    <x v="0"/>
    <n v="54830.584999999999"/>
    <n v="32602.626"/>
    <n v="88792.937000000005"/>
    <n v="39514.633999999998"/>
    <n v="49278.303"/>
    <n v="6140.9390000000003"/>
    <n v="182367.08600000001"/>
    <n v="12669"/>
    <n v="14394.75"/>
  </r>
  <r>
    <s v="32012092013"/>
    <n v="16"/>
    <n v="12"/>
    <x v="11"/>
    <n v="32"/>
    <s v="Espírito Santo"/>
    <s v="3201209"/>
    <x v="15"/>
    <m/>
    <s v="3204"/>
    <s v="Sul Espírito-santense"/>
    <x v="5"/>
    <x v="5"/>
    <n v="34907.557999999997"/>
    <n v="1115044.341"/>
    <n v="2488353.75"/>
    <n v="1774227.8259999999"/>
    <n v="714125.924"/>
    <n v="601304.49399999995"/>
    <n v="4239610.142"/>
    <n v="205213"/>
    <n v="20659.560000000001"/>
  </r>
  <r>
    <s v="32013082013"/>
    <n v="17"/>
    <n v="12"/>
    <x v="11"/>
    <n v="32"/>
    <s v="Espírito Santo"/>
    <s v="3201308"/>
    <x v="16"/>
    <s v="RM Grande Vitória"/>
    <s v="3203"/>
    <s v="Central Espírito-santense"/>
    <x v="8"/>
    <x v="8"/>
    <n v="7255.4409999999998"/>
    <n v="933496.49399999995"/>
    <n v="4477891.7190000005"/>
    <n v="3265668.0720000002"/>
    <n v="1212223.6470000001"/>
    <n v="1483570.2450000001"/>
    <n v="6902213.9000000004"/>
    <n v="375974"/>
    <n v="18358.22"/>
  </r>
  <r>
    <s v="32014072013"/>
    <n v="18"/>
    <n v="12"/>
    <x v="11"/>
    <n v="32"/>
    <s v="Espírito Santo"/>
    <s v="3201407"/>
    <x v="17"/>
    <m/>
    <s v="3204"/>
    <s v="Sul Espírito-santense"/>
    <x v="5"/>
    <x v="5"/>
    <n v="40899.728999999999"/>
    <n v="145008.60200000001"/>
    <n v="371670.19499999995"/>
    <n v="233196.73499999999"/>
    <n v="138473.46"/>
    <n v="73971.697"/>
    <n v="631550.22499999998"/>
    <n v="37331"/>
    <n v="16917.580000000002"/>
  </r>
  <r>
    <s v="32015062013"/>
    <n v="19"/>
    <n v="12"/>
    <x v="11"/>
    <n v="32"/>
    <s v="Espírito Santo"/>
    <s v="3201506"/>
    <x v="18"/>
    <m/>
    <s v="3201"/>
    <s v="Noroeste Espírito-santense"/>
    <x v="4"/>
    <x v="4"/>
    <n v="49286.813000000002"/>
    <n v="571499.88399999996"/>
    <n v="1568042.4710000001"/>
    <n v="1130579.6270000001"/>
    <n v="437462.84399999998"/>
    <n v="338225.81699999998"/>
    <n v="2527054.986"/>
    <n v="120677"/>
    <n v="20940.650000000001"/>
  </r>
  <r>
    <s v="32016052013"/>
    <n v="20"/>
    <n v="12"/>
    <x v="11"/>
    <n v="32"/>
    <s v="Espírito Santo"/>
    <s v="3201605"/>
    <x v="19"/>
    <m/>
    <s v="3202"/>
    <s v="Litoral Norte Espírito-santense"/>
    <x v="7"/>
    <x v="7"/>
    <n v="49702.949000000001"/>
    <n v="79868.111000000004"/>
    <n v="244416.30499999999"/>
    <n v="121859.818"/>
    <n v="122556.48699999999"/>
    <n v="51620.879000000001"/>
    <n v="425608.24400000001"/>
    <n v="30659"/>
    <n v="13882"/>
  </r>
  <r>
    <s v="32017042013"/>
    <n v="21"/>
    <n v="12"/>
    <x v="11"/>
    <n v="32"/>
    <s v="Espírito Santo"/>
    <s v="3201704"/>
    <x v="20"/>
    <m/>
    <s v="3203"/>
    <s v="Central Espírito-santense"/>
    <x v="0"/>
    <x v="0"/>
    <n v="21986.456999999999"/>
    <n v="20314.471000000001"/>
    <n v="104839.55900000001"/>
    <n v="55409.362000000001"/>
    <n v="49430.197"/>
    <n v="15226.083000000001"/>
    <n v="162366.57199999999"/>
    <n v="12579"/>
    <n v="12907.75"/>
  </r>
  <r>
    <s v="32018032013"/>
    <n v="22"/>
    <n v="12"/>
    <x v="11"/>
    <n v="32"/>
    <s v="Espírito Santo"/>
    <s v="3201803"/>
    <x v="21"/>
    <m/>
    <s v="3204"/>
    <s v="Sul Espírito-santense"/>
    <x v="2"/>
    <x v="2"/>
    <n v="7372.61"/>
    <n v="6484.3130000000001"/>
    <n v="32321.183000000001"/>
    <n v="10747.501"/>
    <n v="21573.682000000001"/>
    <n v="1570.575"/>
    <n v="47748.682000000001"/>
    <n v="4688"/>
    <n v="10185.299999999999"/>
  </r>
  <r>
    <s v="32019022013"/>
    <n v="23"/>
    <n v="12"/>
    <x v="11"/>
    <n v="32"/>
    <s v="Espírito Santo"/>
    <s v="3201902"/>
    <x v="22"/>
    <m/>
    <s v="3203"/>
    <s v="Central Espírito-santense"/>
    <x v="0"/>
    <x v="0"/>
    <n v="96281.972999999998"/>
    <n v="142600.29500000001"/>
    <n v="323853.43"/>
    <n v="195219.61300000001"/>
    <n v="128633.817"/>
    <n v="37905.771000000001"/>
    <n v="600641.47"/>
    <n v="34059"/>
    <n v="17635.32"/>
  </r>
  <r>
    <s v="32020092013"/>
    <n v="24"/>
    <n v="12"/>
    <x v="11"/>
    <n v="32"/>
    <s v="Espírito Santo"/>
    <s v="3202009"/>
    <x v="23"/>
    <m/>
    <s v="3204"/>
    <s v="Sul Espírito-santense"/>
    <x v="2"/>
    <x v="2"/>
    <n v="12221.831"/>
    <n v="23081.219000000001"/>
    <n v="52943.218000000001"/>
    <n v="26268.848000000002"/>
    <n v="26674.37"/>
    <n v="6484.1440000000002"/>
    <n v="94730.413"/>
    <n v="6827"/>
    <n v="13875.85"/>
  </r>
  <r>
    <s v="32021082013"/>
    <n v="25"/>
    <n v="12"/>
    <x v="11"/>
    <n v="32"/>
    <s v="Espírito Santo"/>
    <s v="3202108"/>
    <x v="24"/>
    <m/>
    <s v="3201"/>
    <s v="Noroeste Espírito-santense"/>
    <x v="1"/>
    <x v="1"/>
    <n v="61435.33"/>
    <n v="79423.804000000004"/>
    <n v="177469.16399999999"/>
    <n v="83910.324999999997"/>
    <n v="93558.839000000007"/>
    <n v="18306.716"/>
    <n v="336635.01299999998"/>
    <n v="24327"/>
    <n v="13837.92"/>
  </r>
  <r>
    <s v="32022072013"/>
    <n v="26"/>
    <n v="12"/>
    <x v="11"/>
    <n v="32"/>
    <s v="Espírito Santo"/>
    <s v="3202207"/>
    <x v="25"/>
    <s v="RM Grande Vitória"/>
    <s v="3202"/>
    <s v="Litoral Norte Espírito-santense"/>
    <x v="8"/>
    <x v="8"/>
    <n v="13802.866"/>
    <n v="199001.228"/>
    <n v="211373.337"/>
    <n v="127926.519"/>
    <n v="83446.817999999999"/>
    <n v="39241.868999999999"/>
    <n v="463419.3"/>
    <n v="19177"/>
    <n v="24165.37"/>
  </r>
  <r>
    <s v="32022562013"/>
    <n v="27"/>
    <n v="12"/>
    <x v="11"/>
    <n v="32"/>
    <s v="Espírito Santo"/>
    <s v="3202256"/>
    <x v="26"/>
    <m/>
    <s v="3201"/>
    <s v="Noroeste Espírito-santense"/>
    <x v="4"/>
    <x v="4"/>
    <n v="31656.460999999999"/>
    <n v="22424.543000000001"/>
    <n v="84558.24"/>
    <n v="37938.745000000003"/>
    <n v="46619.495000000003"/>
    <n v="8306.9629999999997"/>
    <n v="146946.20600000001"/>
    <n v="11953"/>
    <n v="12293.67"/>
  </r>
  <r>
    <s v="32023062013"/>
    <n v="28"/>
    <n v="12"/>
    <x v="11"/>
    <n v="32"/>
    <s v="Espírito Santo"/>
    <s v="3202306"/>
    <x v="27"/>
    <m/>
    <s v="3204"/>
    <s v="Sul Espírito-santense"/>
    <x v="2"/>
    <x v="2"/>
    <n v="26579.794000000002"/>
    <n v="33669.991000000002"/>
    <n v="284466.761"/>
    <n v="171462.549"/>
    <n v="113004.212"/>
    <n v="32052.003000000001"/>
    <n v="376768.549"/>
    <n v="30144"/>
    <n v="12498.96"/>
  </r>
  <r>
    <s v="32024052013"/>
    <n v="29"/>
    <n v="12"/>
    <x v="11"/>
    <n v="32"/>
    <s v="Espírito Santo"/>
    <s v="3202405"/>
    <x v="28"/>
    <s v="RM Grande Vitória"/>
    <s v="3203"/>
    <s v="Central Espírito-santense"/>
    <x v="8"/>
    <x v="8"/>
    <n v="36609.194000000003"/>
    <n v="250350.45800000001"/>
    <n v="1339317.5460000001"/>
    <n v="912759.41099999996"/>
    <n v="426558.13500000001"/>
    <n v="178854.18400000001"/>
    <n v="1805131.382"/>
    <n v="116278"/>
    <n v="15524.27"/>
  </r>
  <r>
    <s v="32024542013"/>
    <n v="30"/>
    <n v="12"/>
    <x v="11"/>
    <n v="32"/>
    <s v="Espírito Santo"/>
    <s v="3202454"/>
    <x v="29"/>
    <m/>
    <s v="3204"/>
    <s v="Sul Espírito-santense"/>
    <x v="2"/>
    <x v="2"/>
    <n v="38284.976999999999"/>
    <n v="14614.148999999999"/>
    <n v="172153.88699999999"/>
    <n v="83466.365999999995"/>
    <n v="88687.520999999993"/>
    <n v="14576.406999999999"/>
    <n v="239629.42"/>
    <n v="24575"/>
    <n v="9750.94"/>
  </r>
  <r>
    <s v="32025042013"/>
    <n v="31"/>
    <n v="12"/>
    <x v="11"/>
    <n v="32"/>
    <s v="Espírito Santo"/>
    <s v="3202504"/>
    <x v="30"/>
    <m/>
    <s v="3202"/>
    <s v="Litoral Norte Espírito-santense"/>
    <x v="6"/>
    <x v="6"/>
    <n v="12042.091"/>
    <n v="36521.862999999998"/>
    <n v="125422.96100000001"/>
    <n v="77016.179000000004"/>
    <n v="48406.781999999999"/>
    <n v="20459.763999999999"/>
    <n v="194446.679"/>
    <n v="12124"/>
    <n v="16038.16"/>
  </r>
  <r>
    <s v="32025532013"/>
    <n v="32"/>
    <n v="12"/>
    <x v="11"/>
    <n v="32"/>
    <s v="Espírito Santo"/>
    <s v="3202553"/>
    <x v="31"/>
    <m/>
    <s v="3204"/>
    <s v="Sul Espírito-santense"/>
    <x v="2"/>
    <x v="2"/>
    <n v="19499.585999999999"/>
    <n v="4972.3180000000002"/>
    <n v="61112.131999999998"/>
    <n v="21871.157999999999"/>
    <n v="39240.974000000002"/>
    <n v="3336.9029999999998"/>
    <n v="88920.938999999998"/>
    <n v="9400"/>
    <n v="9459.67"/>
  </r>
  <r>
    <s v="32026032013"/>
    <n v="33"/>
    <n v="12"/>
    <x v="11"/>
    <n v="32"/>
    <s v="Espírito Santo"/>
    <s v="3202603"/>
    <x v="32"/>
    <m/>
    <s v="3203"/>
    <s v="Central Espírito-santense"/>
    <x v="3"/>
    <x v="3"/>
    <n v="25733.113000000001"/>
    <n v="25459.224999999999"/>
    <n v="152521.06599999999"/>
    <n v="98504.483999999997"/>
    <n v="54016.582000000002"/>
    <n v="51531.154000000002"/>
    <n v="255244.55900000001"/>
    <n v="13548"/>
    <n v="18840.02"/>
  </r>
  <r>
    <s v="32026522013"/>
    <n v="34"/>
    <n v="12"/>
    <x v="11"/>
    <n v="32"/>
    <s v="Espírito Santo"/>
    <s v="3202652"/>
    <x v="33"/>
    <m/>
    <s v="3204"/>
    <s v="Sul Espírito-santense"/>
    <x v="2"/>
    <x v="2"/>
    <n v="35775.516000000003"/>
    <n v="8580.61"/>
    <n v="95588.187999999995"/>
    <n v="45181.271000000001"/>
    <n v="50406.917000000001"/>
    <n v="8755.9240000000009"/>
    <n v="148700.23800000001"/>
    <n v="12798"/>
    <n v="11619.02"/>
  </r>
  <r>
    <s v="32027022013"/>
    <n v="35"/>
    <n v="12"/>
    <x v="11"/>
    <n v="32"/>
    <s v="Espírito Santo"/>
    <s v="3202702"/>
    <x v="34"/>
    <m/>
    <s v="3203"/>
    <s v="Central Espírito-santense"/>
    <x v="9"/>
    <x v="9"/>
    <n v="44061.35"/>
    <n v="14568.861999999999"/>
    <n v="119373.109"/>
    <n v="64269.489000000001"/>
    <n v="55103.62"/>
    <n v="10404.064"/>
    <n v="188407.38500000001"/>
    <n v="14844"/>
    <n v="12692.49"/>
  </r>
  <r>
    <s v="32028012013"/>
    <n v="36"/>
    <n v="12"/>
    <x v="11"/>
    <n v="32"/>
    <s v="Espírito Santo"/>
    <s v="3202801"/>
    <x v="35"/>
    <m/>
    <s v="3204"/>
    <s v="Sul Espírito-santense"/>
    <x v="3"/>
    <x v="3"/>
    <n v="65869.120999999999"/>
    <n v="4938762.8810000001"/>
    <n v="1264185.9450000001"/>
    <n v="1079425.51"/>
    <n v="184760.435"/>
    <n v="77831.995999999999"/>
    <n v="6346649.943"/>
    <n v="33610"/>
    <n v="188832.19"/>
  </r>
  <r>
    <s v="32029002013"/>
    <n v="37"/>
    <n v="12"/>
    <x v="11"/>
    <n v="32"/>
    <s v="Espírito Santo"/>
    <s v="3202900"/>
    <x v="36"/>
    <m/>
    <s v="3203"/>
    <s v="Central Espírito-santense"/>
    <x v="9"/>
    <x v="9"/>
    <n v="26344.75"/>
    <n v="26644.86"/>
    <n v="101775.14199999999"/>
    <n v="59951.330999999998"/>
    <n v="41823.811000000002"/>
    <n v="12222.597"/>
    <n v="166987.348"/>
    <n v="11349"/>
    <n v="14713.84"/>
  </r>
  <r>
    <s v="32030072013"/>
    <n v="38"/>
    <n v="12"/>
    <x v="11"/>
    <n v="32"/>
    <s v="Espírito Santo"/>
    <s v="3203007"/>
    <x v="37"/>
    <m/>
    <s v="3204"/>
    <s v="Sul Espírito-santense"/>
    <x v="2"/>
    <x v="2"/>
    <n v="50136.356"/>
    <n v="19549.71"/>
    <n v="227845.514"/>
    <n v="123858.518"/>
    <n v="103986.996"/>
    <n v="22614.873"/>
    <n v="320146.45299999998"/>
    <n v="29258"/>
    <n v="10942.19"/>
  </r>
  <r>
    <s v="32030562013"/>
    <n v="39"/>
    <n v="12"/>
    <x v="11"/>
    <n v="32"/>
    <s v="Espírito Santo"/>
    <s v="3203056"/>
    <x v="38"/>
    <m/>
    <s v="3202"/>
    <s v="Litoral Norte Espírito-santense"/>
    <x v="7"/>
    <x v="7"/>
    <n v="69926.434999999998"/>
    <n v="312900.23800000001"/>
    <n v="288433.90700000001"/>
    <n v="171944.20499999999"/>
    <n v="116489.702"/>
    <n v="29663.088"/>
    <n v="700923.66799999995"/>
    <n v="27599"/>
    <n v="25396.71"/>
  </r>
  <r>
    <s v="32031062013"/>
    <n v="40"/>
    <n v="12"/>
    <x v="11"/>
    <n v="32"/>
    <s v="Espírito Santo"/>
    <s v="3203106"/>
    <x v="39"/>
    <m/>
    <s v="3204"/>
    <s v="Sul Espírito-santense"/>
    <x v="2"/>
    <x v="2"/>
    <n v="12979.418"/>
    <n v="7161.0640000000003"/>
    <n v="86475.641000000003"/>
    <n v="40109.663"/>
    <n v="46365.978000000003"/>
    <n v="7072.9989999999998"/>
    <n v="113689.122"/>
    <n v="11707"/>
    <n v="9711.2099999999991"/>
  </r>
  <r>
    <s v="32031302013"/>
    <n v="41"/>
    <n v="12"/>
    <x v="11"/>
    <n v="32"/>
    <s v="Espírito Santo"/>
    <s v="3203130"/>
    <x v="40"/>
    <m/>
    <s v="3202"/>
    <s v="Litoral Norte Espírito-santense"/>
    <x v="6"/>
    <x v="6"/>
    <n v="23726.916000000001"/>
    <n v="69990.664000000004"/>
    <n v="174790.375"/>
    <n v="113625.538"/>
    <n v="61164.837"/>
    <n v="35581.324000000001"/>
    <n v="304089.27799999999"/>
    <n v="16869"/>
    <n v="18026.509999999998"/>
  </r>
  <r>
    <s v="32031632013"/>
    <n v="42"/>
    <n v="12"/>
    <x v="11"/>
    <n v="32"/>
    <s v="Espírito Santo"/>
    <s v="3203163"/>
    <x v="41"/>
    <m/>
    <s v="3203"/>
    <s v="Central Espírito-santense"/>
    <x v="0"/>
    <x v="0"/>
    <n v="22515.710999999999"/>
    <n v="6818.6419999999998"/>
    <n v="72083.09"/>
    <n v="27832.743999999999"/>
    <n v="44250.345999999998"/>
    <n v="5903.5410000000002"/>
    <n v="107320.984"/>
    <n v="11418"/>
    <n v="9399.2800000000007"/>
  </r>
  <r>
    <s v="32032052013"/>
    <n v="43"/>
    <n v="12"/>
    <x v="11"/>
    <n v="32"/>
    <s v="Espírito Santo"/>
    <s v="3203205"/>
    <x v="42"/>
    <m/>
    <s v="3202"/>
    <s v="Litoral Norte Espírito-santense"/>
    <x v="6"/>
    <x v="6"/>
    <n v="160089.503"/>
    <n v="2134621.9670000002"/>
    <n v="2251960.6179999998"/>
    <n v="1578093.28"/>
    <n v="673867.33799999999"/>
    <n v="654611.78099999996"/>
    <n v="5201283.8689999999"/>
    <n v="157814"/>
    <n v="32958.32"/>
  </r>
  <r>
    <s v="32033042013"/>
    <n v="44"/>
    <n v="12"/>
    <x v="11"/>
    <n v="32"/>
    <s v="Espírito Santo"/>
    <s v="3203304"/>
    <x v="43"/>
    <m/>
    <s v="3201"/>
    <s v="Noroeste Espírito-santense"/>
    <x v="1"/>
    <x v="1"/>
    <n v="17643.717000000001"/>
    <n v="7907.8459999999995"/>
    <n v="88810.373999999996"/>
    <n v="33348.387999999999"/>
    <n v="55461.985999999997"/>
    <n v="4668.7349999999997"/>
    <n v="119030.673"/>
    <n v="14808"/>
    <n v="8038.27"/>
  </r>
  <r>
    <s v="32033202013"/>
    <n v="45"/>
    <n v="12"/>
    <x v="11"/>
    <n v="32"/>
    <s v="Espírito Santo"/>
    <s v="3203320"/>
    <x v="44"/>
    <m/>
    <s v="3204"/>
    <s v="Sul Espírito-santense"/>
    <x v="3"/>
    <x v="3"/>
    <n v="58204.055"/>
    <n v="3424727.9509999999"/>
    <n v="975473.20799999998"/>
    <n v="820578.91799999995"/>
    <n v="154894.29"/>
    <n v="54492.711000000003"/>
    <n v="4512897.926"/>
    <n v="37140"/>
    <n v="121510.44"/>
  </r>
  <r>
    <s v="32033462013"/>
    <n v="46"/>
    <n v="12"/>
    <x v="11"/>
    <n v="32"/>
    <s v="Espírito Santo"/>
    <s v="3203346"/>
    <x v="45"/>
    <m/>
    <s v="3203"/>
    <s v="Central Espírito-santense"/>
    <x v="0"/>
    <x v="0"/>
    <n v="50071.968000000001"/>
    <n v="48696.991000000002"/>
    <n v="166040.087"/>
    <n v="101529.321"/>
    <n v="64510.766000000003"/>
    <n v="26689.152999999998"/>
    <n v="291498.2"/>
    <n v="15689"/>
    <n v="18579.78"/>
  </r>
  <r>
    <s v="32033532013"/>
    <n v="47"/>
    <n v="12"/>
    <x v="11"/>
    <n v="32"/>
    <s v="Espírito Santo"/>
    <s v="3203353"/>
    <x v="46"/>
    <m/>
    <s v="3201"/>
    <s v="Noroeste Espírito-santense"/>
    <x v="4"/>
    <x v="4"/>
    <n v="28326.728999999999"/>
    <n v="17552.108"/>
    <n v="122504.86600000001"/>
    <n v="75867.891000000003"/>
    <n v="46636.974999999999"/>
    <n v="18026.810000000001"/>
    <n v="186410.51199999999"/>
    <n v="12092"/>
    <n v="15416.02"/>
  </r>
  <r>
    <s v="32034032013"/>
    <n v="48"/>
    <n v="12"/>
    <x v="11"/>
    <n v="32"/>
    <s v="Espírito Santo"/>
    <s v="3203403"/>
    <x v="47"/>
    <m/>
    <s v="3204"/>
    <s v="Sul Espírito-santense"/>
    <x v="5"/>
    <x v="5"/>
    <n v="42004.779000000002"/>
    <n v="60860.713000000003"/>
    <n v="229447.61200000002"/>
    <n v="129128.13800000001"/>
    <n v="100319.474"/>
    <n v="34832.421999999999"/>
    <n v="367145.52600000001"/>
    <n v="27309"/>
    <n v="13444.12"/>
  </r>
  <r>
    <s v="32035022013"/>
    <n v="49"/>
    <n v="12"/>
    <x v="11"/>
    <n v="32"/>
    <s v="Espírito Santo"/>
    <s v="3203502"/>
    <x v="48"/>
    <m/>
    <s v="3202"/>
    <s v="Litoral Norte Espírito-santense"/>
    <x v="7"/>
    <x v="7"/>
    <n v="64041.957999999999"/>
    <n v="33930.858999999997"/>
    <n v="159092.402"/>
    <n v="88693.270999999993"/>
    <n v="70399.130999999994"/>
    <n v="21926.543000000001"/>
    <n v="278991.76199999999"/>
    <n v="19049"/>
    <n v="14646.01"/>
  </r>
  <r>
    <s v="32036012013"/>
    <n v="50"/>
    <n v="12"/>
    <x v="11"/>
    <n v="32"/>
    <s v="Espírito Santo"/>
    <s v="3203601"/>
    <x v="49"/>
    <m/>
    <s v="3202"/>
    <s v="Litoral Norte Espírito-santense"/>
    <x v="7"/>
    <x v="7"/>
    <n v="20048.342000000001"/>
    <n v="4873.2160000000003"/>
    <n v="38858.663999999997"/>
    <n v="12399.326999999999"/>
    <n v="26459.337"/>
    <n v="2217.1610000000001"/>
    <n v="65997.383000000002"/>
    <n v="5909"/>
    <n v="11168.96"/>
  </r>
  <r>
    <s v="32037002013"/>
    <n v="51"/>
    <n v="12"/>
    <x v="11"/>
    <n v="32"/>
    <s v="Espírito Santo"/>
    <s v="3203700"/>
    <x v="50"/>
    <m/>
    <s v="3204"/>
    <s v="Sul Espírito-santense"/>
    <x v="2"/>
    <x v="2"/>
    <n v="41665.587"/>
    <n v="16848.258999999998"/>
    <n v="138779.73300000001"/>
    <n v="58880.317000000003"/>
    <n v="79899.415999999997"/>
    <n v="9528.6200000000008"/>
    <n v="206822.19899999999"/>
    <n v="19081"/>
    <n v="10839.17"/>
  </r>
  <r>
    <s v="32038092013"/>
    <n v="52"/>
    <n v="12"/>
    <x v="11"/>
    <n v="32"/>
    <s v="Espírito Santo"/>
    <s v="3203809"/>
    <x v="51"/>
    <m/>
    <s v="3204"/>
    <s v="Sul Espírito-santense"/>
    <x v="5"/>
    <x v="5"/>
    <n v="14783.795"/>
    <n v="10271.085999999999"/>
    <n v="106159.671"/>
    <n v="49709.82"/>
    <n v="56449.851000000002"/>
    <n v="7717.3969999999999"/>
    <n v="138931.948"/>
    <n v="15438"/>
    <n v="8999.35"/>
  </r>
  <r>
    <s v="32039082013"/>
    <n v="53"/>
    <n v="12"/>
    <x v="11"/>
    <n v="32"/>
    <s v="Espírito Santo"/>
    <s v="3203908"/>
    <x v="52"/>
    <m/>
    <s v="3201"/>
    <s v="Noroeste Espírito-santense"/>
    <x v="1"/>
    <x v="1"/>
    <n v="70729.157999999996"/>
    <n v="103985.194"/>
    <n v="497868.74"/>
    <n v="317575.53899999999"/>
    <n v="180293.201"/>
    <n v="74181.305999999997"/>
    <n v="746764.39800000004"/>
    <n v="49564"/>
    <n v="15066.67"/>
  </r>
  <r>
    <s v="32040052013"/>
    <n v="54"/>
    <n v="12"/>
    <x v="11"/>
    <n v="32"/>
    <s v="Espírito Santo"/>
    <s v="3204005"/>
    <x v="53"/>
    <m/>
    <s v="3201"/>
    <s v="Noroeste Espírito-santense"/>
    <x v="4"/>
    <x v="4"/>
    <n v="23661.893"/>
    <n v="8139.4350000000004"/>
    <n v="116842.264"/>
    <n v="52108.324000000001"/>
    <n v="64733.94"/>
    <n v="8149.59"/>
    <n v="156793.182"/>
    <n v="23125"/>
    <n v="6780.25"/>
  </r>
  <r>
    <s v="32040542013"/>
    <n v="55"/>
    <n v="12"/>
    <x v="11"/>
    <n v="32"/>
    <s v="Espírito Santo"/>
    <s v="3204054"/>
    <x v="54"/>
    <m/>
    <s v="3202"/>
    <s v="Litoral Norte Espírito-santense"/>
    <x v="7"/>
    <x v="7"/>
    <n v="48650.15"/>
    <n v="23635.198"/>
    <n v="186818.55"/>
    <n v="93059.603000000003"/>
    <n v="93758.947"/>
    <n v="15126.431"/>
    <n v="274230.32900000003"/>
    <n v="25700"/>
    <n v="10670.44"/>
  </r>
  <r>
    <s v="32041042013"/>
    <n v="56"/>
    <n v="12"/>
    <x v="11"/>
    <n v="32"/>
    <s v="Espírito Santo"/>
    <s v="3204104"/>
    <x v="55"/>
    <m/>
    <s v="3202"/>
    <s v="Litoral Norte Espírito-santense"/>
    <x v="7"/>
    <x v="7"/>
    <n v="81584.437000000005"/>
    <n v="23328.169000000002"/>
    <n v="227307.34599999999"/>
    <n v="122380.927"/>
    <n v="104926.41899999999"/>
    <n v="28948.710999999999"/>
    <n v="361168.66399999999"/>
    <n v="26023"/>
    <n v="13878.83"/>
  </r>
  <r>
    <s v="32042032013"/>
    <n v="57"/>
    <n v="12"/>
    <x v="11"/>
    <n v="32"/>
    <s v="Espírito Santo"/>
    <s v="3204203"/>
    <x v="56"/>
    <m/>
    <s v="3203"/>
    <s v="Central Espírito-santense"/>
    <x v="3"/>
    <x v="3"/>
    <n v="9050.4220000000005"/>
    <n v="195746.122"/>
    <n v="223441.28399999999"/>
    <n v="139963.26199999999"/>
    <n v="83478.021999999997"/>
    <n v="19045.662"/>
    <n v="447283.49"/>
    <n v="20082"/>
    <n v="22272.86"/>
  </r>
  <r>
    <s v="32042522013"/>
    <n v="58"/>
    <n v="12"/>
    <x v="11"/>
    <n v="32"/>
    <s v="Espírito Santo"/>
    <s v="3204252"/>
    <x v="57"/>
    <m/>
    <s v="3202"/>
    <s v="Litoral Norte Espírito-santense"/>
    <x v="7"/>
    <x v="7"/>
    <n v="11185.137000000001"/>
    <n v="9111.2549999999992"/>
    <n v="50691.809000000001"/>
    <n v="19650.723000000002"/>
    <n v="31041.085999999999"/>
    <n v="3267.5120000000002"/>
    <n v="74255.714000000007"/>
    <n v="7590"/>
    <n v="9783.36"/>
  </r>
  <r>
    <s v="32043022013"/>
    <n v="59"/>
    <n v="12"/>
    <x v="11"/>
    <n v="32"/>
    <s v="Espírito Santo"/>
    <s v="3204302"/>
    <x v="58"/>
    <m/>
    <s v="3204"/>
    <s v="Sul Espírito-santense"/>
    <x v="3"/>
    <x v="3"/>
    <n v="41521.302000000003"/>
    <n v="6535141.4000000004"/>
    <n v="1349436.8959999999"/>
    <n v="1275841.111"/>
    <n v="73595.785000000003"/>
    <n v="57935.472999999998"/>
    <n v="7984035.0710000005"/>
    <n v="11130"/>
    <n v="717343.67"/>
  </r>
  <r>
    <s v="32043512013"/>
    <n v="60"/>
    <n v="12"/>
    <x v="11"/>
    <n v="32"/>
    <s v="Espírito Santo"/>
    <s v="3204351"/>
    <x v="59"/>
    <m/>
    <s v="3202"/>
    <s v="Litoral Norte Espírito-santense"/>
    <x v="6"/>
    <x v="6"/>
    <n v="55386.330999999998"/>
    <n v="17622.839"/>
    <n v="176279.34"/>
    <n v="95666.804999999993"/>
    <n v="80612.535000000003"/>
    <n v="22165.444"/>
    <n v="271453.95400000003"/>
    <n v="18892"/>
    <n v="14368.73"/>
  </r>
  <r>
    <s v="32044012013"/>
    <n v="61"/>
    <n v="12"/>
    <x v="11"/>
    <n v="32"/>
    <s v="Espírito Santo"/>
    <s v="3204401"/>
    <x v="60"/>
    <m/>
    <s v="3203"/>
    <s v="Central Espírito-santense"/>
    <x v="3"/>
    <x v="3"/>
    <n v="13252.848"/>
    <n v="32445.088"/>
    <n v="95428.95"/>
    <n v="46235.798999999999"/>
    <n v="49193.150999999998"/>
    <n v="15445.191999999999"/>
    <n v="156572.07800000001"/>
    <n v="11993"/>
    <n v="13055.29"/>
  </r>
  <r>
    <s v="32045002013"/>
    <n v="62"/>
    <n v="12"/>
    <x v="11"/>
    <n v="32"/>
    <s v="Espírito Santo"/>
    <s v="3204500"/>
    <x v="61"/>
    <m/>
    <s v="3203"/>
    <s v="Central Espírito-santense"/>
    <x v="9"/>
    <x v="9"/>
    <n v="42788.184000000001"/>
    <n v="21099.190999999999"/>
    <n v="82981.893000000011"/>
    <n v="33808.048000000003"/>
    <n v="49173.845000000001"/>
    <n v="5922.5190000000002"/>
    <n v="152791.78700000001"/>
    <n v="12881"/>
    <n v="11861.8"/>
  </r>
  <r>
    <s v="32045592013"/>
    <n v="63"/>
    <n v="12"/>
    <x v="11"/>
    <n v="32"/>
    <s v="Espírito Santo"/>
    <s v="3204559"/>
    <x v="62"/>
    <m/>
    <s v="3203"/>
    <s v="Central Espírito-santense"/>
    <x v="9"/>
    <x v="9"/>
    <n v="346702.14199999999"/>
    <n v="55691.904999999999"/>
    <n v="376847.75399999996"/>
    <n v="238595.94899999999"/>
    <n v="138251.80499999999"/>
    <n v="62290.190999999999"/>
    <n v="841531.99100000004"/>
    <n v="37720"/>
    <n v="22309.97"/>
  </r>
  <r>
    <s v="32046092013"/>
    <n v="64"/>
    <n v="12"/>
    <x v="11"/>
    <n v="32"/>
    <s v="Espírito Santo"/>
    <s v="3204609"/>
    <x v="63"/>
    <m/>
    <s v="3203"/>
    <s v="Central Espírito-santense"/>
    <x v="9"/>
    <x v="9"/>
    <n v="48410.915999999997"/>
    <n v="35567.631999999998"/>
    <n v="230255.46799999999"/>
    <n v="139453.837"/>
    <n v="90801.630999999994"/>
    <n v="26393.666000000001"/>
    <n v="340627.68199999997"/>
    <n v="23432"/>
    <n v="14536.86"/>
  </r>
  <r>
    <s v="32046582013"/>
    <n v="65"/>
    <n v="12"/>
    <x v="11"/>
    <n v="32"/>
    <s v="Espírito Santo"/>
    <s v="3204658"/>
    <x v="64"/>
    <m/>
    <s v="3201"/>
    <s v="Noroeste Espírito-santense"/>
    <x v="4"/>
    <x v="4"/>
    <n v="20434.144"/>
    <n v="28117.197"/>
    <n v="71879.726999999999"/>
    <n v="36430.695"/>
    <n v="35449.031999999999"/>
    <n v="14867.285"/>
    <n v="135298.35200000001"/>
    <n v="8595"/>
    <n v="15741.52"/>
  </r>
  <r>
    <s v="32047082013"/>
    <n v="66"/>
    <n v="12"/>
    <x v="11"/>
    <n v="32"/>
    <s v="Espírito Santo"/>
    <s v="3204708"/>
    <x v="65"/>
    <m/>
    <s v="3201"/>
    <s v="Noroeste Espírito-santense"/>
    <x v="4"/>
    <x v="4"/>
    <n v="40124.781999999999"/>
    <n v="78002.008000000002"/>
    <n v="328276.09000000003"/>
    <n v="206932.59400000001"/>
    <n v="121343.496"/>
    <n v="50874.713000000003"/>
    <n v="497277.59399999998"/>
    <n v="35232"/>
    <n v="14114.37"/>
  </r>
  <r>
    <s v="32048072013"/>
    <n v="67"/>
    <n v="12"/>
    <x v="11"/>
    <n v="32"/>
    <s v="Espírito Santo"/>
    <s v="3204807"/>
    <x v="66"/>
    <m/>
    <s v="3204"/>
    <s v="Sul Espírito-santense"/>
    <x v="2"/>
    <x v="2"/>
    <n v="13325.842000000001"/>
    <n v="19534.613000000001"/>
    <n v="80680.578000000009"/>
    <n v="37646.307000000001"/>
    <n v="43034.271000000001"/>
    <n v="4948.3789999999999"/>
    <n v="118489.412"/>
    <n v="10987"/>
    <n v="10784.51"/>
  </r>
  <r>
    <s v="32049062013"/>
    <n v="68"/>
    <n v="12"/>
    <x v="11"/>
    <n v="32"/>
    <s v="Espírito Santo"/>
    <s v="3204906"/>
    <x v="67"/>
    <m/>
    <s v="3202"/>
    <s v="Litoral Norte Espírito-santense"/>
    <x v="7"/>
    <x v="7"/>
    <n v="130720.148"/>
    <n v="308671.91800000001"/>
    <n v="1196894.0520000001"/>
    <n v="734669.39300000004"/>
    <n v="462224.65899999999"/>
    <n v="145454.90700000001"/>
    <n v="1781741.0249999999"/>
    <n v="120725"/>
    <n v="14758.67"/>
  </r>
  <r>
    <s v="32049552013"/>
    <n v="69"/>
    <n v="12"/>
    <x v="11"/>
    <n v="32"/>
    <s v="Espírito Santo"/>
    <s v="3204955"/>
    <x v="68"/>
    <m/>
    <s v="3203"/>
    <s v="Central Espírito-santense"/>
    <x v="4"/>
    <x v="4"/>
    <n v="28269.552"/>
    <n v="25153.360000000001"/>
    <n v="100216.264"/>
    <n v="55783.6"/>
    <n v="44432.663999999997"/>
    <n v="14408.906000000001"/>
    <n v="168048.08300000001"/>
    <n v="12179"/>
    <n v="13798.18"/>
  </r>
  <r>
    <s v="32050022013"/>
    <n v="70"/>
    <n v="12"/>
    <x v="11"/>
    <n v="32"/>
    <s v="Espírito Santo"/>
    <s v="3205002"/>
    <x v="69"/>
    <s v="RM Grande Vitória"/>
    <s v="3203"/>
    <s v="Central Espírito-santense"/>
    <x v="8"/>
    <x v="8"/>
    <n v="16790.944"/>
    <n v="3974098.7710000002"/>
    <n v="7356976.9840000002"/>
    <n v="5634551.4199999999"/>
    <n v="1722425.564"/>
    <n v="4114737.0449999999"/>
    <n v="15462603.744000001"/>
    <n v="467318"/>
    <n v="33087.97"/>
  </r>
  <r>
    <s v="32050102013"/>
    <n v="71"/>
    <n v="12"/>
    <x v="11"/>
    <n v="32"/>
    <s v="Espírito Santo"/>
    <s v="3205010"/>
    <x v="70"/>
    <m/>
    <s v="3202"/>
    <s v="Litoral Norte Espírito-santense"/>
    <x v="6"/>
    <x v="6"/>
    <n v="64986.222000000002"/>
    <n v="86151.948000000004"/>
    <n v="212820.36"/>
    <n v="114877.647"/>
    <n v="97942.713000000003"/>
    <n v="50649.96"/>
    <n v="414608.49"/>
    <n v="26843"/>
    <n v="15445.68"/>
  </r>
  <r>
    <s v="32050362013"/>
    <n v="72"/>
    <n v="12"/>
    <x v="11"/>
    <n v="32"/>
    <s v="Espírito Santo"/>
    <s v="3205036"/>
    <x v="71"/>
    <m/>
    <s v="3204"/>
    <s v="Sul Espírito-santense"/>
    <x v="5"/>
    <x v="5"/>
    <n v="30658.29"/>
    <n v="79910.03"/>
    <n v="161691.01799999998"/>
    <n v="82925.790999999997"/>
    <n v="78765.226999999999"/>
    <n v="32285.562999999998"/>
    <n v="304544.90100000001"/>
    <n v="20744"/>
    <n v="14681.11"/>
  </r>
  <r>
    <s v="32050692013"/>
    <n v="73"/>
    <n v="12"/>
    <x v="11"/>
    <n v="32"/>
    <s v="Espírito Santo"/>
    <s v="3205069"/>
    <x v="72"/>
    <m/>
    <s v="3203"/>
    <s v="Central Espírito-santense"/>
    <x v="0"/>
    <x v="0"/>
    <n v="46926.182999999997"/>
    <n v="66917.456000000006"/>
    <n v="271728.77999999997"/>
    <n v="188502.31899999999"/>
    <n v="83226.460999999996"/>
    <n v="46287.188000000002"/>
    <n v="431859.60800000001"/>
    <n v="22873"/>
    <n v="18880.759999999998"/>
  </r>
  <r>
    <s v="32051012013"/>
    <n v="74"/>
    <n v="12"/>
    <x v="11"/>
    <n v="32"/>
    <s v="Espírito Santo"/>
    <s v="3205101"/>
    <x v="73"/>
    <s v="RM Grande Vitória"/>
    <s v="3203"/>
    <s v="Central Espírito-santense"/>
    <x v="8"/>
    <x v="8"/>
    <n v="16744.807000000001"/>
    <n v="422202.29300000001"/>
    <n v="842656.40600000008"/>
    <n v="585404.25100000005"/>
    <n v="257252.155"/>
    <n v="268104.37099999998"/>
    <n v="1549707.878"/>
    <n v="72115"/>
    <n v="21489.4"/>
  </r>
  <r>
    <s v="32051502013"/>
    <n v="75"/>
    <n v="12"/>
    <x v="11"/>
    <n v="32"/>
    <s v="Espírito Santo"/>
    <s v="3205150"/>
    <x v="74"/>
    <m/>
    <s v="3201"/>
    <s v="Noroeste Espírito-santense"/>
    <x v="1"/>
    <x v="1"/>
    <n v="34586.637999999999"/>
    <n v="28489.43"/>
    <n v="69869.52900000001"/>
    <n v="32175.915000000001"/>
    <n v="37693.614000000001"/>
    <n v="5323.0919999999996"/>
    <n v="138268.68900000001"/>
    <n v="9272"/>
    <n v="14912.5"/>
  </r>
  <r>
    <s v="32051762013"/>
    <n v="76"/>
    <n v="12"/>
    <x v="11"/>
    <n v="32"/>
    <s v="Espírito Santo"/>
    <s v="3205176"/>
    <x v="75"/>
    <m/>
    <s v="3201"/>
    <s v="Noroeste Espírito-santense"/>
    <x v="4"/>
    <x v="4"/>
    <n v="57264.917000000001"/>
    <n v="13763.661"/>
    <n v="124836.352"/>
    <n v="68319.476999999999"/>
    <n v="56516.875"/>
    <n v="14197.486999999999"/>
    <n v="210062.416"/>
    <n v="14614"/>
    <n v="14374.05"/>
  </r>
  <r>
    <s v="32052002013"/>
    <n v="77"/>
    <n v="12"/>
    <x v="11"/>
    <n v="32"/>
    <s v="Espírito Santo"/>
    <s v="3205200"/>
    <x v="76"/>
    <s v="RM Grande Vitória"/>
    <s v="3203"/>
    <s v="Central Espírito-santense"/>
    <x v="8"/>
    <x v="8"/>
    <n v="14335.058999999999"/>
    <n v="1787522.1340000001"/>
    <n v="6051693.9459999995"/>
    <n v="4524805.8059999999"/>
    <n v="1526888.14"/>
    <n v="2205659.0060000001"/>
    <n v="10059210.145"/>
    <n v="458489"/>
    <n v="21939.919999999998"/>
  </r>
  <r>
    <s v="32053092013"/>
    <n v="78"/>
    <n v="12"/>
    <x v="11"/>
    <n v="32"/>
    <s v="Espírito Santo"/>
    <s v="3205309"/>
    <x v="77"/>
    <s v="RM Grande Vitória"/>
    <s v="3203"/>
    <s v="Central Espírito-santense"/>
    <x v="8"/>
    <x v="8"/>
    <n v="11900.014999999999"/>
    <n v="3813573.1090000002"/>
    <n v="11151245.866"/>
    <n v="9509801.7080000006"/>
    <n v="1641444.1580000001"/>
    <n v="7272974.426"/>
    <n v="22249693.416000001"/>
    <n v="348268"/>
    <n v="63886.7"/>
  </r>
  <r>
    <s v="32001022014"/>
    <n v="1"/>
    <n v="13"/>
    <x v="12"/>
    <n v="32"/>
    <s v="Espírito Santo"/>
    <s v="3200102"/>
    <x v="0"/>
    <m/>
    <s v="3203"/>
    <s v="Central Espírito-santense"/>
    <x v="0"/>
    <x v="0"/>
    <n v="50335.735999999997"/>
    <n v="40751.379000000001"/>
    <n v="260908.71600000001"/>
    <n v="138556.78400000001"/>
    <n v="122351.932"/>
    <n v="23829.754000000001"/>
    <n v="375825.58600000001"/>
    <n v="32502"/>
    <n v="11563.15"/>
  </r>
  <r>
    <s v="32001362014"/>
    <n v="2"/>
    <n v="13"/>
    <x v="12"/>
    <n v="32"/>
    <s v="Espírito Santo"/>
    <s v="3200136"/>
    <x v="1"/>
    <m/>
    <s v="3201"/>
    <s v="Noroeste Espírito-santense"/>
    <x v="1"/>
    <x v="1"/>
    <n v="36691.678"/>
    <n v="17371.16"/>
    <n v="85528.009000000005"/>
    <n v="43010.029000000002"/>
    <n v="42517.98"/>
    <n v="9481.41"/>
    <n v="149072.25599999999"/>
    <n v="10055"/>
    <n v="14825.68"/>
  </r>
  <r>
    <s v="32001692014"/>
    <n v="3"/>
    <n v="13"/>
    <x v="12"/>
    <n v="32"/>
    <s v="Espírito Santo"/>
    <s v="3200169"/>
    <x v="2"/>
    <m/>
    <s v="3201"/>
    <s v="Noroeste Espírito-santense"/>
    <x v="1"/>
    <x v="1"/>
    <n v="16703.433000000001"/>
    <n v="21966.167000000001"/>
    <n v="88105.422000000006"/>
    <n v="37356.887000000002"/>
    <n v="50748.535000000003"/>
    <n v="7270.7539999999999"/>
    <n v="134045.77499999999"/>
    <n v="12094"/>
    <n v="11083.66"/>
  </r>
  <r>
    <s v="32002012014"/>
    <n v="4"/>
    <n v="13"/>
    <x v="12"/>
    <n v="32"/>
    <s v="Espírito Santo"/>
    <s v="3200201"/>
    <x v="3"/>
    <m/>
    <s v="3204"/>
    <s v="Sul Espírito-santense"/>
    <x v="2"/>
    <x v="2"/>
    <n v="29651.148000000001"/>
    <n v="125104.674"/>
    <n v="286026.56800000003"/>
    <n v="160875.33600000001"/>
    <n v="125151.232"/>
    <n v="23954.441999999999"/>
    <n v="464736.83199999999"/>
    <n v="32236"/>
    <n v="14416.7"/>
  </r>
  <r>
    <s v="32003002014"/>
    <n v="5"/>
    <n v="13"/>
    <x v="12"/>
    <n v="32"/>
    <s v="Espírito Santo"/>
    <s v="3200300"/>
    <x v="4"/>
    <m/>
    <s v="3203"/>
    <s v="Central Espírito-santense"/>
    <x v="3"/>
    <x v="3"/>
    <n v="66576.08"/>
    <n v="87047.964000000007"/>
    <n v="139424.51500000001"/>
    <n v="81689.254000000001"/>
    <n v="57735.260999999999"/>
    <n v="20698.839"/>
    <n v="313747.39899999998"/>
    <n v="14916"/>
    <n v="21034.29"/>
  </r>
  <r>
    <s v="32003592014"/>
    <n v="6"/>
    <n v="13"/>
    <x v="12"/>
    <n v="32"/>
    <s v="Espírito Santo"/>
    <s v="3200359"/>
    <x v="5"/>
    <m/>
    <s v="3201"/>
    <s v="Noroeste Espírito-santense"/>
    <x v="4"/>
    <x v="4"/>
    <n v="13515.776"/>
    <n v="4695.8599999999997"/>
    <n v="53614.900999999998"/>
    <n v="20570.045999999998"/>
    <n v="33044.855000000003"/>
    <n v="3285.2060000000001"/>
    <n v="75111.741999999998"/>
    <n v="7888"/>
    <n v="9522.2800000000007"/>
  </r>
  <r>
    <s v="32004092014"/>
    <n v="7"/>
    <n v="13"/>
    <x v="12"/>
    <n v="32"/>
    <s v="Espírito Santo"/>
    <s v="3200409"/>
    <x v="6"/>
    <m/>
    <s v="3203"/>
    <s v="Central Espírito-santense"/>
    <x v="3"/>
    <x v="3"/>
    <n v="26255.536"/>
    <n v="3355647.9210000001"/>
    <n v="1080851.5160000001"/>
    <n v="846880.43599999999"/>
    <n v="233971.08"/>
    <n v="179016.329"/>
    <n v="4641771.3030000003"/>
    <n v="27145"/>
    <n v="170999.13"/>
  </r>
  <r>
    <s v="32005082014"/>
    <n v="8"/>
    <n v="13"/>
    <x v="12"/>
    <n v="32"/>
    <s v="Espírito Santo"/>
    <s v="3200508"/>
    <x v="7"/>
    <m/>
    <s v="3204"/>
    <s v="Sul Espírito-santense"/>
    <x v="5"/>
    <x v="5"/>
    <n v="10126.337"/>
    <n v="3993.4270000000001"/>
    <n v="55925.057999999997"/>
    <n v="22572.788"/>
    <n v="33352.269999999997"/>
    <n v="2810.0320000000002"/>
    <n v="72854.854000000007"/>
    <n v="7920"/>
    <n v="9198.85"/>
  </r>
  <r>
    <s v="32006072014"/>
    <n v="9"/>
    <n v="13"/>
    <x v="12"/>
    <n v="32"/>
    <s v="Espírito Santo"/>
    <s v="3200607"/>
    <x v="8"/>
    <m/>
    <s v="3202"/>
    <s v="Litoral Norte Espírito-santense"/>
    <x v="6"/>
    <x v="6"/>
    <n v="53804.463000000003"/>
    <n v="2876883.7829999998"/>
    <n v="1523858.4010000001"/>
    <n v="1109289.209"/>
    <n v="414569.19199999998"/>
    <n v="537335.41399999999"/>
    <n v="4991882.0599999996"/>
    <n v="93325"/>
    <n v="53489.23"/>
  </r>
  <r>
    <s v="32007062014"/>
    <n v="10"/>
    <n v="13"/>
    <x v="12"/>
    <n v="32"/>
    <s v="Espírito Santo"/>
    <s v="3200706"/>
    <x v="9"/>
    <m/>
    <s v="3204"/>
    <s v="Sul Espírito-santense"/>
    <x v="5"/>
    <x v="5"/>
    <n v="12496.37"/>
    <n v="68399.358999999997"/>
    <n v="94056.76"/>
    <n v="46706.703999999998"/>
    <n v="47350.055999999997"/>
    <n v="36469.057999999997"/>
    <n v="211421.546"/>
    <n v="11023"/>
    <n v="19180.04"/>
  </r>
  <r>
    <s v="32008052014"/>
    <n v="11"/>
    <n v="13"/>
    <x v="12"/>
    <n v="32"/>
    <s v="Espírito Santo"/>
    <s v="3200805"/>
    <x v="10"/>
    <m/>
    <s v="3201"/>
    <s v="Noroeste Espírito-santense"/>
    <x v="4"/>
    <x v="4"/>
    <n v="43809.084000000003"/>
    <n v="245890.769"/>
    <n v="292047.25899999996"/>
    <n v="167906.17499999999"/>
    <n v="124141.084"/>
    <n v="39800.453000000001"/>
    <n v="621547.56499999994"/>
    <n v="31298"/>
    <n v="19859.02"/>
  </r>
  <r>
    <s v="32009042014"/>
    <n v="12"/>
    <n v="13"/>
    <x v="12"/>
    <n v="32"/>
    <s v="Espírito Santo"/>
    <s v="3200904"/>
    <x v="11"/>
    <m/>
    <s v="3201"/>
    <s v="Noroeste Espírito-santense"/>
    <x v="1"/>
    <x v="1"/>
    <n v="43863.902000000002"/>
    <n v="211907.25599999999"/>
    <n v="431514.054"/>
    <n v="266201.43300000002"/>
    <n v="165312.62100000001"/>
    <n v="74933.592999999993"/>
    <n v="762218.80599999998"/>
    <n v="44244"/>
    <n v="17227.62"/>
  </r>
  <r>
    <s v="32010012014"/>
    <n v="13"/>
    <n v="13"/>
    <x v="12"/>
    <n v="32"/>
    <s v="Espírito Santo"/>
    <s v="3201001"/>
    <x v="12"/>
    <m/>
    <s v="3201"/>
    <s v="Noroeste Espírito-santense"/>
    <x v="7"/>
    <x v="7"/>
    <n v="45682.392999999996"/>
    <n v="12315.703"/>
    <n v="129670.299"/>
    <n v="69525.608999999997"/>
    <n v="60144.69"/>
    <n v="10418.362999999999"/>
    <n v="198086.75899999999"/>
    <n v="15244"/>
    <n v="12994.41"/>
  </r>
  <r>
    <s v="32011002014"/>
    <n v="14"/>
    <n v="13"/>
    <x v="12"/>
    <n v="32"/>
    <s v="Espírito Santo"/>
    <s v="3201100"/>
    <x v="13"/>
    <m/>
    <s v="3204"/>
    <s v="Sul Espírito-santense"/>
    <x v="2"/>
    <x v="2"/>
    <n v="2637.7460000000001"/>
    <n v="16506.412"/>
    <n v="86427.35"/>
    <n v="44844.305"/>
    <n v="41583.044999999998"/>
    <n v="8296.5709999999999"/>
    <n v="113868.079"/>
    <n v="10136"/>
    <n v="11234.03"/>
  </r>
  <r>
    <s v="32011592014"/>
    <n v="15"/>
    <n v="13"/>
    <x v="12"/>
    <n v="32"/>
    <s v="Espírito Santo"/>
    <s v="3201159"/>
    <x v="14"/>
    <m/>
    <s v="3203"/>
    <s v="Central Espírito-santense"/>
    <x v="0"/>
    <x v="0"/>
    <n v="60933.214999999997"/>
    <n v="32947.201999999997"/>
    <n v="96310.607000000004"/>
    <n v="45226.266000000003"/>
    <n v="51084.341"/>
    <n v="6486.6440000000002"/>
    <n v="196677.66800000001"/>
    <n v="12712"/>
    <n v="15471.81"/>
  </r>
  <r>
    <s v="32012092014"/>
    <n v="16"/>
    <n v="13"/>
    <x v="12"/>
    <n v="32"/>
    <s v="Espírito Santo"/>
    <s v="3201209"/>
    <x v="15"/>
    <m/>
    <s v="3204"/>
    <s v="Sul Espírito-santense"/>
    <x v="5"/>
    <x v="5"/>
    <n v="43725.273999999998"/>
    <n v="1174578.3149999999"/>
    <n v="3090922.102"/>
    <n v="2334844.6710000001"/>
    <n v="756077.43099999998"/>
    <n v="635168.522"/>
    <n v="4944394.2139999997"/>
    <n v="206973"/>
    <n v="23889.08"/>
  </r>
  <r>
    <s v="32013082014"/>
    <n v="17"/>
    <n v="13"/>
    <x v="12"/>
    <n v="32"/>
    <s v="Espírito Santo"/>
    <s v="3201308"/>
    <x v="16"/>
    <s v="RM Grande Vitória"/>
    <s v="3203"/>
    <s v="Central Espírito-santense"/>
    <x v="8"/>
    <x v="8"/>
    <n v="8915.4599999999991"/>
    <n v="1379765.2879999999"/>
    <n v="5356240.3430000003"/>
    <n v="4082006.281"/>
    <n v="1274234.0619999999"/>
    <n v="1780733.9410000001"/>
    <n v="8525655.0319999997"/>
    <n v="378915"/>
    <n v="22500.18"/>
  </r>
  <r>
    <s v="32014072014"/>
    <n v="18"/>
    <n v="13"/>
    <x v="12"/>
    <n v="32"/>
    <s v="Espírito Santo"/>
    <s v="3201407"/>
    <x v="17"/>
    <m/>
    <s v="3204"/>
    <s v="Sul Espírito-santense"/>
    <x v="5"/>
    <x v="5"/>
    <n v="45306.603000000003"/>
    <n v="147879.36300000001"/>
    <n v="400911.23199999996"/>
    <n v="260936.09899999999"/>
    <n v="139975.133"/>
    <n v="70853.781000000003"/>
    <n v="664950.97900000005"/>
    <n v="37582"/>
    <n v="17693.34"/>
  </r>
  <r>
    <s v="32015062014"/>
    <n v="19"/>
    <n v="13"/>
    <x v="12"/>
    <n v="32"/>
    <s v="Espírito Santo"/>
    <s v="3201506"/>
    <x v="18"/>
    <m/>
    <s v="3201"/>
    <s v="Noroeste Espírito-santense"/>
    <x v="4"/>
    <x v="4"/>
    <n v="63605.737999999998"/>
    <n v="717958.90500000003"/>
    <n v="1844291.5150000001"/>
    <n v="1376797.199"/>
    <n v="467494.31599999999"/>
    <n v="364704.12"/>
    <n v="2990560.2779999999"/>
    <n v="121670"/>
    <n v="24579.27"/>
  </r>
  <r>
    <s v="32016052014"/>
    <n v="20"/>
    <n v="13"/>
    <x v="12"/>
    <n v="32"/>
    <s v="Espírito Santo"/>
    <s v="3201605"/>
    <x v="19"/>
    <m/>
    <s v="3202"/>
    <s v="Litoral Norte Espírito-santense"/>
    <x v="7"/>
    <x v="7"/>
    <n v="50728.61"/>
    <n v="69309.077000000005"/>
    <n v="247484.90100000001"/>
    <n v="121022.982"/>
    <n v="126461.91899999999"/>
    <n v="37333.506000000001"/>
    <n v="404856.09299999999"/>
    <n v="30895"/>
    <n v="13104.26"/>
  </r>
  <r>
    <s v="32017042014"/>
    <n v="21"/>
    <n v="13"/>
    <x v="12"/>
    <n v="32"/>
    <s v="Espírito Santo"/>
    <s v="3201704"/>
    <x v="20"/>
    <m/>
    <s v="3203"/>
    <s v="Central Espírito-santense"/>
    <x v="0"/>
    <x v="0"/>
    <n v="24643.705000000002"/>
    <n v="19486.883999999998"/>
    <n v="116910.755"/>
    <n v="64284.656000000003"/>
    <n v="52626.099000000002"/>
    <n v="14835.718000000001"/>
    <n v="175877.06200000001"/>
    <n v="12673"/>
    <n v="13878.09"/>
  </r>
  <r>
    <s v="32018032014"/>
    <n v="22"/>
    <n v="13"/>
    <x v="12"/>
    <n v="32"/>
    <s v="Espírito Santo"/>
    <s v="3201803"/>
    <x v="21"/>
    <m/>
    <s v="3204"/>
    <s v="Sul Espírito-santense"/>
    <x v="2"/>
    <x v="2"/>
    <n v="9899.6270000000004"/>
    <n v="3998.221"/>
    <n v="33926.915000000001"/>
    <n v="10880.468999999999"/>
    <n v="23046.446"/>
    <n v="1439.913"/>
    <n v="49264.678"/>
    <n v="4669"/>
    <n v="10551.44"/>
  </r>
  <r>
    <s v="32019022014"/>
    <n v="23"/>
    <n v="13"/>
    <x v="12"/>
    <n v="32"/>
    <s v="Espírito Santo"/>
    <s v="3201902"/>
    <x v="22"/>
    <m/>
    <s v="3203"/>
    <s v="Central Espírito-santense"/>
    <x v="0"/>
    <x v="0"/>
    <n v="112594.09699999999"/>
    <n v="106503.467"/>
    <n v="364048.67599999998"/>
    <n v="228020.44699999999"/>
    <n v="136028.22899999999"/>
    <n v="37402.847000000002"/>
    <n v="620549.08700000006"/>
    <n v="34239"/>
    <n v="18124.04"/>
  </r>
  <r>
    <s v="32020092014"/>
    <n v="24"/>
    <n v="13"/>
    <x v="12"/>
    <n v="32"/>
    <s v="Espírito Santo"/>
    <s v="3202009"/>
    <x v="23"/>
    <m/>
    <s v="3204"/>
    <s v="Sul Espírito-santense"/>
    <x v="2"/>
    <x v="2"/>
    <n v="9939.1659999999993"/>
    <n v="18285.142"/>
    <n v="59931.17"/>
    <n v="32315.510999999999"/>
    <n v="27615.659"/>
    <n v="6219.616"/>
    <n v="94375.093999999997"/>
    <n v="6859"/>
    <n v="13759.31"/>
  </r>
  <r>
    <s v="32021082014"/>
    <n v="25"/>
    <n v="13"/>
    <x v="12"/>
    <n v="32"/>
    <s v="Espírito Santo"/>
    <s v="3202108"/>
    <x v="24"/>
    <m/>
    <s v="3201"/>
    <s v="Noroeste Espírito-santense"/>
    <x v="1"/>
    <x v="1"/>
    <n v="64260.11"/>
    <n v="90528.676999999996"/>
    <n v="185214.71299999999"/>
    <n v="89509.290999999997"/>
    <n v="95705.422000000006"/>
    <n v="18670.789000000001"/>
    <n v="358674.28899999999"/>
    <n v="24299"/>
    <n v="14760.87"/>
  </r>
  <r>
    <s v="32022072014"/>
    <n v="26"/>
    <n v="13"/>
    <x v="12"/>
    <n v="32"/>
    <s v="Espírito Santo"/>
    <s v="3202207"/>
    <x v="25"/>
    <s v="RM Grande Vitória"/>
    <s v="3202"/>
    <s v="Litoral Norte Espírito-santense"/>
    <x v="8"/>
    <x v="8"/>
    <n v="17134.948"/>
    <n v="182010.65"/>
    <n v="216540.39600000001"/>
    <n v="132703.25"/>
    <n v="83837.145999999993"/>
    <n v="39633.525999999998"/>
    <n v="455319.52"/>
    <n v="19585"/>
    <n v="23248.38"/>
  </r>
  <r>
    <s v="32022562014"/>
    <n v="27"/>
    <n v="13"/>
    <x v="12"/>
    <n v="32"/>
    <s v="Espírito Santo"/>
    <s v="3202256"/>
    <x v="26"/>
    <m/>
    <s v="3201"/>
    <s v="Noroeste Espírito-santense"/>
    <x v="4"/>
    <x v="4"/>
    <n v="35904.442999999999"/>
    <n v="29512.725999999999"/>
    <n v="95534.318999999989"/>
    <n v="46671.957999999999"/>
    <n v="48862.360999999997"/>
    <n v="9361.9470000000001"/>
    <n v="170313.43400000001"/>
    <n v="12120"/>
    <n v="14052.26"/>
  </r>
  <r>
    <s v="32023062014"/>
    <n v="28"/>
    <n v="13"/>
    <x v="12"/>
    <n v="32"/>
    <s v="Espírito Santo"/>
    <s v="3202306"/>
    <x v="27"/>
    <m/>
    <s v="3204"/>
    <s v="Sul Espírito-santense"/>
    <x v="2"/>
    <x v="2"/>
    <n v="26790.678"/>
    <n v="33215.154999999999"/>
    <n v="349196.38"/>
    <n v="229753.30600000001"/>
    <n v="119443.07399999999"/>
    <n v="36728.546000000002"/>
    <n v="445930.75900000002"/>
    <n v="30417"/>
    <n v="14660.58"/>
  </r>
  <r>
    <s v="32024052014"/>
    <n v="29"/>
    <n v="13"/>
    <x v="12"/>
    <n v="32"/>
    <s v="Espírito Santo"/>
    <s v="3202405"/>
    <x v="28"/>
    <s v="RM Grande Vitória"/>
    <s v="3203"/>
    <s v="Central Espírito-santense"/>
    <x v="8"/>
    <x v="8"/>
    <n v="42524.89"/>
    <n v="242379.451"/>
    <n v="1436010.72"/>
    <n v="1002406.54"/>
    <n v="433604.18"/>
    <n v="180737.23"/>
    <n v="1901652.291"/>
    <n v="118056"/>
    <n v="16108.05"/>
  </r>
  <r>
    <s v="32024542014"/>
    <n v="30"/>
    <n v="13"/>
    <x v="12"/>
    <n v="32"/>
    <s v="Espírito Santo"/>
    <s v="3202454"/>
    <x v="29"/>
    <m/>
    <s v="3204"/>
    <s v="Sul Espírito-santense"/>
    <x v="2"/>
    <x v="2"/>
    <n v="24287.224999999999"/>
    <n v="16370.261"/>
    <n v="183169.80900000001"/>
    <n v="88753.804999999993"/>
    <n v="94416.004000000001"/>
    <n v="13728.955"/>
    <n v="237556.25"/>
    <n v="24913"/>
    <n v="9535.43"/>
  </r>
  <r>
    <s v="32025042014"/>
    <n v="31"/>
    <n v="13"/>
    <x v="12"/>
    <n v="32"/>
    <s v="Espírito Santo"/>
    <s v="3202504"/>
    <x v="30"/>
    <m/>
    <s v="3202"/>
    <s v="Litoral Norte Espírito-santense"/>
    <x v="6"/>
    <x v="6"/>
    <n v="13438.812"/>
    <n v="40443.093999999997"/>
    <n v="187477.766"/>
    <n v="136784.954"/>
    <n v="50692.811999999998"/>
    <n v="33044.938999999998"/>
    <n v="274404.61099999998"/>
    <n v="12242"/>
    <n v="22415.01"/>
  </r>
  <r>
    <s v="32025532014"/>
    <n v="32"/>
    <n v="13"/>
    <x v="12"/>
    <n v="32"/>
    <s v="Espírito Santo"/>
    <s v="3202553"/>
    <x v="31"/>
    <m/>
    <s v="3204"/>
    <s v="Sul Espírito-santense"/>
    <x v="2"/>
    <x v="2"/>
    <n v="24677.626"/>
    <n v="5178.3090000000002"/>
    <n v="65042.641999999993"/>
    <n v="25228.05"/>
    <n v="39814.591999999997"/>
    <n v="3560.395"/>
    <n v="98458.971999999994"/>
    <n v="9393"/>
    <n v="10482.16"/>
  </r>
  <r>
    <s v="32026032014"/>
    <n v="33"/>
    <n v="13"/>
    <x v="12"/>
    <n v="32"/>
    <s v="Espírito Santo"/>
    <s v="3202603"/>
    <x v="32"/>
    <m/>
    <s v="3203"/>
    <s v="Central Espírito-santense"/>
    <x v="3"/>
    <x v="3"/>
    <n v="23382.89"/>
    <n v="23960.535"/>
    <n v="168781.83000000002"/>
    <n v="110284.72500000001"/>
    <n v="58497.105000000003"/>
    <n v="48918.767"/>
    <n v="265044.022"/>
    <n v="13669"/>
    <n v="19390.150000000001"/>
  </r>
  <r>
    <s v="32026522014"/>
    <n v="34"/>
    <n v="13"/>
    <x v="12"/>
    <n v="32"/>
    <s v="Espírito Santo"/>
    <s v="3202652"/>
    <x v="33"/>
    <m/>
    <s v="3204"/>
    <s v="Sul Espírito-santense"/>
    <x v="2"/>
    <x v="2"/>
    <n v="34400.792000000001"/>
    <n v="7958.21"/>
    <n v="98097.532000000007"/>
    <n v="46269.017"/>
    <n v="51828.514999999999"/>
    <n v="7515.9279999999999"/>
    <n v="147972.462"/>
    <n v="12948"/>
    <n v="11428.21"/>
  </r>
  <r>
    <s v="32027022014"/>
    <n v="35"/>
    <n v="13"/>
    <x v="12"/>
    <n v="32"/>
    <s v="Espírito Santo"/>
    <s v="3202702"/>
    <x v="34"/>
    <m/>
    <s v="3203"/>
    <s v="Central Espírito-santense"/>
    <x v="9"/>
    <x v="9"/>
    <n v="45861.777000000002"/>
    <n v="13613.816000000001"/>
    <n v="127653.83299999998"/>
    <n v="69497.304999999993"/>
    <n v="58156.527999999998"/>
    <n v="10546.527"/>
    <n v="197675.95300000001"/>
    <n v="14836"/>
    <n v="13324.07"/>
  </r>
  <r>
    <s v="32028012014"/>
    <n v="36"/>
    <n v="13"/>
    <x v="12"/>
    <n v="32"/>
    <s v="Espírito Santo"/>
    <s v="3202801"/>
    <x v="35"/>
    <m/>
    <s v="3204"/>
    <s v="Sul Espírito-santense"/>
    <x v="3"/>
    <x v="3"/>
    <n v="85408.982000000004"/>
    <n v="5649912.1090000002"/>
    <n v="1452914.889"/>
    <n v="1227633.8540000001"/>
    <n v="225281.035"/>
    <n v="86935.907000000007"/>
    <n v="7275171.8870000001"/>
    <n v="33952"/>
    <n v="214278.15"/>
  </r>
  <r>
    <s v="32029002014"/>
    <n v="37"/>
    <n v="13"/>
    <x v="12"/>
    <n v="32"/>
    <s v="Espírito Santo"/>
    <s v="3202900"/>
    <x v="36"/>
    <m/>
    <s v="3203"/>
    <s v="Central Espírito-santense"/>
    <x v="9"/>
    <x v="9"/>
    <n v="28273.723000000002"/>
    <n v="30568.054"/>
    <n v="112659.74100000001"/>
    <n v="67784.875"/>
    <n v="44874.866000000002"/>
    <n v="12885.708000000001"/>
    <n v="184387.22500000001"/>
    <n v="11319"/>
    <n v="16290.06"/>
  </r>
  <r>
    <s v="32030072014"/>
    <n v="38"/>
    <n v="13"/>
    <x v="12"/>
    <n v="32"/>
    <s v="Espírito Santo"/>
    <s v="3203007"/>
    <x v="37"/>
    <m/>
    <s v="3204"/>
    <s v="Sul Espírito-santense"/>
    <x v="2"/>
    <x v="2"/>
    <n v="37481.71"/>
    <n v="18267.831999999999"/>
    <n v="257939.16499999998"/>
    <n v="147807.57699999999"/>
    <n v="110131.588"/>
    <n v="23790.54"/>
    <n v="337479.24699999997"/>
    <n v="29423"/>
    <n v="11469.91"/>
  </r>
  <r>
    <s v="32030562014"/>
    <n v="39"/>
    <n v="13"/>
    <x v="12"/>
    <n v="32"/>
    <s v="Espírito Santo"/>
    <s v="3203056"/>
    <x v="38"/>
    <m/>
    <s v="3202"/>
    <s v="Litoral Norte Espírito-santense"/>
    <x v="7"/>
    <x v="7"/>
    <n v="98429.351999999999"/>
    <n v="209587.973"/>
    <n v="291734.505"/>
    <n v="170303.22099999999"/>
    <n v="121431.284"/>
    <n v="26963.25"/>
    <n v="626715.07900000003"/>
    <n v="28126"/>
    <n v="22282.41"/>
  </r>
  <r>
    <s v="32031062014"/>
    <n v="40"/>
    <n v="13"/>
    <x v="12"/>
    <n v="32"/>
    <s v="Espírito Santo"/>
    <s v="3203106"/>
    <x v="39"/>
    <m/>
    <s v="3204"/>
    <s v="Sul Espírito-santense"/>
    <x v="2"/>
    <x v="2"/>
    <n v="12817.557000000001"/>
    <n v="8229.7350000000006"/>
    <n v="87054.714000000007"/>
    <n v="39966.385000000002"/>
    <n v="47088.328999999998"/>
    <n v="6217.5230000000001"/>
    <n v="114319.53"/>
    <n v="11792"/>
    <n v="9694.67"/>
  </r>
  <r>
    <s v="32031302014"/>
    <n v="41"/>
    <n v="13"/>
    <x v="12"/>
    <n v="32"/>
    <s v="Espírito Santo"/>
    <s v="3203130"/>
    <x v="40"/>
    <m/>
    <s v="3202"/>
    <s v="Litoral Norte Espírito-santense"/>
    <x v="6"/>
    <x v="6"/>
    <n v="20459.177"/>
    <n v="79409.945999999996"/>
    <n v="194162.14299999998"/>
    <n v="127587.02499999999"/>
    <n v="66575.118000000002"/>
    <n v="36357.343999999997"/>
    <n v="330388.61"/>
    <n v="16946"/>
    <n v="19496.55"/>
  </r>
  <r>
    <s v="32031632014"/>
    <n v="42"/>
    <n v="13"/>
    <x v="12"/>
    <n v="32"/>
    <s v="Espírito Santo"/>
    <s v="3203163"/>
    <x v="41"/>
    <m/>
    <s v="3203"/>
    <s v="Central Espírito-santense"/>
    <x v="0"/>
    <x v="0"/>
    <n v="26301.569"/>
    <n v="8249.2160000000003"/>
    <n v="75163.275999999998"/>
    <n v="29063.021000000001"/>
    <n v="46100.254999999997"/>
    <n v="5598.6270000000004"/>
    <n v="115312.68799999999"/>
    <n v="11428"/>
    <n v="10090.36"/>
  </r>
  <r>
    <s v="32032052014"/>
    <n v="43"/>
    <n v="13"/>
    <x v="12"/>
    <n v="32"/>
    <s v="Espírito Santo"/>
    <s v="3203205"/>
    <x v="42"/>
    <m/>
    <s v="3202"/>
    <s v="Litoral Norte Espírito-santense"/>
    <x v="6"/>
    <x v="6"/>
    <n v="193754.91699999999"/>
    <n v="1911513.2790000001"/>
    <n v="2501122.2119999998"/>
    <n v="1826016.845"/>
    <n v="675105.36699999997"/>
    <n v="682580.05200000003"/>
    <n v="5288970.4610000001"/>
    <n v="160765"/>
    <n v="32898.769999999997"/>
  </r>
  <r>
    <s v="32033042014"/>
    <n v="44"/>
    <n v="13"/>
    <x v="12"/>
    <n v="32"/>
    <s v="Espírito Santo"/>
    <s v="3203304"/>
    <x v="43"/>
    <m/>
    <s v="3201"/>
    <s v="Noroeste Espírito-santense"/>
    <x v="1"/>
    <x v="1"/>
    <n v="21633.988000000001"/>
    <n v="7925.2960000000003"/>
    <n v="94010.58"/>
    <n v="34932.661"/>
    <n v="59077.919000000002"/>
    <n v="4631.509"/>
    <n v="128201.37300000001"/>
    <n v="14966"/>
    <n v="8566.17"/>
  </r>
  <r>
    <s v="32033202014"/>
    <n v="45"/>
    <n v="13"/>
    <x v="12"/>
    <n v="32"/>
    <s v="Espírito Santo"/>
    <s v="3203320"/>
    <x v="44"/>
    <m/>
    <s v="3204"/>
    <s v="Sul Espírito-santense"/>
    <x v="3"/>
    <x v="3"/>
    <n v="86066.764999999999"/>
    <n v="3269974.7280000001"/>
    <n v="977474.79099999997"/>
    <n v="804434.36300000001"/>
    <n v="173040.42800000001"/>
    <n v="54248.400999999998"/>
    <n v="4387764.6840000004"/>
    <n v="37535"/>
    <n v="116897.95"/>
  </r>
  <r>
    <s v="32033462014"/>
    <n v="46"/>
    <n v="13"/>
    <x v="12"/>
    <n v="32"/>
    <s v="Espírito Santo"/>
    <s v="3203346"/>
    <x v="45"/>
    <m/>
    <s v="3203"/>
    <s v="Central Espírito-santense"/>
    <x v="0"/>
    <x v="0"/>
    <n v="51053.288"/>
    <n v="41710.260999999999"/>
    <n v="187393.31699999998"/>
    <n v="120334.257"/>
    <n v="67059.06"/>
    <n v="28191.543000000001"/>
    <n v="308348.40899999999"/>
    <n v="15910"/>
    <n v="19380.79"/>
  </r>
  <r>
    <s v="32033532014"/>
    <n v="47"/>
    <n v="13"/>
    <x v="12"/>
    <n v="32"/>
    <s v="Espírito Santo"/>
    <s v="3203353"/>
    <x v="46"/>
    <m/>
    <s v="3201"/>
    <s v="Noroeste Espírito-santense"/>
    <x v="4"/>
    <x v="4"/>
    <n v="38639.677000000003"/>
    <n v="14766.843000000001"/>
    <n v="132191.86300000001"/>
    <n v="83109.34"/>
    <n v="49082.523000000001"/>
    <n v="14149.194"/>
    <n v="199747.57500000001"/>
    <n v="12224"/>
    <n v="16340.61"/>
  </r>
  <r>
    <s v="32034032014"/>
    <n v="48"/>
    <n v="13"/>
    <x v="12"/>
    <n v="32"/>
    <s v="Espírito Santo"/>
    <s v="3203403"/>
    <x v="47"/>
    <m/>
    <s v="3204"/>
    <s v="Sul Espírito-santense"/>
    <x v="5"/>
    <x v="5"/>
    <n v="47116.288999999997"/>
    <n v="70559.694000000003"/>
    <n v="255571.48200000002"/>
    <n v="152563.12100000001"/>
    <n v="103008.361"/>
    <n v="36305.353000000003"/>
    <n v="409552.81800000003"/>
    <n v="27329"/>
    <n v="14986.02"/>
  </r>
  <r>
    <s v="32035022014"/>
    <n v="49"/>
    <n v="13"/>
    <x v="12"/>
    <n v="32"/>
    <s v="Espírito Santo"/>
    <s v="3203502"/>
    <x v="48"/>
    <m/>
    <s v="3202"/>
    <s v="Litoral Norte Espírito-santense"/>
    <x v="7"/>
    <x v="7"/>
    <n v="65871.847999999998"/>
    <n v="30167.853999999999"/>
    <n v="172804.40700000001"/>
    <n v="98914.945999999996"/>
    <n v="73889.460999999996"/>
    <n v="21755.78"/>
    <n v="290599.88900000002"/>
    <n v="19138"/>
    <n v="15184.44"/>
  </r>
  <r>
    <s v="32036012014"/>
    <n v="50"/>
    <n v="13"/>
    <x v="12"/>
    <n v="32"/>
    <s v="Espírito Santo"/>
    <s v="3203601"/>
    <x v="49"/>
    <m/>
    <s v="3202"/>
    <s v="Litoral Norte Espírito-santense"/>
    <x v="7"/>
    <x v="7"/>
    <n v="22014.281999999999"/>
    <n v="3676.6219999999998"/>
    <n v="39184.131000000001"/>
    <n v="12576.798000000001"/>
    <n v="26607.332999999999"/>
    <n v="2519.297"/>
    <n v="67394.331999999995"/>
    <n v="5897"/>
    <n v="11428.58"/>
  </r>
  <r>
    <s v="32037002014"/>
    <n v="51"/>
    <n v="13"/>
    <x v="12"/>
    <n v="32"/>
    <s v="Espírito Santo"/>
    <s v="3203700"/>
    <x v="50"/>
    <m/>
    <s v="3204"/>
    <s v="Sul Espírito-santense"/>
    <x v="2"/>
    <x v="2"/>
    <n v="45579.902999999998"/>
    <n v="15835.134"/>
    <n v="143105.399"/>
    <n v="62225.027999999998"/>
    <n v="80880.370999999999"/>
    <n v="9690.759"/>
    <n v="214211.19500000001"/>
    <n v="18994"/>
    <n v="11277.83"/>
  </r>
  <r>
    <s v="32038092014"/>
    <n v="52"/>
    <n v="13"/>
    <x v="12"/>
    <n v="32"/>
    <s v="Espírito Santo"/>
    <s v="3203809"/>
    <x v="51"/>
    <m/>
    <s v="3204"/>
    <s v="Sul Espírito-santense"/>
    <x v="5"/>
    <x v="5"/>
    <n v="14841.2"/>
    <n v="8170.4539999999997"/>
    <n v="116731.715"/>
    <n v="55702.285000000003"/>
    <n v="61029.43"/>
    <n v="7665.0240000000003"/>
    <n v="147408.39199999999"/>
    <n v="15533"/>
    <n v="9490.01"/>
  </r>
  <r>
    <s v="32039082014"/>
    <n v="53"/>
    <n v="13"/>
    <x v="12"/>
    <n v="32"/>
    <s v="Espírito Santo"/>
    <s v="3203908"/>
    <x v="52"/>
    <m/>
    <s v="3201"/>
    <s v="Noroeste Espírito-santense"/>
    <x v="1"/>
    <x v="1"/>
    <n v="83069.255999999994"/>
    <n v="102998.99800000001"/>
    <n v="613826.40099999995"/>
    <n v="427824.78499999997"/>
    <n v="186001.61600000001"/>
    <n v="83902.285999999993"/>
    <n v="883796.94299999997"/>
    <n v="49932"/>
    <n v="17700.009999999998"/>
  </r>
  <r>
    <s v="32040052014"/>
    <n v="54"/>
    <n v="13"/>
    <x v="12"/>
    <n v="32"/>
    <s v="Espírito Santo"/>
    <s v="3204005"/>
    <x v="53"/>
    <m/>
    <s v="3201"/>
    <s v="Noroeste Espírito-santense"/>
    <x v="4"/>
    <x v="4"/>
    <n v="39850.483999999997"/>
    <n v="10137.815000000001"/>
    <n v="153280.149"/>
    <n v="66635.315000000002"/>
    <n v="86644.834000000003"/>
    <n v="9310.0519999999997"/>
    <n v="212578.5"/>
    <n v="23273"/>
    <n v="9134.1299999999992"/>
  </r>
  <r>
    <s v="32040542014"/>
    <n v="55"/>
    <n v="13"/>
    <x v="12"/>
    <n v="32"/>
    <s v="Espírito Santo"/>
    <s v="3204054"/>
    <x v="54"/>
    <m/>
    <s v="3202"/>
    <s v="Litoral Norte Espírito-santense"/>
    <x v="7"/>
    <x v="7"/>
    <n v="36997.603000000003"/>
    <n v="28302.465"/>
    <n v="189950.10700000002"/>
    <n v="94719.998000000007"/>
    <n v="95230.108999999997"/>
    <n v="14844.713"/>
    <n v="270094.88900000002"/>
    <n v="25916"/>
    <n v="10421.94"/>
  </r>
  <r>
    <s v="32041042014"/>
    <n v="56"/>
    <n v="13"/>
    <x v="12"/>
    <n v="32"/>
    <s v="Espírito Santo"/>
    <s v="3204104"/>
    <x v="55"/>
    <m/>
    <s v="3202"/>
    <s v="Litoral Norte Espírito-santense"/>
    <x v="7"/>
    <x v="7"/>
    <n v="82237.846000000005"/>
    <n v="21057.396000000001"/>
    <n v="255000.62"/>
    <n v="149399.514"/>
    <n v="105601.106"/>
    <n v="30612.196"/>
    <n v="388908.05800000002"/>
    <n v="26309"/>
    <n v="14782.32"/>
  </r>
  <r>
    <s v="32042032014"/>
    <n v="57"/>
    <n v="13"/>
    <x v="12"/>
    <n v="32"/>
    <s v="Espírito Santo"/>
    <s v="3204203"/>
    <x v="56"/>
    <m/>
    <s v="3203"/>
    <s v="Central Espírito-santense"/>
    <x v="3"/>
    <x v="3"/>
    <n v="11549.992"/>
    <n v="366962.97499999998"/>
    <n v="273372.44400000002"/>
    <n v="180791.342"/>
    <n v="92581.101999999999"/>
    <n v="21723.02"/>
    <n v="673608.43099999998"/>
    <n v="20395"/>
    <n v="33028.120000000003"/>
  </r>
  <r>
    <s v="32042522014"/>
    <n v="58"/>
    <n v="13"/>
    <x v="12"/>
    <n v="32"/>
    <s v="Espírito Santo"/>
    <s v="3204252"/>
    <x v="57"/>
    <m/>
    <s v="3202"/>
    <s v="Litoral Norte Espírito-santense"/>
    <x v="7"/>
    <x v="7"/>
    <n v="12059.432000000001"/>
    <n v="7933.2039999999997"/>
    <n v="52756.498999999996"/>
    <n v="20287.135999999999"/>
    <n v="32469.363000000001"/>
    <n v="2906.357"/>
    <n v="75655.493000000002"/>
    <n v="7670"/>
    <n v="9863.82"/>
  </r>
  <r>
    <s v="32043022014"/>
    <n v="59"/>
    <n v="13"/>
    <x v="12"/>
    <n v="32"/>
    <s v="Espírito Santo"/>
    <s v="3204302"/>
    <x v="58"/>
    <m/>
    <s v="3204"/>
    <s v="Sul Espírito-santense"/>
    <x v="3"/>
    <x v="3"/>
    <n v="49372.767"/>
    <n v="7506328.7460000003"/>
    <n v="1530961.4910000002"/>
    <n v="1444372.8870000001"/>
    <n v="86588.604000000007"/>
    <n v="66281.566999999995"/>
    <n v="9152944.5710000005"/>
    <n v="11221"/>
    <n v="815697.76"/>
  </r>
  <r>
    <s v="32043512014"/>
    <n v="60"/>
    <n v="13"/>
    <x v="12"/>
    <n v="32"/>
    <s v="Espírito Santo"/>
    <s v="3204351"/>
    <x v="59"/>
    <m/>
    <s v="3202"/>
    <s v="Litoral Norte Espírito-santense"/>
    <x v="6"/>
    <x v="6"/>
    <n v="58512.959000000003"/>
    <n v="19334.665000000001"/>
    <n v="215909.595"/>
    <n v="135509.736"/>
    <n v="80399.858999999997"/>
    <n v="28360.226999999999"/>
    <n v="322117.446"/>
    <n v="19038"/>
    <n v="16919.71"/>
  </r>
  <r>
    <s v="32044012014"/>
    <n v="61"/>
    <n v="13"/>
    <x v="12"/>
    <n v="32"/>
    <s v="Espírito Santo"/>
    <s v="3204401"/>
    <x v="60"/>
    <m/>
    <s v="3203"/>
    <s v="Central Espírito-santense"/>
    <x v="3"/>
    <x v="3"/>
    <n v="14756.861000000001"/>
    <n v="33633.14"/>
    <n v="105649.75"/>
    <n v="55512.714"/>
    <n v="50137.036"/>
    <n v="15190.518"/>
    <n v="169230.269"/>
    <n v="12020"/>
    <n v="14079.06"/>
  </r>
  <r>
    <s v="32045002014"/>
    <n v="62"/>
    <n v="13"/>
    <x v="12"/>
    <n v="32"/>
    <s v="Espírito Santo"/>
    <s v="3204500"/>
    <x v="61"/>
    <m/>
    <s v="3203"/>
    <s v="Central Espírito-santense"/>
    <x v="9"/>
    <x v="9"/>
    <n v="49653.597999999998"/>
    <n v="31403.113000000001"/>
    <n v="86929.82699999999"/>
    <n v="35230.639999999999"/>
    <n v="51699.186999999998"/>
    <n v="5369.875"/>
    <n v="173356.41200000001"/>
    <n v="12883"/>
    <n v="13456.21"/>
  </r>
  <r>
    <s v="32045592014"/>
    <n v="63"/>
    <n v="13"/>
    <x v="12"/>
    <n v="32"/>
    <s v="Espírito Santo"/>
    <s v="3204559"/>
    <x v="62"/>
    <m/>
    <s v="3203"/>
    <s v="Central Espírito-santense"/>
    <x v="9"/>
    <x v="9"/>
    <n v="454495.16899999999"/>
    <n v="63076.31"/>
    <n v="440795.03300000005"/>
    <n v="288300.59100000001"/>
    <n v="152494.44200000001"/>
    <n v="64692.692000000003"/>
    <n v="1023059.204"/>
    <n v="38290"/>
    <n v="26718.7"/>
  </r>
  <r>
    <s v="32046092014"/>
    <n v="64"/>
    <n v="13"/>
    <x v="12"/>
    <n v="32"/>
    <s v="Espírito Santo"/>
    <s v="3204609"/>
    <x v="63"/>
    <m/>
    <s v="3203"/>
    <s v="Central Espírito-santense"/>
    <x v="9"/>
    <x v="9"/>
    <n v="49650.046999999999"/>
    <n v="33742.201999999997"/>
    <n v="251236.54399999999"/>
    <n v="157438.53099999999"/>
    <n v="93798.013000000006"/>
    <n v="26372.57"/>
    <n v="361001.36300000001"/>
    <n v="23585"/>
    <n v="15306.4"/>
  </r>
  <r>
    <s v="32046582014"/>
    <n v="65"/>
    <n v="13"/>
    <x v="12"/>
    <n v="32"/>
    <s v="Espírito Santo"/>
    <s v="3204658"/>
    <x v="64"/>
    <m/>
    <s v="3201"/>
    <s v="Noroeste Espírito-santense"/>
    <x v="4"/>
    <x v="4"/>
    <n v="26454.058000000001"/>
    <n v="45960.574999999997"/>
    <n v="85519.103999999992"/>
    <n v="48152.974000000002"/>
    <n v="37366.129999999997"/>
    <n v="21614.657999999999"/>
    <n v="179548.39499999999"/>
    <n v="8652"/>
    <n v="20752.240000000002"/>
  </r>
  <r>
    <s v="32047082014"/>
    <n v="66"/>
    <n v="13"/>
    <x v="12"/>
    <n v="32"/>
    <s v="Espírito Santo"/>
    <s v="3204708"/>
    <x v="65"/>
    <m/>
    <s v="3201"/>
    <s v="Noroeste Espírito-santense"/>
    <x v="4"/>
    <x v="4"/>
    <n v="49417.938000000002"/>
    <n v="80171.077000000005"/>
    <n v="374193.44099999999"/>
    <n v="243577.432"/>
    <n v="130616.00900000001"/>
    <n v="49778.95"/>
    <n v="553561.40700000001"/>
    <n v="35785"/>
    <n v="15469.09"/>
  </r>
  <r>
    <s v="32048072014"/>
    <n v="67"/>
    <n v="13"/>
    <x v="12"/>
    <n v="32"/>
    <s v="Espírito Santo"/>
    <s v="3204807"/>
    <x v="66"/>
    <m/>
    <s v="3204"/>
    <s v="Sul Espírito-santense"/>
    <x v="2"/>
    <x v="2"/>
    <n v="12049.019"/>
    <n v="12871.332"/>
    <n v="86690.9"/>
    <n v="41465.224000000002"/>
    <n v="45225.675999999999"/>
    <n v="5295.2219999999998"/>
    <n v="116906.474"/>
    <n v="11000"/>
    <n v="10627.86"/>
  </r>
  <r>
    <s v="32049062014"/>
    <n v="68"/>
    <n v="13"/>
    <x v="12"/>
    <n v="32"/>
    <s v="Espírito Santo"/>
    <s v="3204906"/>
    <x v="67"/>
    <m/>
    <s v="3202"/>
    <s v="Litoral Norte Espírito-santense"/>
    <x v="7"/>
    <x v="7"/>
    <n v="152794.59599999999"/>
    <n v="322653.78100000002"/>
    <n v="1356218.023"/>
    <n v="860729.71100000001"/>
    <n v="495488.31199999998"/>
    <n v="146772.929"/>
    <n v="1978439.3289999999"/>
    <n v="122668"/>
    <n v="16128.41"/>
  </r>
  <r>
    <s v="32049552014"/>
    <n v="69"/>
    <n v="13"/>
    <x v="12"/>
    <n v="32"/>
    <s v="Espírito Santo"/>
    <s v="3204955"/>
    <x v="68"/>
    <m/>
    <s v="3203"/>
    <s v="Central Espírito-santense"/>
    <x v="4"/>
    <x v="4"/>
    <n v="37802.574999999997"/>
    <n v="24184.909"/>
    <n v="113393.943"/>
    <n v="66226.741999999998"/>
    <n v="47167.201000000001"/>
    <n v="13295.666999999999"/>
    <n v="188677.09299999999"/>
    <n v="12283"/>
    <n v="15360.83"/>
  </r>
  <r>
    <s v="32050022014"/>
    <n v="70"/>
    <n v="13"/>
    <x v="12"/>
    <n v="32"/>
    <s v="Espírito Santo"/>
    <s v="3205002"/>
    <x v="69"/>
    <s v="RM Grande Vitória"/>
    <s v="3203"/>
    <s v="Central Espírito-santense"/>
    <x v="8"/>
    <x v="8"/>
    <n v="18735.905999999999"/>
    <n v="4794921.227"/>
    <n v="8859372.5470000003"/>
    <n v="7062234.3969999999"/>
    <n v="1797138.15"/>
    <n v="3871152.3089999999"/>
    <n v="17544181.989"/>
    <n v="476428"/>
    <n v="36824.410000000003"/>
  </r>
  <r>
    <s v="32050102014"/>
    <n v="71"/>
    <n v="13"/>
    <x v="12"/>
    <n v="32"/>
    <s v="Espírito Santo"/>
    <s v="3205010"/>
    <x v="70"/>
    <m/>
    <s v="3202"/>
    <s v="Litoral Norte Espírito-santense"/>
    <x v="6"/>
    <x v="6"/>
    <n v="80722.399000000005"/>
    <n v="123506.016"/>
    <n v="257970.17199999999"/>
    <n v="152422.136"/>
    <n v="105548.03599999999"/>
    <n v="54509.197"/>
    <n v="516707.78399999999"/>
    <n v="27409"/>
    <n v="18851.759999999998"/>
  </r>
  <r>
    <s v="32050362014"/>
    <n v="72"/>
    <n v="13"/>
    <x v="12"/>
    <n v="32"/>
    <s v="Espírito Santo"/>
    <s v="3205036"/>
    <x v="71"/>
    <m/>
    <s v="3204"/>
    <s v="Sul Espírito-santense"/>
    <x v="5"/>
    <x v="5"/>
    <n v="37367.156999999999"/>
    <n v="91024.495999999999"/>
    <n v="170153.86600000001"/>
    <n v="89612.751000000004"/>
    <n v="80541.115000000005"/>
    <n v="28855.816999999999"/>
    <n v="327401.337"/>
    <n v="20944"/>
    <n v="15632.23"/>
  </r>
  <r>
    <s v="32050692014"/>
    <n v="73"/>
    <n v="13"/>
    <x v="12"/>
    <n v="32"/>
    <s v="Espírito Santo"/>
    <s v="3205069"/>
    <x v="72"/>
    <m/>
    <s v="3203"/>
    <s v="Central Espírito-santense"/>
    <x v="0"/>
    <x v="0"/>
    <n v="56333.898999999998"/>
    <n v="62849.430999999997"/>
    <n v="300760.65299999999"/>
    <n v="210812.89799999999"/>
    <n v="89947.755000000005"/>
    <n v="45857.161"/>
    <n v="465801.14299999998"/>
    <n v="23313"/>
    <n v="19980.32"/>
  </r>
  <r>
    <s v="32051012014"/>
    <n v="74"/>
    <n v="13"/>
    <x v="12"/>
    <n v="32"/>
    <s v="Espírito Santo"/>
    <s v="3205101"/>
    <x v="73"/>
    <s v="RM Grande Vitória"/>
    <s v="3203"/>
    <s v="Central Espírito-santense"/>
    <x v="8"/>
    <x v="8"/>
    <n v="24303.834999999999"/>
    <n v="392230.55"/>
    <n v="936713.36499999999"/>
    <n v="662456.58600000001"/>
    <n v="274256.77899999998"/>
    <n v="255977.91399999999"/>
    <n v="1609225.6629999999"/>
    <n v="73318"/>
    <n v="21948.58"/>
  </r>
  <r>
    <s v="32051502014"/>
    <n v="75"/>
    <n v="13"/>
    <x v="12"/>
    <n v="32"/>
    <s v="Espírito Santo"/>
    <s v="3205150"/>
    <x v="74"/>
    <m/>
    <s v="3201"/>
    <s v="Noroeste Espírito-santense"/>
    <x v="1"/>
    <x v="1"/>
    <n v="36440.741000000002"/>
    <n v="32863.275000000001"/>
    <n v="73230.491999999998"/>
    <n v="33276.963000000003"/>
    <n v="39953.529000000002"/>
    <n v="5786.28"/>
    <n v="148320.78700000001"/>
    <n v="9320"/>
    <n v="15914.25"/>
  </r>
  <r>
    <s v="32051762014"/>
    <n v="76"/>
    <n v="13"/>
    <x v="12"/>
    <n v="32"/>
    <s v="Espírito Santo"/>
    <s v="3205176"/>
    <x v="75"/>
    <m/>
    <s v="3201"/>
    <s v="Noroeste Espírito-santense"/>
    <x v="4"/>
    <x v="4"/>
    <n v="85795.952999999994"/>
    <n v="15263.084999999999"/>
    <n v="139220.38"/>
    <n v="82136.944000000003"/>
    <n v="57083.436000000002"/>
    <n v="14482.393"/>
    <n v="254761.81200000001"/>
    <n v="14635"/>
    <n v="17407.71"/>
  </r>
  <r>
    <s v="32052002014"/>
    <n v="77"/>
    <n v="13"/>
    <x v="12"/>
    <n v="32"/>
    <s v="Espírito Santo"/>
    <s v="3205200"/>
    <x v="76"/>
    <s v="RM Grande Vitória"/>
    <s v="3203"/>
    <s v="Central Espírito-santense"/>
    <x v="8"/>
    <x v="8"/>
    <n v="17923.84"/>
    <n v="1628809.1270000001"/>
    <n v="7235522.9160000002"/>
    <n v="5600557.6140000001"/>
    <n v="1634965.3019999999"/>
    <n v="2101194.6970000002"/>
    <n v="10983450.58"/>
    <n v="465690"/>
    <n v="23585.33"/>
  </r>
  <r>
    <s v="32053092014"/>
    <n v="78"/>
    <n v="13"/>
    <x v="12"/>
    <n v="32"/>
    <s v="Espírito Santo"/>
    <s v="3205309"/>
    <x v="77"/>
    <s v="RM Grande Vitória"/>
    <s v="3203"/>
    <s v="Central Espírito-santense"/>
    <x v="8"/>
    <x v="8"/>
    <n v="16263.886"/>
    <n v="4038407.0279999999"/>
    <n v="12783687.464"/>
    <n v="11087666.454"/>
    <n v="1696021.01"/>
    <n v="6599760.6940000001"/>
    <n v="23438119.070999999"/>
    <n v="352104"/>
    <n v="66565.899999999994"/>
  </r>
  <r>
    <s v="32001022015"/>
    <n v="1"/>
    <n v="14"/>
    <x v="13"/>
    <n v="32"/>
    <s v="Espírito Santo"/>
    <s v="3200102"/>
    <x v="0"/>
    <m/>
    <s v="3203"/>
    <s v="Central Espírito-santense"/>
    <x v="0"/>
    <x v="0"/>
    <n v="57978.663999999997"/>
    <n v="39426.107000000004"/>
    <n v="271047.78999999998"/>
    <n v="147789.663"/>
    <n v="123258.12699999999"/>
    <n v="24999.835999999999"/>
    <n v="393452.39600000001"/>
    <n v="32454"/>
    <n v="12123.39"/>
  </r>
  <r>
    <s v="32001362015"/>
    <n v="2"/>
    <n v="14"/>
    <x v="13"/>
    <n v="32"/>
    <s v="Espírito Santo"/>
    <s v="3200136"/>
    <x v="1"/>
    <m/>
    <s v="3201"/>
    <s v="Noroeste Espírito-santense"/>
    <x v="1"/>
    <x v="1"/>
    <n v="32159.458999999999"/>
    <n v="22278.072"/>
    <n v="94164.285000000003"/>
    <n v="51442.154000000002"/>
    <n v="42722.131000000001"/>
    <n v="13480.4"/>
    <n v="162082.215"/>
    <n v="10065"/>
    <n v="16103.55"/>
  </r>
  <r>
    <s v="32001692015"/>
    <n v="3"/>
    <n v="14"/>
    <x v="13"/>
    <n v="32"/>
    <s v="Espírito Santo"/>
    <s v="3200169"/>
    <x v="2"/>
    <m/>
    <s v="3201"/>
    <s v="Noroeste Espírito-santense"/>
    <x v="1"/>
    <x v="1"/>
    <n v="16107.236999999999"/>
    <n v="14903.785"/>
    <n v="98761.502999999997"/>
    <n v="43424.158000000003"/>
    <n v="55337.345000000001"/>
    <n v="8300.8169999999991"/>
    <n v="138073.34299999999"/>
    <n v="12025"/>
    <n v="11482.19"/>
  </r>
  <r>
    <s v="32002012015"/>
    <n v="4"/>
    <n v="14"/>
    <x v="13"/>
    <n v="32"/>
    <s v="Espírito Santo"/>
    <s v="3200201"/>
    <x v="3"/>
    <m/>
    <s v="3204"/>
    <s v="Sul Espírito-santense"/>
    <x v="2"/>
    <x v="2"/>
    <n v="31884.934000000001"/>
    <n v="78660.974000000002"/>
    <n v="296529.64299999998"/>
    <n v="171598.992"/>
    <n v="124930.651"/>
    <n v="24687.428"/>
    <n v="431762.97899999999"/>
    <n v="32205"/>
    <n v="13406.71"/>
  </r>
  <r>
    <s v="32003002015"/>
    <n v="5"/>
    <n v="14"/>
    <x v="13"/>
    <n v="32"/>
    <s v="Espírito Santo"/>
    <s v="3200300"/>
    <x v="4"/>
    <m/>
    <s v="3203"/>
    <s v="Central Espírito-santense"/>
    <x v="3"/>
    <x v="3"/>
    <n v="62006.103999999999"/>
    <n v="62676.279000000002"/>
    <n v="149280.39000000001"/>
    <n v="89902.307000000001"/>
    <n v="59378.082999999999"/>
    <n v="22536.505000000001"/>
    <n v="296499.27899999998"/>
    <n v="14973"/>
    <n v="19802.259999999998"/>
  </r>
  <r>
    <s v="32003592015"/>
    <n v="6"/>
    <n v="14"/>
    <x v="13"/>
    <n v="32"/>
    <s v="Espírito Santo"/>
    <s v="3200359"/>
    <x v="5"/>
    <m/>
    <s v="3201"/>
    <s v="Noroeste Espírito-santense"/>
    <x v="4"/>
    <x v="4"/>
    <n v="12702.203"/>
    <n v="5417.3429999999998"/>
    <n v="58936.53"/>
    <n v="23857.382000000001"/>
    <n v="35079.148000000001"/>
    <n v="3867.873"/>
    <n v="80923.95"/>
    <n v="7934"/>
    <n v="10199.64"/>
  </r>
  <r>
    <s v="32004092015"/>
    <n v="7"/>
    <n v="14"/>
    <x v="13"/>
    <n v="32"/>
    <s v="Espírito Santo"/>
    <s v="3200409"/>
    <x v="6"/>
    <m/>
    <s v="3203"/>
    <s v="Central Espírito-santense"/>
    <x v="3"/>
    <x v="3"/>
    <n v="25499.927"/>
    <n v="1600901.865"/>
    <n v="869832.17700000003"/>
    <n v="646485.63600000006"/>
    <n v="223346.541"/>
    <n v="218776.37"/>
    <n v="2715010.3390000002"/>
    <n v="27624"/>
    <n v="98284.479999999996"/>
  </r>
  <r>
    <s v="32005082015"/>
    <n v="8"/>
    <n v="14"/>
    <x v="13"/>
    <n v="32"/>
    <s v="Espírito Santo"/>
    <s v="3200508"/>
    <x v="7"/>
    <m/>
    <s v="3204"/>
    <s v="Sul Espírito-santense"/>
    <x v="5"/>
    <x v="5"/>
    <n v="12471.062"/>
    <n v="4541.9210000000003"/>
    <n v="59988.894"/>
    <n v="26608.041000000001"/>
    <n v="33380.853000000003"/>
    <n v="3360.069"/>
    <n v="80361.945999999996"/>
    <n v="7924"/>
    <n v="10141.59"/>
  </r>
  <r>
    <s v="32006072015"/>
    <n v="9"/>
    <n v="14"/>
    <x v="13"/>
    <n v="32"/>
    <s v="Espírito Santo"/>
    <s v="3200607"/>
    <x v="8"/>
    <m/>
    <s v="3202"/>
    <s v="Litoral Norte Espírito-santense"/>
    <x v="6"/>
    <x v="6"/>
    <n v="53181.029000000002"/>
    <n v="3048996.824"/>
    <n v="1599877.59"/>
    <n v="1151047.7560000001"/>
    <n v="448829.83399999997"/>
    <n v="613310.44799999997"/>
    <n v="5315365.8909999998"/>
    <n v="95056"/>
    <n v="55918.26"/>
  </r>
  <r>
    <s v="32007062015"/>
    <n v="10"/>
    <n v="14"/>
    <x v="13"/>
    <n v="32"/>
    <s v="Espírito Santo"/>
    <s v="3200706"/>
    <x v="9"/>
    <m/>
    <s v="3204"/>
    <s v="Sul Espírito-santense"/>
    <x v="5"/>
    <x v="5"/>
    <n v="12731.084999999999"/>
    <n v="81413.554000000004"/>
    <n v="114680.70800000001"/>
    <n v="65287.548000000003"/>
    <n v="49393.16"/>
    <n v="40679.462"/>
    <n v="249504.80900000001"/>
    <n v="11181"/>
    <n v="22315.07"/>
  </r>
  <r>
    <s v="32008052015"/>
    <n v="11"/>
    <n v="14"/>
    <x v="13"/>
    <n v="32"/>
    <s v="Espírito Santo"/>
    <s v="3200805"/>
    <x v="10"/>
    <m/>
    <s v="3201"/>
    <s v="Noroeste Espírito-santense"/>
    <x v="4"/>
    <x v="4"/>
    <n v="36592.483"/>
    <n v="207109.89499999999"/>
    <n v="316832.66200000001"/>
    <n v="192031.62100000001"/>
    <n v="124801.041"/>
    <n v="41521.980000000003"/>
    <n v="602057.02"/>
    <n v="31467"/>
    <n v="19132.97"/>
  </r>
  <r>
    <s v="32009042015"/>
    <n v="12"/>
    <n v="14"/>
    <x v="13"/>
    <n v="32"/>
    <s v="Espírito Santo"/>
    <s v="3200904"/>
    <x v="11"/>
    <m/>
    <s v="3201"/>
    <s v="Noroeste Espírito-santense"/>
    <x v="1"/>
    <x v="1"/>
    <n v="42473.758000000002"/>
    <n v="217799.99"/>
    <n v="482563.45900000003"/>
    <n v="307309.92499999999"/>
    <n v="175253.53400000001"/>
    <n v="85281.054000000004"/>
    <n v="828118.26199999999"/>
    <n v="44599"/>
    <n v="18568.09"/>
  </r>
  <r>
    <s v="32010012015"/>
    <n v="13"/>
    <n v="14"/>
    <x v="13"/>
    <n v="32"/>
    <s v="Espírito Santo"/>
    <s v="3201001"/>
    <x v="12"/>
    <m/>
    <s v="3201"/>
    <s v="Noroeste Espírito-santense"/>
    <x v="7"/>
    <x v="7"/>
    <n v="54474.027999999998"/>
    <n v="17916.223999999998"/>
    <n v="148392.01500000001"/>
    <n v="84766.328999999998"/>
    <n v="63625.686000000002"/>
    <n v="15222.61"/>
    <n v="236004.87700000001"/>
    <n v="15318"/>
    <n v="15407.03"/>
  </r>
  <r>
    <s v="32011002015"/>
    <n v="14"/>
    <n v="14"/>
    <x v="13"/>
    <n v="32"/>
    <s v="Espírito Santo"/>
    <s v="3201100"/>
    <x v="13"/>
    <m/>
    <s v="3204"/>
    <s v="Sul Espírito-santense"/>
    <x v="2"/>
    <x v="2"/>
    <n v="2972.8040000000001"/>
    <n v="18225.825000000001"/>
    <n v="92188.092000000004"/>
    <n v="52129.855000000003"/>
    <n v="40058.237000000001"/>
    <n v="9136.7559999999994"/>
    <n v="122523.476"/>
    <n v="10176"/>
    <n v="12040.44"/>
  </r>
  <r>
    <s v="32011592015"/>
    <n v="15"/>
    <n v="14"/>
    <x v="13"/>
    <n v="32"/>
    <s v="Espírito Santo"/>
    <s v="3201159"/>
    <x v="14"/>
    <m/>
    <s v="3203"/>
    <s v="Central Espírito-santense"/>
    <x v="0"/>
    <x v="0"/>
    <n v="61706.137999999999"/>
    <n v="25971.663"/>
    <n v="102129.25599999999"/>
    <n v="50123.118999999999"/>
    <n v="52006.137000000002"/>
    <n v="7748.1289999999999"/>
    <n v="197555.185"/>
    <n v="12755"/>
    <n v="15488.45"/>
  </r>
  <r>
    <s v="32012092015"/>
    <n v="16"/>
    <n v="14"/>
    <x v="13"/>
    <n v="32"/>
    <s v="Espírito Santo"/>
    <s v="3201209"/>
    <x v="15"/>
    <m/>
    <s v="3204"/>
    <s v="Sul Espírito-santense"/>
    <x v="5"/>
    <x v="5"/>
    <n v="41765.697999999997"/>
    <n v="1196246.4140000001"/>
    <n v="2970090.2209999999"/>
    <n v="2194281.662"/>
    <n v="775808.55900000001"/>
    <n v="587136.64599999995"/>
    <n v="4795238.9780000001"/>
    <n v="208702"/>
    <n v="22976.49"/>
  </r>
  <r>
    <s v="32013082015"/>
    <n v="17"/>
    <n v="14"/>
    <x v="13"/>
    <n v="32"/>
    <s v="Espírito Santo"/>
    <s v="3201308"/>
    <x v="16"/>
    <s v="RM Grande Vitória"/>
    <s v="3203"/>
    <s v="Central Espírito-santense"/>
    <x v="8"/>
    <x v="8"/>
    <n v="8586.9269999999997"/>
    <n v="813878.19200000004"/>
    <n v="5362573.2180000003"/>
    <n v="4059466.8459999999"/>
    <n v="1303106.372"/>
    <n v="1908532.1769999999"/>
    <n v="8093570.5140000004"/>
    <n v="381802"/>
    <n v="21198.34"/>
  </r>
  <r>
    <s v="32014072015"/>
    <n v="18"/>
    <n v="14"/>
    <x v="13"/>
    <n v="32"/>
    <s v="Espírito Santo"/>
    <s v="3201407"/>
    <x v="17"/>
    <m/>
    <s v="3204"/>
    <s v="Sul Espírito-santense"/>
    <x v="5"/>
    <x v="5"/>
    <n v="51993.73"/>
    <n v="179506.11499999999"/>
    <n v="466595.79599999997"/>
    <n v="318604.14899999998"/>
    <n v="147991.647"/>
    <n v="87156.369000000006"/>
    <n v="785252.01"/>
    <n v="37829"/>
    <n v="20757.939999999999"/>
  </r>
  <r>
    <s v="32015062015"/>
    <n v="19"/>
    <n v="14"/>
    <x v="13"/>
    <n v="32"/>
    <s v="Espírito Santo"/>
    <s v="3201506"/>
    <x v="18"/>
    <m/>
    <s v="3201"/>
    <s v="Noroeste Espírito-santense"/>
    <x v="4"/>
    <x v="4"/>
    <n v="58623.557000000001"/>
    <n v="738148.96100000001"/>
    <n v="1993028.5359999998"/>
    <n v="1503517.24"/>
    <n v="489511.29599999997"/>
    <n v="399864.25799999997"/>
    <n v="3189665.3130000001"/>
    <n v="122646"/>
    <n v="26007.09"/>
  </r>
  <r>
    <s v="32016052015"/>
    <n v="20"/>
    <n v="14"/>
    <x v="13"/>
    <n v="32"/>
    <s v="Espírito Santo"/>
    <s v="3201605"/>
    <x v="19"/>
    <m/>
    <s v="3202"/>
    <s v="Litoral Norte Espírito-santense"/>
    <x v="7"/>
    <x v="7"/>
    <n v="45371.754000000001"/>
    <n v="148051.59"/>
    <n v="318541.97899999999"/>
    <n v="189469.361"/>
    <n v="129072.618"/>
    <n v="89956.831999999995"/>
    <n v="601922.15500000003"/>
    <n v="31127"/>
    <n v="19337.62"/>
  </r>
  <r>
    <s v="32017042015"/>
    <n v="21"/>
    <n v="14"/>
    <x v="13"/>
    <n v="32"/>
    <s v="Espírito Santo"/>
    <s v="3201704"/>
    <x v="20"/>
    <m/>
    <s v="3203"/>
    <s v="Central Espírito-santense"/>
    <x v="0"/>
    <x v="0"/>
    <n v="23712.022000000001"/>
    <n v="19767.275000000001"/>
    <n v="126595.217"/>
    <n v="73676.959000000003"/>
    <n v="52918.258000000002"/>
    <n v="16104.403"/>
    <n v="186178.91699999999"/>
    <n v="12766"/>
    <n v="14583.97"/>
  </r>
  <r>
    <s v="32018032015"/>
    <n v="22"/>
    <n v="14"/>
    <x v="13"/>
    <n v="32"/>
    <s v="Espírito Santo"/>
    <s v="3201803"/>
    <x v="21"/>
    <m/>
    <s v="3204"/>
    <s v="Sul Espírito-santense"/>
    <x v="2"/>
    <x v="2"/>
    <n v="13613.699000000001"/>
    <n v="3083.1579999999999"/>
    <n v="35377.164000000004"/>
    <n v="13039.017"/>
    <n v="22338.147000000001"/>
    <n v="1868.8979999999999"/>
    <n v="53942.917999999998"/>
    <n v="4649"/>
    <n v="11603.12"/>
  </r>
  <r>
    <s v="32019022015"/>
    <n v="23"/>
    <n v="14"/>
    <x v="13"/>
    <n v="32"/>
    <s v="Espírito Santo"/>
    <s v="3201902"/>
    <x v="22"/>
    <m/>
    <s v="3203"/>
    <s v="Central Espírito-santense"/>
    <x v="0"/>
    <x v="0"/>
    <n v="103563.09600000001"/>
    <n v="93920.262000000002"/>
    <n v="379700.989"/>
    <n v="239936.86600000001"/>
    <n v="139764.12299999999"/>
    <n v="42241.983"/>
    <n v="619426.32900000003"/>
    <n v="34416"/>
    <n v="17998.21"/>
  </r>
  <r>
    <s v="32020092015"/>
    <n v="24"/>
    <n v="14"/>
    <x v="13"/>
    <n v="32"/>
    <s v="Espírito Santo"/>
    <s v="3202009"/>
    <x v="23"/>
    <m/>
    <s v="3204"/>
    <s v="Sul Espírito-santense"/>
    <x v="2"/>
    <x v="2"/>
    <n v="12327.014999999999"/>
    <n v="14219.161"/>
    <n v="79396.630999999994"/>
    <n v="50217.042000000001"/>
    <n v="29179.589"/>
    <n v="11077.527"/>
    <n v="117020.333"/>
    <n v="6890"/>
    <n v="16984.080000000002"/>
  </r>
  <r>
    <s v="32021082015"/>
    <n v="25"/>
    <n v="14"/>
    <x v="13"/>
    <n v="32"/>
    <s v="Espírito Santo"/>
    <s v="3202108"/>
    <x v="24"/>
    <m/>
    <s v="3201"/>
    <s v="Noroeste Espírito-santense"/>
    <x v="1"/>
    <x v="1"/>
    <n v="67642.930999999997"/>
    <n v="53792.837"/>
    <n v="188851.18599999999"/>
    <n v="96224.342000000004"/>
    <n v="92626.843999999997"/>
    <n v="14954.981"/>
    <n v="325241.93599999999"/>
    <n v="24271"/>
    <n v="13400.43"/>
  </r>
  <r>
    <s v="32022072015"/>
    <n v="26"/>
    <n v="14"/>
    <x v="13"/>
    <n v="32"/>
    <s v="Espírito Santo"/>
    <s v="3202207"/>
    <x v="25"/>
    <s v="RM Grande Vitória"/>
    <s v="3202"/>
    <s v="Litoral Norte Espírito-santense"/>
    <x v="8"/>
    <x v="8"/>
    <n v="17266.245999999999"/>
    <n v="140753.43299999999"/>
    <n v="232933.48800000001"/>
    <n v="143646.98300000001"/>
    <n v="89286.505000000005"/>
    <n v="42539.082999999999"/>
    <n v="433492.25"/>
    <n v="19985"/>
    <n v="21690.880000000001"/>
  </r>
  <r>
    <s v="32022562015"/>
    <n v="27"/>
    <n v="14"/>
    <x v="13"/>
    <n v="32"/>
    <s v="Espírito Santo"/>
    <s v="3202256"/>
    <x v="26"/>
    <m/>
    <s v="3201"/>
    <s v="Noroeste Espírito-santense"/>
    <x v="4"/>
    <x v="4"/>
    <n v="42238.904999999999"/>
    <n v="23360.887999999999"/>
    <n v="105239.946"/>
    <n v="54709.417000000001"/>
    <n v="50530.529000000002"/>
    <n v="12286.976000000001"/>
    <n v="183126.71400000001"/>
    <n v="12284"/>
    <n v="14907.74"/>
  </r>
  <r>
    <s v="32023062015"/>
    <n v="28"/>
    <n v="14"/>
    <x v="13"/>
    <n v="32"/>
    <s v="Espírito Santo"/>
    <s v="3202306"/>
    <x v="27"/>
    <m/>
    <s v="3204"/>
    <s v="Sul Espírito-santense"/>
    <x v="2"/>
    <x v="2"/>
    <n v="30651.54"/>
    <n v="72117.709000000003"/>
    <n v="361424.315"/>
    <n v="243879.85500000001"/>
    <n v="117544.46"/>
    <n v="39613.548000000003"/>
    <n v="503807.11300000001"/>
    <n v="30685"/>
    <n v="16418.68"/>
  </r>
  <r>
    <s v="32024052015"/>
    <n v="29"/>
    <n v="14"/>
    <x v="13"/>
    <n v="32"/>
    <s v="Espírito Santo"/>
    <s v="3202405"/>
    <x v="28"/>
    <s v="RM Grande Vitória"/>
    <s v="3203"/>
    <s v="Central Espírito-santense"/>
    <x v="8"/>
    <x v="8"/>
    <n v="44918.552000000003"/>
    <n v="245801.663"/>
    <n v="1565763.703"/>
    <n v="1106390.838"/>
    <n v="459372.86499999999"/>
    <n v="188635.70199999999"/>
    <n v="2045119.62"/>
    <n v="119802"/>
    <n v="17070.830000000002"/>
  </r>
  <r>
    <s v="32024542015"/>
    <n v="30"/>
    <n v="14"/>
    <x v="13"/>
    <n v="32"/>
    <s v="Espírito Santo"/>
    <s v="3202454"/>
    <x v="29"/>
    <m/>
    <s v="3204"/>
    <s v="Sul Espírito-santense"/>
    <x v="2"/>
    <x v="2"/>
    <n v="41679.004999999997"/>
    <n v="16064.599"/>
    <n v="201380.606"/>
    <n v="104179.473"/>
    <n v="97201.133000000002"/>
    <n v="16163.735000000001"/>
    <n v="275287.94500000001"/>
    <n v="25244"/>
    <n v="10905.08"/>
  </r>
  <r>
    <s v="32025042015"/>
    <n v="31"/>
    <n v="14"/>
    <x v="13"/>
    <n v="32"/>
    <s v="Espírito Santo"/>
    <s v="3202504"/>
    <x v="30"/>
    <m/>
    <s v="3202"/>
    <s v="Litoral Norte Espírito-santense"/>
    <x v="6"/>
    <x v="6"/>
    <n v="13977.401"/>
    <n v="45741.391000000003"/>
    <n v="150516.20799999998"/>
    <n v="98512.126999999993"/>
    <n v="52004.080999999998"/>
    <n v="24040.688999999998"/>
    <n v="234275.69"/>
    <n v="12358"/>
    <n v="18957.41"/>
  </r>
  <r>
    <s v="32025532015"/>
    <n v="32"/>
    <n v="14"/>
    <x v="13"/>
    <n v="32"/>
    <s v="Espírito Santo"/>
    <s v="3202553"/>
    <x v="31"/>
    <m/>
    <s v="3204"/>
    <s v="Sul Espírito-santense"/>
    <x v="2"/>
    <x v="2"/>
    <n v="30454.414000000001"/>
    <n v="6179.2870000000003"/>
    <n v="69187.846000000005"/>
    <n v="29999.598999999998"/>
    <n v="39188.247000000003"/>
    <n v="4850.1809999999996"/>
    <n v="110671.727"/>
    <n v="9386"/>
    <n v="11791.15"/>
  </r>
  <r>
    <s v="32026032015"/>
    <n v="33"/>
    <n v="14"/>
    <x v="13"/>
    <n v="32"/>
    <s v="Espírito Santo"/>
    <s v="3202603"/>
    <x v="32"/>
    <m/>
    <s v="3203"/>
    <s v="Central Espírito-santense"/>
    <x v="3"/>
    <x v="3"/>
    <n v="29145.938999999998"/>
    <n v="26402.165000000001"/>
    <n v="189584.516"/>
    <n v="128290.81200000001"/>
    <n v="61293.703999999998"/>
    <n v="34313.728000000003"/>
    <n v="279446.348"/>
    <n v="13788"/>
    <n v="20267.36"/>
  </r>
  <r>
    <s v="32026522015"/>
    <n v="34"/>
    <n v="14"/>
    <x v="13"/>
    <n v="32"/>
    <s v="Espírito Santo"/>
    <s v="3202652"/>
    <x v="33"/>
    <m/>
    <s v="3204"/>
    <s v="Sul Espírito-santense"/>
    <x v="2"/>
    <x v="2"/>
    <n v="39057.578000000001"/>
    <n v="8832.5470000000005"/>
    <n v="108904.58799999999"/>
    <n v="56117.228999999999"/>
    <n v="52787.358999999997"/>
    <n v="9911.5609999999997"/>
    <n v="166706.274"/>
    <n v="13096"/>
    <n v="12729.56"/>
  </r>
  <r>
    <s v="32027022015"/>
    <n v="35"/>
    <n v="14"/>
    <x v="13"/>
    <n v="32"/>
    <s v="Espírito Santo"/>
    <s v="3202702"/>
    <x v="34"/>
    <m/>
    <s v="3203"/>
    <s v="Central Espírito-santense"/>
    <x v="9"/>
    <x v="9"/>
    <n v="58054.290999999997"/>
    <n v="12460.333000000001"/>
    <n v="136948.073"/>
    <n v="78035.755000000005"/>
    <n v="58912.317999999999"/>
    <n v="11600.491"/>
    <n v="219063.18799999999"/>
    <n v="14829"/>
    <n v="14772.62"/>
  </r>
  <r>
    <s v="32028012015"/>
    <n v="36"/>
    <n v="14"/>
    <x v="13"/>
    <n v="32"/>
    <s v="Espírito Santo"/>
    <s v="3202801"/>
    <x v="35"/>
    <m/>
    <s v="3204"/>
    <s v="Sul Espírito-santense"/>
    <x v="3"/>
    <x v="3"/>
    <n v="65807.345000000001"/>
    <n v="3222603.0789999999"/>
    <n v="1300586.679"/>
    <n v="1038253.667"/>
    <n v="262333.01199999999"/>
    <n v="77052.127999999997"/>
    <n v="4666049.2309999997"/>
    <n v="34272"/>
    <n v="136147.56"/>
  </r>
  <r>
    <s v="32029002015"/>
    <n v="37"/>
    <n v="14"/>
    <x v="13"/>
    <n v="32"/>
    <s v="Espírito Santo"/>
    <s v="3202900"/>
    <x v="36"/>
    <m/>
    <s v="3203"/>
    <s v="Central Espírito-santense"/>
    <x v="9"/>
    <x v="9"/>
    <n v="32664.620999999999"/>
    <n v="34027.031000000003"/>
    <n v="117163.74799999999"/>
    <n v="71508.256999999998"/>
    <n v="45655.491000000002"/>
    <n v="11865.33"/>
    <n v="195720.72899999999"/>
    <n v="11289"/>
    <n v="17337.3"/>
  </r>
  <r>
    <s v="32030072015"/>
    <n v="38"/>
    <n v="14"/>
    <x v="13"/>
    <n v="32"/>
    <s v="Espírito Santo"/>
    <s v="3203007"/>
    <x v="37"/>
    <m/>
    <s v="3204"/>
    <s v="Sul Espírito-santense"/>
    <x v="2"/>
    <x v="2"/>
    <n v="50890.275000000001"/>
    <n v="21748.556"/>
    <n v="274265.34999999998"/>
    <n v="163075.04800000001"/>
    <n v="111190.302"/>
    <n v="26351.485000000001"/>
    <n v="373255.66600000003"/>
    <n v="29585"/>
    <n v="12616.38"/>
  </r>
  <r>
    <s v="32030562015"/>
    <n v="39"/>
    <n v="14"/>
    <x v="13"/>
    <n v="32"/>
    <s v="Espírito Santo"/>
    <s v="3203056"/>
    <x v="38"/>
    <m/>
    <s v="3202"/>
    <s v="Litoral Norte Espírito-santense"/>
    <x v="7"/>
    <x v="7"/>
    <n v="107486.724"/>
    <n v="128314.351"/>
    <n v="303152.10800000001"/>
    <n v="178497.647"/>
    <n v="124654.461"/>
    <n v="33619.917999999998"/>
    <n v="572573.10100000002"/>
    <n v="28644"/>
    <n v="19989.29"/>
  </r>
  <r>
    <s v="32031062015"/>
    <n v="40"/>
    <n v="14"/>
    <x v="13"/>
    <n v="32"/>
    <s v="Espírito Santo"/>
    <s v="3203106"/>
    <x v="39"/>
    <m/>
    <s v="3204"/>
    <s v="Sul Espírito-santense"/>
    <x v="2"/>
    <x v="2"/>
    <n v="11318.097"/>
    <n v="8467.0529999999999"/>
    <n v="97512.877999999997"/>
    <n v="47074.644999999997"/>
    <n v="50438.233"/>
    <n v="7040.5919999999996"/>
    <n v="124338.62"/>
    <n v="11876"/>
    <n v="10469.74"/>
  </r>
  <r>
    <s v="32031302015"/>
    <n v="41"/>
    <n v="14"/>
    <x v="13"/>
    <n v="32"/>
    <s v="Espírito Santo"/>
    <s v="3203130"/>
    <x v="40"/>
    <m/>
    <s v="3202"/>
    <s v="Litoral Norte Espírito-santense"/>
    <x v="6"/>
    <x v="6"/>
    <n v="21653.365000000002"/>
    <n v="55435.927000000003"/>
    <n v="215024.54499999998"/>
    <n v="145068.00899999999"/>
    <n v="69956.535999999993"/>
    <n v="39246.944000000003"/>
    <n v="331360.78100000002"/>
    <n v="17022"/>
    <n v="19466.62"/>
  </r>
  <r>
    <s v="32031632015"/>
    <n v="42"/>
    <n v="14"/>
    <x v="13"/>
    <n v="32"/>
    <s v="Espírito Santo"/>
    <s v="3203163"/>
    <x v="41"/>
    <m/>
    <s v="3203"/>
    <s v="Central Espírito-santense"/>
    <x v="0"/>
    <x v="0"/>
    <n v="25762.145"/>
    <n v="7679.0609999999997"/>
    <n v="80139.94"/>
    <n v="32058.702000000001"/>
    <n v="48081.237999999998"/>
    <n v="6468.5510000000004"/>
    <n v="120049.697"/>
    <n v="11438"/>
    <n v="10495.69"/>
  </r>
  <r>
    <s v="32032052015"/>
    <n v="43"/>
    <n v="14"/>
    <x v="13"/>
    <n v="32"/>
    <s v="Espírito Santo"/>
    <s v="3203205"/>
    <x v="42"/>
    <m/>
    <s v="3202"/>
    <s v="Litoral Norte Espírito-santense"/>
    <x v="6"/>
    <x v="6"/>
    <n v="192523.16099999999"/>
    <n v="1621092.8829999999"/>
    <n v="2675110.173"/>
    <n v="1947495.6740000001"/>
    <n v="727614.49899999995"/>
    <n v="752861.5"/>
    <n v="5241587.7180000003"/>
    <n v="163662"/>
    <n v="32026.91"/>
  </r>
  <r>
    <s v="32033042015"/>
    <n v="44"/>
    <n v="14"/>
    <x v="13"/>
    <n v="32"/>
    <s v="Espírito Santo"/>
    <s v="3203304"/>
    <x v="43"/>
    <m/>
    <s v="3201"/>
    <s v="Noroeste Espírito-santense"/>
    <x v="1"/>
    <x v="1"/>
    <n v="17852.521000000001"/>
    <n v="8405.4760000000006"/>
    <n v="99928.671999999991"/>
    <n v="39522.173999999999"/>
    <n v="60406.498"/>
    <n v="5336.6450000000004"/>
    <n v="131523.31400000001"/>
    <n v="15121"/>
    <n v="8698.06"/>
  </r>
  <r>
    <s v="32033202015"/>
    <n v="45"/>
    <n v="14"/>
    <x v="13"/>
    <n v="32"/>
    <s v="Espírito Santo"/>
    <s v="3203320"/>
    <x v="44"/>
    <m/>
    <s v="3204"/>
    <s v="Sul Espírito-santense"/>
    <x v="3"/>
    <x v="3"/>
    <n v="63424.6"/>
    <n v="1560016.1669999999"/>
    <n v="825117.29599999997"/>
    <n v="631730.19499999995"/>
    <n v="193387.101"/>
    <n v="50294.029000000002"/>
    <n v="2498852.0920000002"/>
    <n v="37923"/>
    <n v="65892.789999999994"/>
  </r>
  <r>
    <s v="32033462015"/>
    <n v="46"/>
    <n v="14"/>
    <x v="13"/>
    <n v="32"/>
    <s v="Espírito Santo"/>
    <s v="3203346"/>
    <x v="45"/>
    <m/>
    <s v="3203"/>
    <s v="Central Espírito-santense"/>
    <x v="0"/>
    <x v="0"/>
    <n v="45953.536999999997"/>
    <n v="50520.436000000002"/>
    <n v="215367.25199999998"/>
    <n v="146411.647"/>
    <n v="68955.604999999996"/>
    <n v="37472.347000000002"/>
    <n v="349313.57199999999"/>
    <n v="16127"/>
    <n v="21660.17"/>
  </r>
  <r>
    <s v="32033532015"/>
    <n v="47"/>
    <n v="14"/>
    <x v="13"/>
    <n v="32"/>
    <s v="Espírito Santo"/>
    <s v="3203353"/>
    <x v="46"/>
    <m/>
    <s v="3201"/>
    <s v="Noroeste Espírito-santense"/>
    <x v="4"/>
    <x v="4"/>
    <n v="37456.377999999997"/>
    <n v="19540.276999999998"/>
    <n v="137052.76999999999"/>
    <n v="86708.928"/>
    <n v="50343.841999999997"/>
    <n v="15759.964"/>
    <n v="209809.38800000001"/>
    <n v="12353"/>
    <n v="16984.490000000002"/>
  </r>
  <r>
    <s v="32034032015"/>
    <n v="48"/>
    <n v="14"/>
    <x v="13"/>
    <n v="32"/>
    <s v="Espírito Santo"/>
    <s v="3203403"/>
    <x v="47"/>
    <m/>
    <s v="3204"/>
    <s v="Sul Espírito-santense"/>
    <x v="5"/>
    <x v="5"/>
    <n v="52297.904999999999"/>
    <n v="81905.654999999999"/>
    <n v="272081.07199999999"/>
    <n v="165996.06"/>
    <n v="106085.012"/>
    <n v="39614.947999999997"/>
    <n v="445899.58100000001"/>
    <n v="27349"/>
    <n v="16304.05"/>
  </r>
  <r>
    <s v="32035022015"/>
    <n v="49"/>
    <n v="14"/>
    <x v="13"/>
    <n v="32"/>
    <s v="Espírito Santo"/>
    <s v="3203502"/>
    <x v="48"/>
    <m/>
    <s v="3202"/>
    <s v="Litoral Norte Espírito-santense"/>
    <x v="7"/>
    <x v="7"/>
    <n v="64411.322999999997"/>
    <n v="39711.94"/>
    <n v="190522.87"/>
    <n v="114728.77800000001"/>
    <n v="75794.092000000004"/>
    <n v="25235.67"/>
    <n v="319881.80300000001"/>
    <n v="19224"/>
    <n v="16639.71"/>
  </r>
  <r>
    <s v="32036012015"/>
    <n v="50"/>
    <n v="14"/>
    <x v="13"/>
    <n v="32"/>
    <s v="Espírito Santo"/>
    <s v="3203601"/>
    <x v="49"/>
    <m/>
    <s v="3202"/>
    <s v="Litoral Norte Espírito-santense"/>
    <x v="7"/>
    <x v="7"/>
    <n v="23444.54"/>
    <n v="4090.6439999999998"/>
    <n v="42666.486000000004"/>
    <n v="15251.59"/>
    <n v="27414.896000000001"/>
    <n v="2954.97"/>
    <n v="73156.639999999999"/>
    <n v="5885"/>
    <n v="12431.03"/>
  </r>
  <r>
    <s v="32037002015"/>
    <n v="51"/>
    <n v="14"/>
    <x v="13"/>
    <n v="32"/>
    <s v="Espírito Santo"/>
    <s v="3203700"/>
    <x v="50"/>
    <m/>
    <s v="3204"/>
    <s v="Sul Espírito-santense"/>
    <x v="2"/>
    <x v="2"/>
    <n v="59499.667000000001"/>
    <n v="21330.446"/>
    <n v="155617.09"/>
    <n v="73407.650999999998"/>
    <n v="82209.438999999998"/>
    <n v="13884.174999999999"/>
    <n v="250331.378"/>
    <n v="18909"/>
    <n v="13238.74"/>
  </r>
  <r>
    <s v="32038092015"/>
    <n v="52"/>
    <n v="14"/>
    <x v="13"/>
    <n v="32"/>
    <s v="Espírito Santo"/>
    <s v="3203809"/>
    <x v="51"/>
    <m/>
    <s v="3204"/>
    <s v="Sul Espírito-santense"/>
    <x v="5"/>
    <x v="5"/>
    <n v="13396.583000000001"/>
    <n v="8273.3979999999992"/>
    <n v="125968.314"/>
    <n v="63358.949000000001"/>
    <n v="62609.364999999998"/>
    <n v="8784.3549999999996"/>
    <n v="156422.65100000001"/>
    <n v="15626"/>
    <n v="10010.41"/>
  </r>
  <r>
    <s v="32039082015"/>
    <n v="53"/>
    <n v="14"/>
    <x v="13"/>
    <n v="32"/>
    <s v="Espírito Santo"/>
    <s v="3203908"/>
    <x v="52"/>
    <m/>
    <s v="3201"/>
    <s v="Noroeste Espírito-santense"/>
    <x v="1"/>
    <x v="1"/>
    <n v="96875.365000000005"/>
    <n v="106853.815"/>
    <n v="685277.52"/>
    <n v="492793.16600000003"/>
    <n v="192484.35399999999"/>
    <n v="102895.077"/>
    <n v="991901.777"/>
    <n v="50294"/>
    <n v="19722.07"/>
  </r>
  <r>
    <s v="32040052015"/>
    <n v="54"/>
    <n v="14"/>
    <x v="13"/>
    <n v="32"/>
    <s v="Espírito Santo"/>
    <s v="3204005"/>
    <x v="53"/>
    <m/>
    <s v="3201"/>
    <s v="Noroeste Espírito-santense"/>
    <x v="4"/>
    <x v="4"/>
    <n v="34590.453000000001"/>
    <n v="10270.800999999999"/>
    <n v="161208.43"/>
    <n v="72909.811000000002"/>
    <n v="88298.619000000006"/>
    <n v="10602.262000000001"/>
    <n v="216671.94500000001"/>
    <n v="23418"/>
    <n v="9252.3700000000008"/>
  </r>
  <r>
    <s v="32040542015"/>
    <n v="55"/>
    <n v="14"/>
    <x v="13"/>
    <n v="32"/>
    <s v="Espírito Santo"/>
    <s v="3204054"/>
    <x v="54"/>
    <m/>
    <s v="3202"/>
    <s v="Litoral Norte Espírito-santense"/>
    <x v="7"/>
    <x v="7"/>
    <n v="31335.204000000002"/>
    <n v="34627.322"/>
    <n v="208622.326"/>
    <n v="109130.387"/>
    <n v="99491.938999999998"/>
    <n v="16800.028999999999"/>
    <n v="291384.88099999999"/>
    <n v="26128"/>
    <n v="11152.21"/>
  </r>
  <r>
    <s v="32041042015"/>
    <n v="56"/>
    <n v="14"/>
    <x v="13"/>
    <n v="32"/>
    <s v="Espírito Santo"/>
    <s v="3204104"/>
    <x v="55"/>
    <m/>
    <s v="3202"/>
    <s v="Litoral Norte Espírito-santense"/>
    <x v="7"/>
    <x v="7"/>
    <n v="81609.926000000007"/>
    <n v="22341.194"/>
    <n v="261510.44899999999"/>
    <n v="153637.386"/>
    <n v="107873.06299999999"/>
    <n v="34015.624000000003"/>
    <n v="399477.19500000001"/>
    <n v="26589"/>
    <n v="15024.15"/>
  </r>
  <r>
    <s v="32042032015"/>
    <n v="57"/>
    <n v="14"/>
    <x v="13"/>
    <n v="32"/>
    <s v="Espírito Santo"/>
    <s v="3204203"/>
    <x v="56"/>
    <m/>
    <s v="3203"/>
    <s v="Central Espírito-santense"/>
    <x v="3"/>
    <x v="3"/>
    <n v="11405.379000000001"/>
    <n v="191386.84599999999"/>
    <n v="275978.761"/>
    <n v="179007.524"/>
    <n v="96971.236999999994"/>
    <n v="22603.821"/>
    <n v="501374.80599999998"/>
    <n v="20716"/>
    <n v="24202.3"/>
  </r>
  <r>
    <s v="32042522015"/>
    <n v="58"/>
    <n v="14"/>
    <x v="13"/>
    <n v="32"/>
    <s v="Espírito Santo"/>
    <s v="3204252"/>
    <x v="57"/>
    <m/>
    <s v="3202"/>
    <s v="Litoral Norte Espírito-santense"/>
    <x v="7"/>
    <x v="7"/>
    <n v="13653.359"/>
    <n v="7069.6689999999999"/>
    <n v="55642.084000000003"/>
    <n v="23475.169000000002"/>
    <n v="32166.915000000001"/>
    <n v="3333.7669999999998"/>
    <n v="79698.879000000001"/>
    <n v="7749"/>
    <n v="10285.049999999999"/>
  </r>
  <r>
    <s v="32043022015"/>
    <n v="59"/>
    <n v="14"/>
    <x v="13"/>
    <n v="32"/>
    <s v="Espírito Santo"/>
    <s v="3204302"/>
    <x v="58"/>
    <m/>
    <s v="3204"/>
    <s v="Sul Espírito-santense"/>
    <x v="3"/>
    <x v="3"/>
    <n v="38374.410000000003"/>
    <n v="4419008.7589999996"/>
    <n v="1294172.544"/>
    <n v="1195906.862"/>
    <n v="98265.682000000001"/>
    <n v="51567.273999999998"/>
    <n v="5803122.9859999996"/>
    <n v="11309"/>
    <n v="513142.01"/>
  </r>
  <r>
    <s v="32043512015"/>
    <n v="60"/>
    <n v="14"/>
    <x v="13"/>
    <n v="32"/>
    <s v="Espírito Santo"/>
    <s v="3204351"/>
    <x v="59"/>
    <m/>
    <s v="3202"/>
    <s v="Litoral Norte Espírito-santense"/>
    <x v="6"/>
    <x v="6"/>
    <n v="54697.275000000001"/>
    <n v="26259.585999999999"/>
    <n v="261293.56700000001"/>
    <n v="174937.62400000001"/>
    <n v="86355.942999999999"/>
    <n v="43577.548999999999"/>
    <n v="385827.97600000002"/>
    <n v="19181"/>
    <n v="20115.11"/>
  </r>
  <r>
    <s v="32044012015"/>
    <n v="61"/>
    <n v="14"/>
    <x v="13"/>
    <n v="32"/>
    <s v="Espírito Santo"/>
    <s v="3204401"/>
    <x v="60"/>
    <m/>
    <s v="3203"/>
    <s v="Central Espírito-santense"/>
    <x v="3"/>
    <x v="3"/>
    <n v="12065.45"/>
    <n v="45410.953000000001"/>
    <n v="115722.061"/>
    <n v="66333.936000000002"/>
    <n v="49388.125"/>
    <n v="19030.948"/>
    <n v="192229.413"/>
    <n v="12045"/>
    <n v="15959.27"/>
  </r>
  <r>
    <s v="32045002015"/>
    <n v="62"/>
    <n v="14"/>
    <x v="13"/>
    <n v="32"/>
    <s v="Espírito Santo"/>
    <s v="3204500"/>
    <x v="61"/>
    <m/>
    <s v="3203"/>
    <s v="Central Espírito-santense"/>
    <x v="9"/>
    <x v="9"/>
    <n v="50461.040999999997"/>
    <n v="21371.246999999999"/>
    <n v="94891.247000000003"/>
    <n v="41326.167000000001"/>
    <n v="53565.08"/>
    <n v="7629.5529999999999"/>
    <n v="174353.08799999999"/>
    <n v="12885"/>
    <n v="13531.48"/>
  </r>
  <r>
    <s v="32045592015"/>
    <n v="63"/>
    <n v="14"/>
    <x v="13"/>
    <n v="32"/>
    <s v="Espírito Santo"/>
    <s v="3204559"/>
    <x v="62"/>
    <m/>
    <s v="3203"/>
    <s v="Central Espírito-santense"/>
    <x v="9"/>
    <x v="9"/>
    <n v="432797.31"/>
    <n v="59295.392999999996"/>
    <n v="475721.39800000004"/>
    <n v="322801.12400000001"/>
    <n v="152920.274"/>
    <n v="66738.563999999998"/>
    <n v="1034552.664"/>
    <n v="38850"/>
    <n v="26629.41"/>
  </r>
  <r>
    <s v="32046092015"/>
    <n v="64"/>
    <n v="14"/>
    <x v="13"/>
    <n v="32"/>
    <s v="Espírito Santo"/>
    <s v="3204609"/>
    <x v="63"/>
    <m/>
    <s v="3203"/>
    <s v="Central Espírito-santense"/>
    <x v="9"/>
    <x v="9"/>
    <n v="63518.908000000003"/>
    <n v="37024.088000000003"/>
    <n v="274514.06400000001"/>
    <n v="177977.231"/>
    <n v="96536.832999999999"/>
    <n v="29799.014999999999"/>
    <n v="404856.07500000001"/>
    <n v="23735"/>
    <n v="17057.34"/>
  </r>
  <r>
    <s v="32046582015"/>
    <n v="65"/>
    <n v="14"/>
    <x v="13"/>
    <n v="32"/>
    <s v="Espírito Santo"/>
    <s v="3204658"/>
    <x v="64"/>
    <m/>
    <s v="3201"/>
    <s v="Noroeste Espírito-santense"/>
    <x v="4"/>
    <x v="4"/>
    <n v="24102.058000000001"/>
    <n v="47449.580999999998"/>
    <n v="100205.36"/>
    <n v="61587.777999999998"/>
    <n v="38617.582000000002"/>
    <n v="25028.208999999999"/>
    <n v="196785.20800000001"/>
    <n v="8709"/>
    <n v="22595.61"/>
  </r>
  <r>
    <s v="32047082015"/>
    <n v="66"/>
    <n v="14"/>
    <x v="13"/>
    <n v="32"/>
    <s v="Espírito Santo"/>
    <s v="3204708"/>
    <x v="65"/>
    <m/>
    <s v="3201"/>
    <s v="Noroeste Espírito-santense"/>
    <x v="4"/>
    <x v="4"/>
    <n v="39312.142999999996"/>
    <n v="80229.739000000001"/>
    <n v="394796.25599999999"/>
    <n v="259998.36199999999"/>
    <n v="134797.894"/>
    <n v="54427.733"/>
    <n v="568765.87100000004"/>
    <n v="36328"/>
    <n v="15656.4"/>
  </r>
  <r>
    <s v="32048072015"/>
    <n v="67"/>
    <n v="14"/>
    <x v="13"/>
    <n v="32"/>
    <s v="Espírito Santo"/>
    <s v="3204807"/>
    <x v="66"/>
    <m/>
    <s v="3204"/>
    <s v="Sul Espírito-santense"/>
    <x v="2"/>
    <x v="2"/>
    <n v="12417.45"/>
    <n v="21372.616999999998"/>
    <n v="93954.239999999991"/>
    <n v="49733.010999999999"/>
    <n v="44221.228999999999"/>
    <n v="6962.6289999999999"/>
    <n v="134706.93599999999"/>
    <n v="11012"/>
    <n v="12232.74"/>
  </r>
  <r>
    <s v="32049062015"/>
    <n v="68"/>
    <n v="14"/>
    <x v="13"/>
    <n v="32"/>
    <s v="Espírito Santo"/>
    <s v="3204906"/>
    <x v="67"/>
    <m/>
    <s v="3202"/>
    <s v="Litoral Norte Espírito-santense"/>
    <x v="7"/>
    <x v="7"/>
    <n v="195827.77799999999"/>
    <n v="261203.16200000001"/>
    <n v="1493213.7880000002"/>
    <n v="976982.71200000006"/>
    <n v="516231.076"/>
    <n v="174857.989"/>
    <n v="2125102.7170000002"/>
    <n v="124575"/>
    <n v="17058.82"/>
  </r>
  <r>
    <s v="32049552015"/>
    <n v="69"/>
    <n v="14"/>
    <x v="13"/>
    <n v="32"/>
    <s v="Espírito Santo"/>
    <s v="3204955"/>
    <x v="68"/>
    <m/>
    <s v="3203"/>
    <s v="Central Espírito-santense"/>
    <x v="4"/>
    <x v="4"/>
    <n v="28779.558000000001"/>
    <n v="23492.669000000002"/>
    <n v="118955.201"/>
    <n v="71389.429999999993"/>
    <n v="47565.771000000001"/>
    <n v="15056.098"/>
    <n v="186283.52600000001"/>
    <n v="12384"/>
    <n v="15042.27"/>
  </r>
  <r>
    <s v="32050022015"/>
    <n v="70"/>
    <n v="14"/>
    <x v="13"/>
    <n v="32"/>
    <s v="Espírito Santo"/>
    <s v="3205002"/>
    <x v="69"/>
    <s v="RM Grande Vitória"/>
    <s v="3203"/>
    <s v="Central Espírito-santense"/>
    <x v="8"/>
    <x v="8"/>
    <n v="21465.196"/>
    <n v="4320561.2810000004"/>
    <n v="9372243.0950000007"/>
    <n v="7535741.3030000003"/>
    <n v="1836501.7919999999"/>
    <n v="4073954.37"/>
    <n v="17788223.943"/>
    <n v="485376"/>
    <n v="36648.339999999997"/>
  </r>
  <r>
    <s v="32050102015"/>
    <n v="71"/>
    <n v="14"/>
    <x v="13"/>
    <n v="32"/>
    <s v="Espírito Santo"/>
    <s v="3205010"/>
    <x v="70"/>
    <m/>
    <s v="3202"/>
    <s v="Litoral Norte Espírito-santense"/>
    <x v="6"/>
    <x v="6"/>
    <n v="80915.544999999998"/>
    <n v="102281.08500000001"/>
    <n v="263573.73099999997"/>
    <n v="156849.64799999999"/>
    <n v="106724.083"/>
    <n v="47348.722000000002"/>
    <n v="494119.08399999997"/>
    <n v="27966"/>
    <n v="17668.560000000001"/>
  </r>
  <r>
    <s v="32050362015"/>
    <n v="72"/>
    <n v="14"/>
    <x v="13"/>
    <n v="32"/>
    <s v="Espírito Santo"/>
    <s v="3205036"/>
    <x v="71"/>
    <m/>
    <s v="3204"/>
    <s v="Sul Espírito-santense"/>
    <x v="5"/>
    <x v="5"/>
    <n v="47329.345000000001"/>
    <n v="83926.273000000001"/>
    <n v="188225.861"/>
    <n v="105698.76300000001"/>
    <n v="82527.097999999998"/>
    <n v="30130.272000000001"/>
    <n v="349611.75099999999"/>
    <n v="21141"/>
    <n v="16537.14"/>
  </r>
  <r>
    <s v="32050692015"/>
    <n v="73"/>
    <n v="14"/>
    <x v="13"/>
    <n v="32"/>
    <s v="Espírito Santo"/>
    <s v="3205069"/>
    <x v="72"/>
    <m/>
    <s v="3203"/>
    <s v="Central Espírito-santense"/>
    <x v="0"/>
    <x v="0"/>
    <n v="56642.614999999998"/>
    <n v="71020.581000000006"/>
    <n v="326008.52500000002"/>
    <n v="233245.80799999999"/>
    <n v="92762.717000000004"/>
    <n v="49634.946000000004"/>
    <n v="503306.66800000001"/>
    <n v="23744"/>
    <n v="21197.21"/>
  </r>
  <r>
    <s v="32051012015"/>
    <n v="74"/>
    <n v="14"/>
    <x v="13"/>
    <n v="32"/>
    <s v="Espírito Santo"/>
    <s v="3205101"/>
    <x v="73"/>
    <s v="RM Grande Vitória"/>
    <s v="3203"/>
    <s v="Central Espírito-santense"/>
    <x v="8"/>
    <x v="8"/>
    <n v="22979.867999999999"/>
    <n v="419494.41800000001"/>
    <n v="1078537.6680000001"/>
    <n v="798440.47499999998"/>
    <n v="280097.19300000003"/>
    <n v="289297.51199999999"/>
    <n v="1810309.4650000001"/>
    <n v="74499"/>
    <n v="24299.78"/>
  </r>
  <r>
    <s v="32051502015"/>
    <n v="75"/>
    <n v="14"/>
    <x v="13"/>
    <n v="32"/>
    <s v="Espírito Santo"/>
    <s v="3205150"/>
    <x v="74"/>
    <m/>
    <s v="3201"/>
    <s v="Noroeste Espírito-santense"/>
    <x v="1"/>
    <x v="1"/>
    <n v="38417.828000000001"/>
    <n v="22651.233"/>
    <n v="75186.304999999993"/>
    <n v="35392.326000000001"/>
    <n v="39793.978999999999"/>
    <n v="6493.0330000000004"/>
    <n v="142748.399"/>
    <n v="9368"/>
    <n v="15237.87"/>
  </r>
  <r>
    <s v="32051762015"/>
    <n v="76"/>
    <n v="14"/>
    <x v="13"/>
    <n v="32"/>
    <s v="Espírito Santo"/>
    <s v="3205176"/>
    <x v="75"/>
    <m/>
    <s v="3201"/>
    <s v="Noroeste Espírito-santense"/>
    <x v="4"/>
    <x v="4"/>
    <n v="81791.044999999998"/>
    <n v="19306.96"/>
    <n v="159043.16399999999"/>
    <n v="98068.06"/>
    <n v="60975.103999999999"/>
    <n v="21244.046999999999"/>
    <n v="281385.21600000001"/>
    <n v="14657"/>
    <n v="19198.009999999998"/>
  </r>
  <r>
    <s v="32052002015"/>
    <n v="77"/>
    <n v="14"/>
    <x v="13"/>
    <n v="32"/>
    <s v="Espírito Santo"/>
    <s v="3205200"/>
    <x v="76"/>
    <s v="RM Grande Vitória"/>
    <s v="3203"/>
    <s v="Central Espírito-santense"/>
    <x v="8"/>
    <x v="8"/>
    <n v="17747.675999999999"/>
    <n v="1713277.598"/>
    <n v="7325067.2709999997"/>
    <n v="5670056.2390000001"/>
    <n v="1655011.0319999999"/>
    <n v="2064472.5179999999"/>
    <n v="11120565.062000001"/>
    <n v="472762"/>
    <n v="23522.54"/>
  </r>
  <r>
    <s v="32053092015"/>
    <n v="78"/>
    <n v="14"/>
    <x v="13"/>
    <n v="32"/>
    <s v="Espírito Santo"/>
    <s v="3205309"/>
    <x v="77"/>
    <s v="RM Grande Vitória"/>
    <s v="3203"/>
    <s v="Central Espírito-santense"/>
    <x v="8"/>
    <x v="8"/>
    <n v="16118.754000000001"/>
    <n v="2844785.5040000002"/>
    <n v="13420644.351"/>
    <n v="11713870.341"/>
    <n v="1706774.01"/>
    <n v="6779187.574"/>
    <n v="23060736.182"/>
    <n v="355875"/>
    <n v="64800.1"/>
  </r>
  <r>
    <s v="32001022016"/>
    <n v="1"/>
    <n v="15"/>
    <x v="14"/>
    <n v="32"/>
    <s v="Espírito Santo"/>
    <s v="3200102"/>
    <x v="0"/>
    <m/>
    <s v="3203"/>
    <s v="Central Espírito-santense"/>
    <x v="0"/>
    <x v="0"/>
    <n v="102963.482"/>
    <n v="52091.629000000001"/>
    <n v="292098.30099999998"/>
    <n v="167846.68599999999"/>
    <n v="124251.61500000001"/>
    <n v="25276.288"/>
    <n v="472429.701"/>
    <n v="32407"/>
    <n v="14578.01"/>
  </r>
  <r>
    <s v="32001362016"/>
    <n v="2"/>
    <n v="15"/>
    <x v="14"/>
    <n v="32"/>
    <s v="Espírito Santo"/>
    <s v="3200136"/>
    <x v="1"/>
    <m/>
    <s v="3201"/>
    <s v="Noroeste Espírito-santense"/>
    <x v="1"/>
    <x v="1"/>
    <n v="29856.697"/>
    <n v="22986.628000000001"/>
    <n v="100338.25"/>
    <n v="54598.144999999997"/>
    <n v="45740.105000000003"/>
    <n v="13804.838"/>
    <n v="166986.41399999999"/>
    <n v="10075"/>
    <n v="16574.330000000002"/>
  </r>
  <r>
    <s v="32001692016"/>
    <n v="3"/>
    <n v="15"/>
    <x v="14"/>
    <n v="32"/>
    <s v="Espírito Santo"/>
    <s v="3200169"/>
    <x v="2"/>
    <m/>
    <s v="3201"/>
    <s v="Noroeste Espírito-santense"/>
    <x v="1"/>
    <x v="1"/>
    <n v="16472.627"/>
    <n v="16930.940999999999"/>
    <n v="101661.242"/>
    <n v="44764.385000000002"/>
    <n v="56896.857000000004"/>
    <n v="8067.2120000000004"/>
    <n v="143132.022"/>
    <n v="11958"/>
    <n v="11969.56"/>
  </r>
  <r>
    <s v="32002012016"/>
    <n v="4"/>
    <n v="15"/>
    <x v="14"/>
    <n v="32"/>
    <s v="Espírito Santo"/>
    <s v="3200201"/>
    <x v="3"/>
    <m/>
    <s v="3204"/>
    <s v="Sul Espírito-santense"/>
    <x v="2"/>
    <x v="2"/>
    <n v="47991.851999999999"/>
    <n v="100307.47500000001"/>
    <n v="314354.66800000001"/>
    <n v="186554.76"/>
    <n v="127799.908"/>
    <n v="25816.912"/>
    <n v="488470.90500000003"/>
    <n v="32175"/>
    <n v="15181.69"/>
  </r>
  <r>
    <s v="32003002016"/>
    <n v="5"/>
    <n v="15"/>
    <x v="14"/>
    <n v="32"/>
    <s v="Espírito Santo"/>
    <s v="3200300"/>
    <x v="4"/>
    <m/>
    <s v="3203"/>
    <s v="Central Espírito-santense"/>
    <x v="3"/>
    <x v="3"/>
    <n v="91112.33"/>
    <n v="62386.947"/>
    <n v="172403.64199999999"/>
    <n v="109203.076"/>
    <n v="63200.565999999999"/>
    <n v="24014.806"/>
    <n v="349917.72499999998"/>
    <n v="15029"/>
    <n v="23282.83"/>
  </r>
  <r>
    <s v="32003592016"/>
    <n v="6"/>
    <n v="15"/>
    <x v="14"/>
    <n v="32"/>
    <s v="Espírito Santo"/>
    <s v="3200359"/>
    <x v="5"/>
    <m/>
    <s v="3201"/>
    <s v="Noroeste Espírito-santense"/>
    <x v="4"/>
    <x v="4"/>
    <n v="13523.834000000001"/>
    <n v="5296.0469999999996"/>
    <n v="62845.834999999999"/>
    <n v="25831.237000000001"/>
    <n v="37014.597999999998"/>
    <n v="3746.0250000000001"/>
    <n v="85411.740999999995"/>
    <n v="7979"/>
    <n v="10704.57"/>
  </r>
  <r>
    <s v="32004092016"/>
    <n v="7"/>
    <n v="15"/>
    <x v="14"/>
    <n v="32"/>
    <s v="Espírito Santo"/>
    <s v="3200409"/>
    <x v="6"/>
    <m/>
    <s v="3203"/>
    <s v="Central Espírito-santense"/>
    <x v="3"/>
    <x v="3"/>
    <n v="29487.64"/>
    <n v="138854.511"/>
    <n v="485369.87699999998"/>
    <n v="254339.49400000001"/>
    <n v="231030.383"/>
    <n v="59680.2"/>
    <n v="713392.228"/>
    <n v="28091"/>
    <n v="25395.759999999998"/>
  </r>
  <r>
    <s v="32005082016"/>
    <n v="8"/>
    <n v="15"/>
    <x v="14"/>
    <n v="32"/>
    <s v="Espírito Santo"/>
    <s v="3200508"/>
    <x v="7"/>
    <m/>
    <s v="3204"/>
    <s v="Sul Espírito-santense"/>
    <x v="5"/>
    <x v="5"/>
    <n v="20387.266"/>
    <n v="5018.3850000000002"/>
    <n v="64378.305"/>
    <n v="29178.017"/>
    <n v="35200.288"/>
    <n v="3449.6729999999998"/>
    <n v="93233.63"/>
    <n v="7928"/>
    <n v="11760.04"/>
  </r>
  <r>
    <s v="32006072016"/>
    <n v="9"/>
    <n v="15"/>
    <x v="14"/>
    <n v="32"/>
    <s v="Espírito Santo"/>
    <s v="3200607"/>
    <x v="8"/>
    <m/>
    <s v="3202"/>
    <s v="Litoral Norte Espírito-santense"/>
    <x v="6"/>
    <x v="6"/>
    <n v="55754.669000000002"/>
    <n v="2365716.2749999999"/>
    <n v="1621326.094"/>
    <n v="1155815.425"/>
    <n v="465510.66899999999"/>
    <n v="566882.14500000002"/>
    <n v="4609679.1830000002"/>
    <n v="96746"/>
    <n v="47647.23"/>
  </r>
  <r>
    <s v="32007062016"/>
    <n v="10"/>
    <n v="15"/>
    <x v="14"/>
    <n v="32"/>
    <s v="Espírito Santo"/>
    <s v="3200706"/>
    <x v="9"/>
    <m/>
    <s v="3204"/>
    <s v="Sul Espírito-santense"/>
    <x v="5"/>
    <x v="5"/>
    <n v="16423.678"/>
    <n v="76081.551999999996"/>
    <n v="127024.88800000001"/>
    <n v="74255.016000000003"/>
    <n v="52769.872000000003"/>
    <n v="40438.180999999997"/>
    <n v="259968.3"/>
    <n v="11335"/>
    <n v="22935.01"/>
  </r>
  <r>
    <s v="32008052016"/>
    <n v="11"/>
    <n v="15"/>
    <x v="14"/>
    <n v="32"/>
    <s v="Espírito Santo"/>
    <s v="3200805"/>
    <x v="10"/>
    <m/>
    <s v="3201"/>
    <s v="Noroeste Espírito-santense"/>
    <x v="4"/>
    <x v="4"/>
    <n v="41042.646999999997"/>
    <n v="248412.038"/>
    <n v="327481.68799999997"/>
    <n v="200962.552"/>
    <n v="126519.136"/>
    <n v="40005.856"/>
    <n v="656942.22900000005"/>
    <n v="31633"/>
    <n v="20767.62"/>
  </r>
  <r>
    <s v="32009042016"/>
    <n v="12"/>
    <n v="15"/>
    <x v="14"/>
    <n v="32"/>
    <s v="Espírito Santo"/>
    <s v="3200904"/>
    <x v="11"/>
    <m/>
    <s v="3201"/>
    <s v="Noroeste Espírito-santense"/>
    <x v="1"/>
    <x v="1"/>
    <n v="38408.474999999999"/>
    <n v="209094.04699999999"/>
    <n v="515984.25699999998"/>
    <n v="333206.31199999998"/>
    <n v="182777.94500000001"/>
    <n v="82069.607999999993"/>
    <n v="845556.38699999999"/>
    <n v="44946"/>
    <n v="18812.72"/>
  </r>
  <r>
    <s v="32010012016"/>
    <n v="13"/>
    <n v="15"/>
    <x v="14"/>
    <n v="32"/>
    <s v="Espírito Santo"/>
    <s v="3201001"/>
    <x v="12"/>
    <m/>
    <s v="3201"/>
    <s v="Noroeste Espírito-santense"/>
    <x v="7"/>
    <x v="7"/>
    <n v="38397.188000000002"/>
    <n v="17428.616000000002"/>
    <n v="150014.11300000001"/>
    <n v="85030.97"/>
    <n v="64983.142999999996"/>
    <n v="14039.031999999999"/>
    <n v="219878.95"/>
    <n v="15390"/>
    <n v="14287.13"/>
  </r>
  <r>
    <s v="32011002016"/>
    <n v="14"/>
    <n v="15"/>
    <x v="14"/>
    <n v="32"/>
    <s v="Espírito Santo"/>
    <s v="3201100"/>
    <x v="13"/>
    <m/>
    <s v="3204"/>
    <s v="Sul Espírito-santense"/>
    <x v="2"/>
    <x v="2"/>
    <n v="4043.1260000000002"/>
    <n v="17622.612000000001"/>
    <n v="102110.20999999999"/>
    <n v="59201.52"/>
    <n v="42908.69"/>
    <n v="10151.208000000001"/>
    <n v="133927.15700000001"/>
    <n v="10215"/>
    <n v="13110.83"/>
  </r>
  <r>
    <s v="32011592016"/>
    <n v="15"/>
    <n v="15"/>
    <x v="14"/>
    <n v="32"/>
    <s v="Espírito Santo"/>
    <s v="3201159"/>
    <x v="14"/>
    <m/>
    <s v="3203"/>
    <s v="Central Espírito-santense"/>
    <x v="0"/>
    <x v="0"/>
    <n v="113126.46"/>
    <n v="19594.008000000002"/>
    <n v="117850.601"/>
    <n v="64872.330999999998"/>
    <n v="52978.27"/>
    <n v="8968.32"/>
    <n v="259539.389"/>
    <n v="12797"/>
    <n v="20281.27"/>
  </r>
  <r>
    <s v="32012092016"/>
    <n v="16"/>
    <n v="15"/>
    <x v="14"/>
    <n v="32"/>
    <s v="Espírito Santo"/>
    <s v="3201209"/>
    <x v="15"/>
    <m/>
    <s v="3204"/>
    <s v="Sul Espírito-santense"/>
    <x v="5"/>
    <x v="5"/>
    <n v="54052.724999999999"/>
    <n v="1069865.767"/>
    <n v="3115900.2030000002"/>
    <n v="2324661.7140000002"/>
    <n v="791238.48899999994"/>
    <n v="583086.95499999996"/>
    <n v="4822905.6500000004"/>
    <n v="210325"/>
    <n v="22930.73"/>
  </r>
  <r>
    <s v="32013082016"/>
    <n v="17"/>
    <n v="15"/>
    <x v="14"/>
    <n v="32"/>
    <s v="Espírito Santo"/>
    <s v="3201308"/>
    <x v="16"/>
    <s v="RM Grande Vitória"/>
    <s v="3203"/>
    <s v="Central Espírito-santense"/>
    <x v="8"/>
    <x v="8"/>
    <n v="10910.206"/>
    <n v="804902.90099999995"/>
    <n v="5201983.1809999999"/>
    <n v="3914406.574"/>
    <n v="1287576.6070000001"/>
    <n v="1382858.1129999999"/>
    <n v="7400654.4009999996"/>
    <n v="384621"/>
    <n v="19241.419999999998"/>
  </r>
  <r>
    <s v="32014072016"/>
    <n v="18"/>
    <n v="15"/>
    <x v="14"/>
    <n v="32"/>
    <s v="Espírito Santo"/>
    <s v="3201407"/>
    <x v="17"/>
    <m/>
    <s v="3204"/>
    <s v="Sul Espírito-santense"/>
    <x v="5"/>
    <x v="5"/>
    <n v="86371.073000000004"/>
    <n v="196988.51800000001"/>
    <n v="509925.06599999999"/>
    <n v="355394.984"/>
    <n v="154530.08199999999"/>
    <n v="94657.3"/>
    <n v="887941.95700000005"/>
    <n v="38070"/>
    <n v="23323.93"/>
  </r>
  <r>
    <s v="32015062016"/>
    <n v="19"/>
    <n v="15"/>
    <x v="14"/>
    <n v="32"/>
    <s v="Espírito Santo"/>
    <s v="3201506"/>
    <x v="18"/>
    <m/>
    <s v="3201"/>
    <s v="Noroeste Espírito-santense"/>
    <x v="4"/>
    <x v="4"/>
    <n v="50336.951000000001"/>
    <n v="679021.46200000006"/>
    <n v="2113701.7799999998"/>
    <n v="1602736.8189999999"/>
    <n v="510964.96100000001"/>
    <n v="400549.36"/>
    <n v="3243609.5529999998"/>
    <n v="123598"/>
    <n v="26243.22"/>
  </r>
  <r>
    <s v="32016052016"/>
    <n v="20"/>
    <n v="15"/>
    <x v="14"/>
    <n v="32"/>
    <s v="Espírito Santo"/>
    <s v="3201605"/>
    <x v="19"/>
    <m/>
    <s v="3202"/>
    <s v="Litoral Norte Espírito-santense"/>
    <x v="7"/>
    <x v="7"/>
    <n v="42771.913999999997"/>
    <n v="65144.686999999998"/>
    <n v="277041.49600000004"/>
    <n v="139983.42300000001"/>
    <n v="137058.073"/>
    <n v="35174.868999999999"/>
    <n v="420132.96500000003"/>
    <n v="31353"/>
    <n v="13400.09"/>
  </r>
  <r>
    <s v="32017042016"/>
    <n v="21"/>
    <n v="15"/>
    <x v="14"/>
    <n v="32"/>
    <s v="Espírito Santo"/>
    <s v="3201704"/>
    <x v="20"/>
    <m/>
    <s v="3203"/>
    <s v="Central Espírito-santense"/>
    <x v="0"/>
    <x v="0"/>
    <n v="34581.207999999999"/>
    <n v="17973.838"/>
    <n v="136538.87"/>
    <n v="81346.463000000003"/>
    <n v="55192.406999999999"/>
    <n v="15745.201999999999"/>
    <n v="204839.11900000001"/>
    <n v="12856"/>
    <n v="15933.35"/>
  </r>
  <r>
    <s v="32018032016"/>
    <n v="22"/>
    <n v="15"/>
    <x v="14"/>
    <n v="32"/>
    <s v="Espírito Santo"/>
    <s v="3201803"/>
    <x v="21"/>
    <m/>
    <s v="3204"/>
    <s v="Sul Espírito-santense"/>
    <x v="2"/>
    <x v="2"/>
    <n v="21126.835999999999"/>
    <n v="3571.663"/>
    <n v="39676.779000000002"/>
    <n v="16189.259"/>
    <n v="23487.52"/>
    <n v="1846.88"/>
    <n v="66222.157999999996"/>
    <n v="4630"/>
    <n v="14302.84"/>
  </r>
  <r>
    <s v="32019022016"/>
    <n v="23"/>
    <n v="15"/>
    <x v="14"/>
    <n v="32"/>
    <s v="Espírito Santo"/>
    <s v="3201902"/>
    <x v="22"/>
    <m/>
    <s v="3203"/>
    <s v="Central Espírito-santense"/>
    <x v="0"/>
    <x v="0"/>
    <n v="125110.537"/>
    <n v="98894.745999999999"/>
    <n v="417823.85699999996"/>
    <n v="272062.83299999998"/>
    <n v="145761.024"/>
    <n v="43951.256999999998"/>
    <n v="685780.39500000002"/>
    <n v="34589"/>
    <n v="19826.55"/>
  </r>
  <r>
    <s v="32020092016"/>
    <n v="24"/>
    <n v="15"/>
    <x v="14"/>
    <n v="32"/>
    <s v="Espírito Santo"/>
    <s v="3202009"/>
    <x v="23"/>
    <m/>
    <s v="3204"/>
    <s v="Sul Espírito-santense"/>
    <x v="2"/>
    <x v="2"/>
    <n v="25349.634999999998"/>
    <n v="14853.46"/>
    <n v="78524.225000000006"/>
    <n v="47621.921999999999"/>
    <n v="30902.303"/>
    <n v="8607.9240000000009"/>
    <n v="127335.24400000001"/>
    <n v="6920"/>
    <n v="18401.05"/>
  </r>
  <r>
    <s v="32021082016"/>
    <n v="25"/>
    <n v="15"/>
    <x v="14"/>
    <n v="32"/>
    <s v="Espírito Santo"/>
    <s v="3202108"/>
    <x v="24"/>
    <m/>
    <s v="3201"/>
    <s v="Noroeste Espírito-santense"/>
    <x v="1"/>
    <x v="1"/>
    <n v="63093.504000000001"/>
    <n v="61109.427000000003"/>
    <n v="205186.111"/>
    <n v="108101.00900000001"/>
    <n v="97085.101999999999"/>
    <n v="15029.32"/>
    <n v="344418.36200000002"/>
    <n v="24243"/>
    <n v="14206.92"/>
  </r>
  <r>
    <s v="32022072016"/>
    <n v="26"/>
    <n v="15"/>
    <x v="14"/>
    <n v="32"/>
    <s v="Espírito Santo"/>
    <s v="3202207"/>
    <x v="25"/>
    <s v="RM Grande Vitória"/>
    <s v="3202"/>
    <s v="Litoral Norte Espírito-santense"/>
    <x v="8"/>
    <x v="8"/>
    <n v="19941.804"/>
    <n v="82071.702999999994"/>
    <n v="225278.15"/>
    <n v="135596.867"/>
    <n v="89681.282999999996"/>
    <n v="40510.31"/>
    <n v="367801.96600000001"/>
    <n v="20376"/>
    <n v="18050.740000000002"/>
  </r>
  <r>
    <s v="32022562016"/>
    <n v="27"/>
    <n v="15"/>
    <x v="14"/>
    <n v="32"/>
    <s v="Espírito Santo"/>
    <s v="3202256"/>
    <x v="26"/>
    <m/>
    <s v="3201"/>
    <s v="Noroeste Espírito-santense"/>
    <x v="4"/>
    <x v="4"/>
    <n v="39510.224999999999"/>
    <n v="26492.984"/>
    <n v="111764.12299999999"/>
    <n v="59158.777000000002"/>
    <n v="52605.345999999998"/>
    <n v="11482.745000000001"/>
    <n v="189250.07800000001"/>
    <n v="12444"/>
    <n v="15208.14"/>
  </r>
  <r>
    <s v="32023062016"/>
    <n v="28"/>
    <n v="15"/>
    <x v="14"/>
    <n v="32"/>
    <s v="Espírito Santo"/>
    <s v="3202306"/>
    <x v="27"/>
    <m/>
    <s v="3204"/>
    <s v="Sul Espírito-santense"/>
    <x v="2"/>
    <x v="2"/>
    <n v="43418.667999999998"/>
    <n v="107831.465"/>
    <n v="376219.07400000002"/>
    <n v="255608.769"/>
    <n v="120610.30499999999"/>
    <n v="40171.847000000002"/>
    <n v="567641.05500000005"/>
    <n v="30946"/>
    <n v="18342.95"/>
  </r>
  <r>
    <s v="32024052016"/>
    <n v="29"/>
    <n v="15"/>
    <x v="14"/>
    <n v="32"/>
    <s v="Espírito Santo"/>
    <s v="3202405"/>
    <x v="28"/>
    <s v="RM Grande Vitória"/>
    <s v="3203"/>
    <s v="Central Espírito-santense"/>
    <x v="8"/>
    <x v="8"/>
    <n v="47186.866000000002"/>
    <n v="254287.685"/>
    <n v="1596657.9479999999"/>
    <n v="1115899.1669999999"/>
    <n v="480758.78100000002"/>
    <n v="182633.302"/>
    <n v="2080765.801"/>
    <n v="121506"/>
    <n v="17124.8"/>
  </r>
  <r>
    <s v="32024542016"/>
    <n v="30"/>
    <n v="15"/>
    <x v="14"/>
    <n v="32"/>
    <s v="Espírito Santo"/>
    <s v="3202454"/>
    <x v="29"/>
    <m/>
    <s v="3204"/>
    <s v="Sul Espírito-santense"/>
    <x v="2"/>
    <x v="2"/>
    <n v="63111.690999999999"/>
    <n v="20377.758000000002"/>
    <n v="227799.166"/>
    <n v="124523.129"/>
    <n v="103276.037"/>
    <n v="18483.310000000001"/>
    <n v="329771.92599999998"/>
    <n v="25567"/>
    <n v="12898.34"/>
  </r>
  <r>
    <s v="32025042016"/>
    <n v="31"/>
    <n v="15"/>
    <x v="14"/>
    <n v="32"/>
    <s v="Espírito Santo"/>
    <s v="3202504"/>
    <x v="30"/>
    <m/>
    <s v="3202"/>
    <s v="Litoral Norte Espírito-santense"/>
    <x v="6"/>
    <x v="6"/>
    <n v="15045.221"/>
    <n v="33277.410000000003"/>
    <n v="160848.36300000001"/>
    <n v="107154.503"/>
    <n v="53693.86"/>
    <n v="23511.556"/>
    <n v="232682.55100000001"/>
    <n v="12471"/>
    <n v="18657.89"/>
  </r>
  <r>
    <s v="32025532016"/>
    <n v="32"/>
    <n v="15"/>
    <x v="14"/>
    <n v="32"/>
    <s v="Espírito Santo"/>
    <s v="3202553"/>
    <x v="31"/>
    <m/>
    <s v="3204"/>
    <s v="Sul Espírito-santense"/>
    <x v="2"/>
    <x v="2"/>
    <n v="53721.735999999997"/>
    <n v="7574.57"/>
    <n v="86571.456999999995"/>
    <n v="44068.12"/>
    <n v="42503.337"/>
    <n v="6821.8879999999999"/>
    <n v="154689.65"/>
    <n v="9379"/>
    <n v="16493.189999999999"/>
  </r>
  <r>
    <s v="32026032016"/>
    <n v="33"/>
    <n v="15"/>
    <x v="14"/>
    <n v="32"/>
    <s v="Espírito Santo"/>
    <s v="3202603"/>
    <x v="32"/>
    <m/>
    <s v="3203"/>
    <s v="Central Espírito-santense"/>
    <x v="3"/>
    <x v="3"/>
    <n v="43210.942999999999"/>
    <n v="22395.522000000001"/>
    <n v="198314.95"/>
    <n v="134515.85"/>
    <n v="63799.1"/>
    <n v="24778.348999999998"/>
    <n v="288699.76400000002"/>
    <n v="13904"/>
    <n v="20763.79"/>
  </r>
  <r>
    <s v="32026522016"/>
    <n v="34"/>
    <n v="15"/>
    <x v="14"/>
    <n v="32"/>
    <s v="Espírito Santo"/>
    <s v="3202652"/>
    <x v="33"/>
    <m/>
    <s v="3204"/>
    <s v="Sul Espírito-santense"/>
    <x v="2"/>
    <x v="2"/>
    <n v="74109.108999999997"/>
    <n v="10993.187"/>
    <n v="134578.06599999999"/>
    <n v="78706.641000000003"/>
    <n v="55871.425000000003"/>
    <n v="13449.786"/>
    <n v="233130.147"/>
    <n v="13240"/>
    <n v="17608.02"/>
  </r>
  <r>
    <s v="32027022016"/>
    <n v="35"/>
    <n v="15"/>
    <x v="14"/>
    <n v="32"/>
    <s v="Espírito Santo"/>
    <s v="3202702"/>
    <x v="34"/>
    <m/>
    <s v="3203"/>
    <s v="Central Espírito-santense"/>
    <x v="9"/>
    <x v="9"/>
    <n v="74892.179000000004"/>
    <n v="13853.502"/>
    <n v="145748.592"/>
    <n v="85501.070999999996"/>
    <n v="60247.521000000001"/>
    <n v="11564.153"/>
    <n v="246058.42499999999"/>
    <n v="14822"/>
    <n v="16600.89"/>
  </r>
  <r>
    <s v="32028012016"/>
    <n v="36"/>
    <n v="15"/>
    <x v="14"/>
    <n v="32"/>
    <s v="Espírito Santo"/>
    <s v="3202801"/>
    <x v="35"/>
    <m/>
    <s v="3204"/>
    <s v="Sul Espírito-santense"/>
    <x v="3"/>
    <x v="3"/>
    <n v="70426.797999999995"/>
    <n v="954332.70700000005"/>
    <n v="891477.70200000005"/>
    <n v="583552.38100000005"/>
    <n v="307925.321"/>
    <n v="69009.759999999995"/>
    <n v="1985246.9669999999"/>
    <n v="34585"/>
    <n v="57401.97"/>
  </r>
  <r>
    <s v="32029002016"/>
    <n v="37"/>
    <n v="15"/>
    <x v="14"/>
    <n v="32"/>
    <s v="Espírito Santo"/>
    <s v="3202900"/>
    <x v="36"/>
    <m/>
    <s v="3203"/>
    <s v="Central Espírito-santense"/>
    <x v="9"/>
    <x v="9"/>
    <n v="37893.911"/>
    <n v="36558.904000000002"/>
    <n v="118859.17"/>
    <n v="72500.962"/>
    <n v="46358.207999999999"/>
    <n v="11376.75"/>
    <n v="204688.73499999999"/>
    <n v="11259"/>
    <n v="18180.009999999998"/>
  </r>
  <r>
    <s v="32030072016"/>
    <n v="38"/>
    <n v="15"/>
    <x v="14"/>
    <n v="32"/>
    <s v="Espírito Santo"/>
    <s v="3203007"/>
    <x v="37"/>
    <m/>
    <s v="3204"/>
    <s v="Sul Espírito-santense"/>
    <x v="2"/>
    <x v="2"/>
    <n v="89756.845000000001"/>
    <n v="21445.025000000001"/>
    <n v="292540.29399999999"/>
    <n v="179527.77799999999"/>
    <n v="113012.516"/>
    <n v="26716.170999999998"/>
    <n v="430458.33500000002"/>
    <n v="29743"/>
    <n v="14472.59"/>
  </r>
  <r>
    <s v="32030562016"/>
    <n v="39"/>
    <n v="15"/>
    <x v="14"/>
    <n v="32"/>
    <s v="Espírito Santo"/>
    <s v="3203056"/>
    <x v="38"/>
    <m/>
    <s v="3202"/>
    <s v="Litoral Norte Espírito-santense"/>
    <x v="7"/>
    <x v="7"/>
    <n v="92819.678"/>
    <n v="52993.752999999997"/>
    <n v="300756.01300000004"/>
    <n v="167991.177"/>
    <n v="132764.83600000001"/>
    <n v="44246.381000000001"/>
    <n v="490815.82500000001"/>
    <n v="29150"/>
    <n v="16837.59"/>
  </r>
  <r>
    <s v="32031062016"/>
    <n v="40"/>
    <n v="15"/>
    <x v="14"/>
    <n v="32"/>
    <s v="Espírito Santo"/>
    <s v="3203106"/>
    <x v="39"/>
    <m/>
    <s v="3204"/>
    <s v="Sul Espírito-santense"/>
    <x v="2"/>
    <x v="2"/>
    <n v="14847.933999999999"/>
    <n v="8049.884"/>
    <n v="103814.23999999999"/>
    <n v="52623.165999999997"/>
    <n v="51191.074000000001"/>
    <n v="7915.4319999999998"/>
    <n v="134627.49"/>
    <n v="11957"/>
    <n v="11259.3"/>
  </r>
  <r>
    <s v="32031302016"/>
    <n v="41"/>
    <n v="15"/>
    <x v="14"/>
    <n v="32"/>
    <s v="Espírito Santo"/>
    <s v="3203130"/>
    <x v="40"/>
    <m/>
    <s v="3202"/>
    <s v="Litoral Norte Espírito-santense"/>
    <x v="6"/>
    <x v="6"/>
    <n v="25264.883999999998"/>
    <n v="64100.159"/>
    <n v="219235.89199999999"/>
    <n v="147908.85500000001"/>
    <n v="71327.036999999997"/>
    <n v="34194.44"/>
    <n v="342795.375"/>
    <n v="17096"/>
    <n v="20051.2"/>
  </r>
  <r>
    <s v="32031632016"/>
    <n v="42"/>
    <n v="15"/>
    <x v="14"/>
    <n v="32"/>
    <s v="Espírito Santo"/>
    <s v="3203163"/>
    <x v="41"/>
    <m/>
    <s v="3203"/>
    <s v="Central Espírito-santense"/>
    <x v="0"/>
    <x v="0"/>
    <n v="36021.114000000001"/>
    <n v="8038.7259999999997"/>
    <n v="83022.339000000007"/>
    <n v="35469.345000000001"/>
    <n v="47552.993999999999"/>
    <n v="6810.6419999999998"/>
    <n v="133892.821"/>
    <n v="11447"/>
    <n v="11696.76"/>
  </r>
  <r>
    <s v="32032052016"/>
    <n v="43"/>
    <n v="15"/>
    <x v="14"/>
    <n v="32"/>
    <s v="Espírito Santo"/>
    <s v="3203205"/>
    <x v="42"/>
    <m/>
    <s v="3202"/>
    <s v="Litoral Norte Espírito-santense"/>
    <x v="6"/>
    <x v="6"/>
    <n v="210243.37400000001"/>
    <n v="1625179.308"/>
    <n v="2712342.6629999997"/>
    <n v="1984329.1459999999"/>
    <n v="728013.51699999999"/>
    <n v="730012.62699999998"/>
    <n v="5277777.9720000001"/>
    <n v="166491"/>
    <n v="31700.080000000002"/>
  </r>
  <r>
    <s v="32033042016"/>
    <n v="44"/>
    <n v="15"/>
    <x v="14"/>
    <n v="32"/>
    <s v="Espírito Santo"/>
    <s v="3203304"/>
    <x v="43"/>
    <m/>
    <s v="3201"/>
    <s v="Noroeste Espírito-santense"/>
    <x v="1"/>
    <x v="1"/>
    <n v="23703.576000000001"/>
    <n v="9028.4429999999993"/>
    <n v="106517.243"/>
    <n v="43784.722000000002"/>
    <n v="62732.521000000001"/>
    <n v="5845.1719999999996"/>
    <n v="145094.43400000001"/>
    <n v="15272"/>
    <n v="9500.68"/>
  </r>
  <r>
    <s v="32033202016"/>
    <n v="45"/>
    <n v="15"/>
    <x v="14"/>
    <n v="32"/>
    <s v="Espírito Santo"/>
    <s v="3203320"/>
    <x v="44"/>
    <m/>
    <s v="3204"/>
    <s v="Sul Espírito-santense"/>
    <x v="3"/>
    <x v="3"/>
    <n v="72439.467999999993"/>
    <n v="402708.717"/>
    <n v="601368.41599999997"/>
    <n v="395507.32500000001"/>
    <n v="205861.09099999999"/>
    <n v="42540.699000000001"/>
    <n v="1119057.3"/>
    <n v="38301"/>
    <n v="29217.439999999999"/>
  </r>
  <r>
    <s v="32033462016"/>
    <n v="46"/>
    <n v="15"/>
    <x v="14"/>
    <n v="32"/>
    <s v="Espírito Santo"/>
    <s v="3203346"/>
    <x v="45"/>
    <m/>
    <s v="3203"/>
    <s v="Central Espírito-santense"/>
    <x v="0"/>
    <x v="0"/>
    <n v="63680.616000000002"/>
    <n v="44193.152000000002"/>
    <n v="229480.83000000002"/>
    <n v="159886.83100000001"/>
    <n v="69593.998999999996"/>
    <n v="37989.313000000002"/>
    <n v="375343.91"/>
    <n v="16339"/>
    <n v="22972.27"/>
  </r>
  <r>
    <s v="32033532016"/>
    <n v="47"/>
    <n v="15"/>
    <x v="14"/>
    <n v="32"/>
    <s v="Espírito Santo"/>
    <s v="3203353"/>
    <x v="46"/>
    <m/>
    <s v="3201"/>
    <s v="Noroeste Espírito-santense"/>
    <x v="4"/>
    <x v="4"/>
    <n v="22827.665000000001"/>
    <n v="14998.718000000001"/>
    <n v="166663.35"/>
    <n v="115060.401"/>
    <n v="51602.949000000001"/>
    <n v="22725.284"/>
    <n v="227215.01699999999"/>
    <n v="12479"/>
    <n v="18207.79"/>
  </r>
  <r>
    <s v="32034032016"/>
    <n v="48"/>
    <n v="15"/>
    <x v="14"/>
    <n v="32"/>
    <s v="Espírito Santo"/>
    <s v="3203403"/>
    <x v="47"/>
    <m/>
    <s v="3204"/>
    <s v="Sul Espírito-santense"/>
    <x v="5"/>
    <x v="5"/>
    <n v="77542.274000000005"/>
    <n v="63738.112999999998"/>
    <n v="275738.79000000004"/>
    <n v="169017.141"/>
    <n v="106721.649"/>
    <n v="33498.004999999997"/>
    <n v="450517.18199999997"/>
    <n v="27369"/>
    <n v="16460.86"/>
  </r>
  <r>
    <s v="32035022016"/>
    <n v="49"/>
    <n v="15"/>
    <x v="14"/>
    <n v="32"/>
    <s v="Espírito Santo"/>
    <s v="3203502"/>
    <x v="48"/>
    <m/>
    <s v="3202"/>
    <s v="Litoral Norte Espírito-santense"/>
    <x v="7"/>
    <x v="7"/>
    <n v="64661.353999999999"/>
    <n v="42120.26"/>
    <n v="206776.141"/>
    <n v="127754.33199999999"/>
    <n v="79021.808999999994"/>
    <n v="26469.611000000001"/>
    <n v="340027.36599999998"/>
    <n v="19309"/>
    <n v="17609.79"/>
  </r>
  <r>
    <s v="32036012016"/>
    <n v="50"/>
    <n v="15"/>
    <x v="14"/>
    <n v="32"/>
    <s v="Espírito Santo"/>
    <s v="3203601"/>
    <x v="49"/>
    <m/>
    <s v="3202"/>
    <s v="Litoral Norte Espírito-santense"/>
    <x v="7"/>
    <x v="7"/>
    <n v="23360.044000000002"/>
    <n v="3804.2130000000002"/>
    <n v="46082.323000000004"/>
    <n v="16659.285"/>
    <n v="29423.038"/>
    <n v="2658.2220000000002"/>
    <n v="75904.803"/>
    <n v="5873"/>
    <n v="12924.37"/>
  </r>
  <r>
    <s v="32037002016"/>
    <n v="51"/>
    <n v="15"/>
    <x v="14"/>
    <n v="32"/>
    <s v="Espírito Santo"/>
    <s v="3203700"/>
    <x v="50"/>
    <m/>
    <s v="3204"/>
    <s v="Sul Espírito-santense"/>
    <x v="2"/>
    <x v="2"/>
    <n v="98551.125"/>
    <n v="22758.100999999999"/>
    <n v="172800.72600000002"/>
    <n v="88162.532000000007"/>
    <n v="84638.194000000003"/>
    <n v="14530.377"/>
    <n v="308640.32799999998"/>
    <n v="18826"/>
    <n v="16394.37"/>
  </r>
  <r>
    <s v="32038092016"/>
    <n v="52"/>
    <n v="15"/>
    <x v="14"/>
    <n v="32"/>
    <s v="Espírito Santo"/>
    <s v="3203809"/>
    <x v="51"/>
    <m/>
    <s v="3204"/>
    <s v="Sul Espírito-santense"/>
    <x v="5"/>
    <x v="5"/>
    <n v="20778.748"/>
    <n v="8315.7209999999995"/>
    <n v="131253.80799999999"/>
    <n v="68060.010999999999"/>
    <n v="63193.796999999999"/>
    <n v="9049.1530000000002"/>
    <n v="169397.43"/>
    <n v="15717"/>
    <n v="10777.97"/>
  </r>
  <r>
    <s v="32039082016"/>
    <n v="53"/>
    <n v="15"/>
    <x v="14"/>
    <n v="32"/>
    <s v="Espírito Santo"/>
    <s v="3203908"/>
    <x v="52"/>
    <m/>
    <s v="3201"/>
    <s v="Noroeste Espírito-santense"/>
    <x v="1"/>
    <x v="1"/>
    <n v="80610.773000000001"/>
    <n v="112797.71"/>
    <n v="673332.7209999999"/>
    <n v="475377.80699999997"/>
    <n v="197954.91399999999"/>
    <n v="95427.933999999994"/>
    <n v="962169.13800000004"/>
    <n v="50647"/>
    <n v="18997.55"/>
  </r>
  <r>
    <s v="32040052016"/>
    <n v="54"/>
    <n v="15"/>
    <x v="14"/>
    <n v="32"/>
    <s v="Espírito Santo"/>
    <s v="3204005"/>
    <x v="53"/>
    <m/>
    <s v="3201"/>
    <s v="Noroeste Espírito-santense"/>
    <x v="4"/>
    <x v="4"/>
    <n v="28536.652999999998"/>
    <n v="9716.1319999999996"/>
    <n v="164654.014"/>
    <n v="75461.387000000002"/>
    <n v="89192.626999999993"/>
    <n v="10272.376"/>
    <n v="213179.17499999999"/>
    <n v="23559"/>
    <n v="9048.74"/>
  </r>
  <r>
    <s v="32040542016"/>
    <n v="55"/>
    <n v="15"/>
    <x v="14"/>
    <n v="32"/>
    <s v="Espírito Santo"/>
    <s v="3204054"/>
    <x v="54"/>
    <m/>
    <s v="3202"/>
    <s v="Litoral Norte Espírito-santense"/>
    <x v="7"/>
    <x v="7"/>
    <n v="31686.901999999998"/>
    <n v="33852.536999999997"/>
    <n v="210674.68799999999"/>
    <n v="108592.712"/>
    <n v="102081.976"/>
    <n v="15773.713"/>
    <n v="291987.83899999998"/>
    <n v="26336"/>
    <n v="11087.02"/>
  </r>
  <r>
    <s v="32041042016"/>
    <n v="56"/>
    <n v="15"/>
    <x v="14"/>
    <n v="32"/>
    <s v="Espírito Santo"/>
    <s v="3204104"/>
    <x v="55"/>
    <m/>
    <s v="3202"/>
    <s v="Litoral Norte Espírito-santense"/>
    <x v="7"/>
    <x v="7"/>
    <n v="92975.236999999994"/>
    <n v="23333.512999999999"/>
    <n v="263997.67300000001"/>
    <n v="152790.04399999999"/>
    <n v="111207.629"/>
    <n v="35237.540999999997"/>
    <n v="415543.96299999999"/>
    <n v="26863"/>
    <n v="15469.01"/>
  </r>
  <r>
    <s v="32042032016"/>
    <n v="57"/>
    <n v="15"/>
    <x v="14"/>
    <n v="32"/>
    <s v="Espírito Santo"/>
    <s v="3204203"/>
    <x v="56"/>
    <m/>
    <s v="3203"/>
    <s v="Central Espírito-santense"/>
    <x v="3"/>
    <x v="3"/>
    <n v="10899.26"/>
    <n v="65113.303"/>
    <n v="254000.459"/>
    <n v="154050.274"/>
    <n v="99950.184999999998"/>
    <n v="18782.553"/>
    <n v="348795.576"/>
    <n v="21030"/>
    <n v="16585.62"/>
  </r>
  <r>
    <s v="32042522016"/>
    <n v="58"/>
    <n v="15"/>
    <x v="14"/>
    <n v="32"/>
    <s v="Espírito Santo"/>
    <s v="3204252"/>
    <x v="57"/>
    <m/>
    <s v="3202"/>
    <s v="Litoral Norte Espírito-santense"/>
    <x v="7"/>
    <x v="7"/>
    <n v="14035.682000000001"/>
    <n v="6806.5609999999997"/>
    <n v="58042.292000000001"/>
    <n v="24435.208999999999"/>
    <n v="33607.082999999999"/>
    <n v="3370.93"/>
    <n v="82255.464000000007"/>
    <n v="7826"/>
    <n v="10510.54"/>
  </r>
  <r>
    <s v="32043022016"/>
    <n v="59"/>
    <n v="15"/>
    <x v="14"/>
    <n v="32"/>
    <s v="Espírito Santo"/>
    <s v="3204302"/>
    <x v="58"/>
    <m/>
    <s v="3204"/>
    <s v="Sul Espírito-santense"/>
    <x v="3"/>
    <x v="3"/>
    <n v="52711.462"/>
    <n v="1164858.4380000001"/>
    <n v="677064.46499999997"/>
    <n v="547299.29200000002"/>
    <n v="129765.173"/>
    <n v="32636.288"/>
    <n v="1927270.652"/>
    <n v="11396"/>
    <n v="169118.17"/>
  </r>
  <r>
    <s v="32043512016"/>
    <n v="60"/>
    <n v="15"/>
    <x v="14"/>
    <n v="32"/>
    <s v="Espírito Santo"/>
    <s v="3204351"/>
    <x v="59"/>
    <m/>
    <s v="3202"/>
    <s v="Litoral Norte Espírito-santense"/>
    <x v="6"/>
    <x v="6"/>
    <n v="56483.934999999998"/>
    <n v="24801.878000000001"/>
    <n v="277316.321"/>
    <n v="187497.45"/>
    <n v="89818.870999999999"/>
    <n v="46956.417999999998"/>
    <n v="405558.55099999998"/>
    <n v="19321"/>
    <n v="20990.560000000001"/>
  </r>
  <r>
    <s v="32044012016"/>
    <n v="61"/>
    <n v="15"/>
    <x v="14"/>
    <n v="32"/>
    <s v="Espírito Santo"/>
    <s v="3204401"/>
    <x v="60"/>
    <m/>
    <s v="3203"/>
    <s v="Central Espírito-santense"/>
    <x v="3"/>
    <x v="3"/>
    <n v="17906.361000000001"/>
    <n v="36917.489000000001"/>
    <n v="119672.68900000001"/>
    <n v="68446.13"/>
    <n v="51226.559000000001"/>
    <n v="16781.420999999998"/>
    <n v="191277.96100000001"/>
    <n v="12070"/>
    <n v="15847.39"/>
  </r>
  <r>
    <s v="32045002016"/>
    <n v="62"/>
    <n v="15"/>
    <x v="14"/>
    <n v="32"/>
    <s v="Espírito Santo"/>
    <s v="3204500"/>
    <x v="61"/>
    <m/>
    <s v="3203"/>
    <s v="Central Espírito-santense"/>
    <x v="9"/>
    <x v="9"/>
    <n v="63697.661999999997"/>
    <n v="29515.326000000001"/>
    <n v="100112.78700000001"/>
    <n v="45705.137000000002"/>
    <n v="54407.65"/>
    <n v="6140.3149999999996"/>
    <n v="199466.09"/>
    <n v="12887"/>
    <n v="15478.09"/>
  </r>
  <r>
    <s v="32045592016"/>
    <n v="63"/>
    <n v="15"/>
    <x v="14"/>
    <n v="32"/>
    <s v="Espírito Santo"/>
    <s v="3204559"/>
    <x v="62"/>
    <m/>
    <s v="3203"/>
    <s v="Central Espírito-santense"/>
    <x v="9"/>
    <x v="9"/>
    <n v="407225.65700000001"/>
    <n v="68145.298999999999"/>
    <n v="497594.19"/>
    <n v="335334.40700000001"/>
    <n v="162259.783"/>
    <n v="70391.441000000006"/>
    <n v="1043356.5870000001"/>
    <n v="39396"/>
    <n v="26483.82"/>
  </r>
  <r>
    <s v="32046092016"/>
    <n v="64"/>
    <n v="15"/>
    <x v="14"/>
    <n v="32"/>
    <s v="Espírito Santo"/>
    <s v="3204609"/>
    <x v="63"/>
    <m/>
    <s v="3203"/>
    <s v="Central Espírito-santense"/>
    <x v="9"/>
    <x v="9"/>
    <n v="73732.225999999995"/>
    <n v="35897.654000000002"/>
    <n v="290725.65299999999"/>
    <n v="192312.50399999999"/>
    <n v="98413.149000000005"/>
    <n v="29625.992999999999"/>
    <n v="429981.52600000001"/>
    <n v="23882"/>
    <n v="18004.419999999998"/>
  </r>
  <r>
    <s v="32046582016"/>
    <n v="65"/>
    <n v="15"/>
    <x v="14"/>
    <n v="32"/>
    <s v="Espírito Santo"/>
    <s v="3204658"/>
    <x v="64"/>
    <m/>
    <s v="3201"/>
    <s v="Noroeste Espírito-santense"/>
    <x v="4"/>
    <x v="4"/>
    <n v="15359.868"/>
    <n v="81701.474000000002"/>
    <n v="101435.27099999999"/>
    <n v="61397.536999999997"/>
    <n v="40037.733999999997"/>
    <n v="28095.284"/>
    <n v="226591.897"/>
    <n v="8764"/>
    <n v="25854.85"/>
  </r>
  <r>
    <s v="32047082016"/>
    <n v="66"/>
    <n v="15"/>
    <x v="14"/>
    <n v="32"/>
    <s v="Espírito Santo"/>
    <s v="3204708"/>
    <x v="65"/>
    <m/>
    <s v="3201"/>
    <s v="Noroeste Espírito-santense"/>
    <x v="4"/>
    <x v="4"/>
    <n v="40689.366999999998"/>
    <n v="65121.451999999997"/>
    <n v="398062.26699999999"/>
    <n v="260819.31700000001"/>
    <n v="137242.95000000001"/>
    <n v="53909.966"/>
    <n v="557783.05200000003"/>
    <n v="36858"/>
    <n v="15133.3"/>
  </r>
  <r>
    <s v="32048072016"/>
    <n v="67"/>
    <n v="15"/>
    <x v="14"/>
    <n v="32"/>
    <s v="Espírito Santo"/>
    <s v="3204807"/>
    <x v="66"/>
    <m/>
    <s v="3204"/>
    <s v="Sul Espírito-santense"/>
    <x v="2"/>
    <x v="2"/>
    <n v="18250.488000000001"/>
    <n v="29856.635999999999"/>
    <n v="119995.00099999999"/>
    <n v="60144.040999999997"/>
    <n v="59850.96"/>
    <n v="7606.5439999999999"/>
    <n v="175708.66800000001"/>
    <n v="11024"/>
    <n v="15938.74"/>
  </r>
  <r>
    <s v="32049062016"/>
    <n v="68"/>
    <n v="15"/>
    <x v="14"/>
    <n v="32"/>
    <s v="Espírito Santo"/>
    <s v="3204906"/>
    <x v="67"/>
    <m/>
    <s v="3202"/>
    <s v="Litoral Norte Espírito-santense"/>
    <x v="7"/>
    <x v="7"/>
    <n v="137605.75200000001"/>
    <n v="185840.85699999999"/>
    <n v="1516740.6140000001"/>
    <n v="991590.77399999998"/>
    <n v="525149.84"/>
    <n v="180525.88699999999"/>
    <n v="2020713.11"/>
    <n v="126437"/>
    <n v="15981.98"/>
  </r>
  <r>
    <s v="32049552016"/>
    <n v="69"/>
    <n v="15"/>
    <x v="14"/>
    <n v="32"/>
    <s v="Espírito Santo"/>
    <s v="3204955"/>
    <x v="68"/>
    <m/>
    <s v="3203"/>
    <s v="Central Espírito-santense"/>
    <x v="4"/>
    <x v="4"/>
    <n v="20119.925999999999"/>
    <n v="20812.653999999999"/>
    <n v="124190.361"/>
    <n v="73321.426999999996"/>
    <n v="50868.934000000001"/>
    <n v="14119.356"/>
    <n v="179242.296"/>
    <n v="12483"/>
    <n v="14358.91"/>
  </r>
  <r>
    <s v="32050022016"/>
    <n v="70"/>
    <n v="15"/>
    <x v="14"/>
    <n v="32"/>
    <s v="Espírito Santo"/>
    <s v="3205002"/>
    <x v="69"/>
    <s v="RM Grande Vitória"/>
    <s v="3203"/>
    <s v="Central Espírito-santense"/>
    <x v="8"/>
    <x v="8"/>
    <n v="18828.438999999998"/>
    <n v="4688131.05"/>
    <n v="9750736.4130000006"/>
    <n v="7840865.2470000004"/>
    <n v="1909871.166"/>
    <n v="3873589.2089999998"/>
    <n v="18331285.111000001"/>
    <n v="494109"/>
    <n v="37099.68"/>
  </r>
  <r>
    <s v="32050102016"/>
    <n v="71"/>
    <n v="15"/>
    <x v="14"/>
    <n v="32"/>
    <s v="Espírito Santo"/>
    <s v="3205010"/>
    <x v="70"/>
    <m/>
    <s v="3202"/>
    <s v="Litoral Norte Espírito-santense"/>
    <x v="6"/>
    <x v="6"/>
    <n v="90036.005999999994"/>
    <n v="88158.141000000003"/>
    <n v="264295.48300000001"/>
    <n v="155807.62599999999"/>
    <n v="108487.857"/>
    <n v="43102.771000000001"/>
    <n v="485592.4"/>
    <n v="28509"/>
    <n v="17032.95"/>
  </r>
  <r>
    <s v="32050362016"/>
    <n v="72"/>
    <n v="15"/>
    <x v="14"/>
    <n v="32"/>
    <s v="Espírito Santo"/>
    <s v="3205036"/>
    <x v="71"/>
    <m/>
    <s v="3204"/>
    <s v="Sul Espírito-santense"/>
    <x v="5"/>
    <x v="5"/>
    <n v="84245.464999999997"/>
    <n v="71483.616999999998"/>
    <n v="198599.97700000001"/>
    <n v="115268.644"/>
    <n v="83331.332999999999"/>
    <n v="27867.151000000002"/>
    <n v="382196.21"/>
    <n v="21396"/>
    <n v="17862.97"/>
  </r>
  <r>
    <s v="32050692016"/>
    <n v="73"/>
    <n v="15"/>
    <x v="14"/>
    <n v="32"/>
    <s v="Espírito Santo"/>
    <s v="3205069"/>
    <x v="72"/>
    <m/>
    <s v="3203"/>
    <s v="Central Espírito-santense"/>
    <x v="0"/>
    <x v="0"/>
    <n v="64248.25"/>
    <n v="69738.164999999994"/>
    <n v="353568.32400000002"/>
    <n v="258238.28700000001"/>
    <n v="95330.036999999997"/>
    <n v="54655.432000000001"/>
    <n v="542210.17099999997"/>
    <n v="24165"/>
    <n v="22437.83"/>
  </r>
  <r>
    <s v="32051012016"/>
    <n v="74"/>
    <n v="15"/>
    <x v="14"/>
    <n v="32"/>
    <s v="Espírito Santo"/>
    <s v="3205101"/>
    <x v="73"/>
    <s v="RM Grande Vitória"/>
    <s v="3203"/>
    <s v="Central Espírito-santense"/>
    <x v="8"/>
    <x v="8"/>
    <n v="25073.742999999999"/>
    <n v="581419.89800000004"/>
    <n v="1175975.7139999999"/>
    <n v="886245.06299999997"/>
    <n v="289730.65100000001"/>
    <n v="299731.15399999998"/>
    <n v="2082200.5090000001"/>
    <n v="75652"/>
    <n v="27523.4"/>
  </r>
  <r>
    <s v="32051502016"/>
    <n v="75"/>
    <n v="15"/>
    <x v="14"/>
    <n v="32"/>
    <s v="Espírito Santo"/>
    <s v="3205150"/>
    <x v="74"/>
    <m/>
    <s v="3201"/>
    <s v="Noroeste Espírito-santense"/>
    <x v="1"/>
    <x v="1"/>
    <n v="37881.008000000002"/>
    <n v="24487.596000000001"/>
    <n v="83125.771999999997"/>
    <n v="41595.682000000001"/>
    <n v="41530.089999999997"/>
    <n v="7597.5630000000001"/>
    <n v="153091.93799999999"/>
    <n v="9414"/>
    <n v="16262.16"/>
  </r>
  <r>
    <s v="32051762016"/>
    <n v="76"/>
    <n v="15"/>
    <x v="14"/>
    <n v="32"/>
    <s v="Espírito Santo"/>
    <s v="3205176"/>
    <x v="75"/>
    <m/>
    <s v="3201"/>
    <s v="Noroeste Espírito-santense"/>
    <x v="4"/>
    <x v="4"/>
    <n v="64071.792000000001"/>
    <n v="16849.633999999998"/>
    <n v="146365.36799999999"/>
    <n v="83107.698999999993"/>
    <n v="63257.669000000002"/>
    <n v="14872.472"/>
    <n v="242159.26699999999"/>
    <n v="14677"/>
    <n v="16499.23"/>
  </r>
  <r>
    <s v="32052002016"/>
    <n v="77"/>
    <n v="15"/>
    <x v="14"/>
    <n v="32"/>
    <s v="Espírito Santo"/>
    <s v="3205200"/>
    <x v="76"/>
    <s v="RM Grande Vitória"/>
    <s v="3203"/>
    <s v="Central Espírito-santense"/>
    <x v="8"/>
    <x v="8"/>
    <n v="15643.811"/>
    <n v="1498491.412"/>
    <n v="7598826.0389999999"/>
    <n v="5916303.2779999999"/>
    <n v="1682522.7609999999"/>
    <n v="1936332.9750000001"/>
    <n v="11049294.237"/>
    <n v="479664"/>
    <n v="23035.49"/>
  </r>
  <r>
    <s v="32053092016"/>
    <n v="78"/>
    <n v="15"/>
    <x v="14"/>
    <n v="32"/>
    <s v="Espírito Santo"/>
    <s v="3205309"/>
    <x v="77"/>
    <s v="RM Grande Vitória"/>
    <s v="3203"/>
    <s v="Central Espírito-santense"/>
    <x v="8"/>
    <x v="8"/>
    <n v="14437.887000000001"/>
    <n v="3225623.3169999998"/>
    <n v="13375280.625"/>
    <n v="11631180.376"/>
    <n v="1744100.2490000001"/>
    <n v="5105871.4579999996"/>
    <n v="21721213.287"/>
    <n v="359555"/>
    <n v="60411.38"/>
  </r>
  <r>
    <s v="32001022017"/>
    <n v="1"/>
    <n v="16"/>
    <x v="15"/>
    <n v="32"/>
    <s v="Espírito Santo"/>
    <s v="3200102"/>
    <x v="0"/>
    <m/>
    <s v="3203"/>
    <s v="Central Espírito-santense"/>
    <x v="0"/>
    <x v="0"/>
    <n v="74817.998999999996"/>
    <n v="40478.521000000001"/>
    <n v="298698.886"/>
    <n v="171640.80600000001"/>
    <n v="127058.08"/>
    <n v="26156.134999999998"/>
    <n v="440151.54200000002"/>
    <n v="32361"/>
    <n v="13601.3"/>
  </r>
  <r>
    <s v="32001362017"/>
    <n v="2"/>
    <n v="16"/>
    <x v="15"/>
    <n v="32"/>
    <s v="Espírito Santo"/>
    <s v="3200136"/>
    <x v="1"/>
    <m/>
    <s v="3201"/>
    <s v="Noroeste Espírito-santense"/>
    <x v="1"/>
    <x v="1"/>
    <n v="56623.423999999999"/>
    <n v="16492.603999999999"/>
    <n v="105824.102"/>
    <n v="58729.59"/>
    <n v="47094.512000000002"/>
    <n v="12753.540999999999"/>
    <n v="191693.67"/>
    <n v="10085"/>
    <n v="19007.8"/>
  </r>
  <r>
    <s v="32001692017"/>
    <n v="3"/>
    <n v="16"/>
    <x v="15"/>
    <n v="32"/>
    <s v="Espírito Santo"/>
    <s v="3200169"/>
    <x v="2"/>
    <m/>
    <s v="3201"/>
    <s v="Noroeste Espírito-santense"/>
    <x v="1"/>
    <x v="1"/>
    <n v="19397.05"/>
    <n v="9311.0879999999997"/>
    <n v="101501.42199999999"/>
    <n v="43521.432000000001"/>
    <n v="57979.99"/>
    <n v="7172.5789999999997"/>
    <n v="137382.139"/>
    <n v="11893"/>
    <n v="11551.51"/>
  </r>
  <r>
    <s v="32002012017"/>
    <n v="4"/>
    <n v="16"/>
    <x v="15"/>
    <n v="32"/>
    <s v="Espírito Santo"/>
    <s v="3200201"/>
    <x v="3"/>
    <m/>
    <s v="3204"/>
    <s v="Sul Espírito-santense"/>
    <x v="2"/>
    <x v="2"/>
    <n v="45300.324000000001"/>
    <n v="92679.19"/>
    <n v="322112.67200000002"/>
    <n v="193120.08499999999"/>
    <n v="128992.587"/>
    <n v="24372.899000000001"/>
    <n v="484465.08399999997"/>
    <n v="32146"/>
    <n v="15070.77"/>
  </r>
  <r>
    <s v="32003002017"/>
    <n v="5"/>
    <n v="16"/>
    <x v="15"/>
    <n v="32"/>
    <s v="Espírito Santo"/>
    <s v="3200300"/>
    <x v="4"/>
    <m/>
    <s v="3203"/>
    <s v="Central Espírito-santense"/>
    <x v="3"/>
    <x v="3"/>
    <n v="75815.217000000004"/>
    <n v="61626.06"/>
    <n v="176718.361"/>
    <n v="111521.21400000001"/>
    <n v="65197.146999999997"/>
    <n v="25911.912"/>
    <n v="340071.549"/>
    <n v="15082"/>
    <n v="22548.17"/>
  </r>
  <r>
    <s v="32003592017"/>
    <n v="6"/>
    <n v="16"/>
    <x v="15"/>
    <n v="32"/>
    <s v="Espírito Santo"/>
    <s v="3200359"/>
    <x v="5"/>
    <m/>
    <s v="3201"/>
    <s v="Noroeste Espírito-santense"/>
    <x v="4"/>
    <x v="4"/>
    <n v="19276.099999999999"/>
    <n v="5634.8810000000003"/>
    <n v="63667.908000000003"/>
    <n v="26847.195"/>
    <n v="36820.713000000003"/>
    <n v="3570.1019999999999"/>
    <n v="92148.99"/>
    <n v="8022"/>
    <n v="11487.03"/>
  </r>
  <r>
    <s v="32004092017"/>
    <n v="7"/>
    <n v="16"/>
    <x v="15"/>
    <n v="32"/>
    <s v="Espírito Santo"/>
    <s v="3200409"/>
    <x v="6"/>
    <m/>
    <s v="3203"/>
    <s v="Central Espírito-santense"/>
    <x v="3"/>
    <x v="3"/>
    <n v="32099.665000000001"/>
    <n v="190397.25"/>
    <n v="527029.82999999996"/>
    <n v="292898.51199999999"/>
    <n v="234131.318"/>
    <n v="55266.392"/>
    <n v="804793.13699999999"/>
    <n v="28546"/>
    <n v="28192.85"/>
  </r>
  <r>
    <s v="32005082017"/>
    <n v="8"/>
    <n v="16"/>
    <x v="15"/>
    <n v="32"/>
    <s v="Espírito Santo"/>
    <s v="3200508"/>
    <x v="7"/>
    <m/>
    <s v="3204"/>
    <s v="Sul Espírito-santense"/>
    <x v="5"/>
    <x v="5"/>
    <n v="19179.293000000001"/>
    <n v="5352.4960000000001"/>
    <n v="66746.536999999997"/>
    <n v="31987.386999999999"/>
    <n v="34759.15"/>
    <n v="4329.152"/>
    <n v="95607.478000000003"/>
    <n v="7932"/>
    <n v="12053.39"/>
  </r>
  <r>
    <s v="32006072017"/>
    <n v="9"/>
    <n v="16"/>
    <x v="15"/>
    <n v="32"/>
    <s v="Espírito Santo"/>
    <s v="3200607"/>
    <x v="8"/>
    <m/>
    <s v="3202"/>
    <s v="Litoral Norte Espírito-santense"/>
    <x v="6"/>
    <x v="6"/>
    <n v="56493.190999999999"/>
    <n v="2630598.4640000002"/>
    <n v="1831776.2039999999"/>
    <n v="1350749.2479999999"/>
    <n v="481026.95600000001"/>
    <n v="683338.19200000004"/>
    <n v="5202206.05"/>
    <n v="98393"/>
    <n v="52871.71"/>
  </r>
  <r>
    <s v="32007062017"/>
    <n v="10"/>
    <n v="16"/>
    <x v="15"/>
    <n v="32"/>
    <s v="Espírito Santo"/>
    <s v="3200706"/>
    <x v="9"/>
    <m/>
    <s v="3204"/>
    <s v="Sul Espírito-santense"/>
    <x v="5"/>
    <x v="5"/>
    <n v="15955.655000000001"/>
    <n v="72383.244000000006"/>
    <n v="132799.78599999999"/>
    <n v="78792.372000000003"/>
    <n v="54007.413999999997"/>
    <n v="43231.798999999999"/>
    <n v="264370.484"/>
    <n v="11804"/>
    <n v="22396.69"/>
  </r>
  <r>
    <s v="32008052017"/>
    <n v="11"/>
    <n v="16"/>
    <x v="15"/>
    <n v="32"/>
    <s v="Espírito Santo"/>
    <s v="3200805"/>
    <x v="10"/>
    <m/>
    <s v="3201"/>
    <s v="Noroeste Espírito-santense"/>
    <x v="4"/>
    <x v="4"/>
    <n v="34824.601000000002"/>
    <n v="205243.81400000001"/>
    <n v="337475.50300000003"/>
    <n v="205895.55799999999"/>
    <n v="131579.94500000001"/>
    <n v="39238.358"/>
    <n v="616782.27500000002"/>
    <n v="31794"/>
    <n v="19399.330000000002"/>
  </r>
  <r>
    <s v="32009042017"/>
    <n v="12"/>
    <n v="16"/>
    <x v="15"/>
    <n v="32"/>
    <s v="Espírito Santo"/>
    <s v="3200904"/>
    <x v="11"/>
    <m/>
    <s v="3201"/>
    <s v="Noroeste Espírito-santense"/>
    <x v="1"/>
    <x v="1"/>
    <n v="41001.607000000004"/>
    <n v="154887.21799999999"/>
    <n v="509767.91200000001"/>
    <n v="325865.87400000001"/>
    <n v="183902.038"/>
    <n v="78069.212"/>
    <n v="783725.95"/>
    <n v="45283"/>
    <n v="17307.29"/>
  </r>
  <r>
    <s v="32010012017"/>
    <n v="13"/>
    <n v="16"/>
    <x v="15"/>
    <n v="32"/>
    <s v="Espírito Santo"/>
    <s v="3201001"/>
    <x v="12"/>
    <m/>
    <s v="3201"/>
    <s v="Noroeste Espírito-santense"/>
    <x v="7"/>
    <x v="7"/>
    <n v="62416.847999999998"/>
    <n v="19713.973000000002"/>
    <n v="158961.58100000001"/>
    <n v="92994.006999999998"/>
    <n v="65967.573999999993"/>
    <n v="14807.960999999999"/>
    <n v="255900.364"/>
    <n v="15460"/>
    <n v="16552.419999999998"/>
  </r>
  <r>
    <s v="32011002017"/>
    <n v="14"/>
    <n v="16"/>
    <x v="15"/>
    <n v="32"/>
    <s v="Espírito Santo"/>
    <s v="3201100"/>
    <x v="13"/>
    <m/>
    <s v="3204"/>
    <s v="Sul Espírito-santense"/>
    <x v="2"/>
    <x v="2"/>
    <n v="3563.4209999999998"/>
    <n v="19531.302"/>
    <n v="108966.33900000001"/>
    <n v="64023.146000000001"/>
    <n v="44943.192999999999"/>
    <n v="10915.659"/>
    <n v="142976.72099999999"/>
    <n v="10254"/>
    <n v="13943.51"/>
  </r>
  <r>
    <s v="32011592017"/>
    <n v="15"/>
    <n v="16"/>
    <x v="15"/>
    <n v="32"/>
    <s v="Espírito Santo"/>
    <s v="3201159"/>
    <x v="14"/>
    <m/>
    <s v="3203"/>
    <s v="Central Espírito-santense"/>
    <x v="0"/>
    <x v="0"/>
    <n v="70653.384000000005"/>
    <n v="18479.078000000001"/>
    <n v="111731.537"/>
    <n v="58944.764999999999"/>
    <n v="52786.771999999997"/>
    <n v="8701.5390000000007"/>
    <n v="209565.538"/>
    <n v="12838"/>
    <n v="16323.85"/>
  </r>
  <r>
    <s v="32012092017"/>
    <n v="16"/>
    <n v="16"/>
    <x v="15"/>
    <n v="32"/>
    <s v="Espírito Santo"/>
    <s v="3201209"/>
    <x v="15"/>
    <m/>
    <s v="3204"/>
    <s v="Sul Espírito-santense"/>
    <x v="5"/>
    <x v="5"/>
    <n v="58585.985000000001"/>
    <n v="877394.09"/>
    <n v="3252386.7659999998"/>
    <n v="2447016.8139999998"/>
    <n v="805369.95200000005"/>
    <n v="569120.68700000003"/>
    <n v="4757487.5290000001"/>
    <n v="211649"/>
    <n v="22478.2"/>
  </r>
  <r>
    <s v="32013082017"/>
    <n v="17"/>
    <n v="16"/>
    <x v="15"/>
    <n v="32"/>
    <s v="Espírito Santo"/>
    <s v="3201308"/>
    <x v="16"/>
    <s v="RM Grande Vitória"/>
    <s v="3203"/>
    <s v="Central Espírito-santense"/>
    <x v="8"/>
    <x v="8"/>
    <n v="11233.397999999999"/>
    <n v="681874.16500000004"/>
    <n v="5700512.591"/>
    <n v="4404754.4730000002"/>
    <n v="1295758.118"/>
    <n v="1609278.6059999999"/>
    <n v="8002898.7599999998"/>
    <n v="387368"/>
    <n v="20659.68"/>
  </r>
  <r>
    <s v="32014072017"/>
    <n v="18"/>
    <n v="16"/>
    <x v="15"/>
    <n v="32"/>
    <s v="Espírito Santo"/>
    <s v="3201407"/>
    <x v="17"/>
    <m/>
    <s v="3204"/>
    <s v="Sul Espírito-santense"/>
    <x v="5"/>
    <x v="5"/>
    <n v="67206.085999999996"/>
    <n v="188149.109"/>
    <n v="513953.62699999998"/>
    <n v="357344.50599999999"/>
    <n v="156609.12100000001"/>
    <n v="94475.428"/>
    <n v="863784.25"/>
    <n v="38304"/>
    <n v="22550.76"/>
  </r>
  <r>
    <s v="32015062017"/>
    <n v="19"/>
    <n v="16"/>
    <x v="15"/>
    <n v="32"/>
    <s v="Espírito Santo"/>
    <s v="3201506"/>
    <x v="18"/>
    <m/>
    <s v="3201"/>
    <s v="Noroeste Espírito-santense"/>
    <x v="4"/>
    <x v="4"/>
    <n v="49709.625999999997"/>
    <n v="682701.76599999995"/>
    <n v="2191703.7880000002"/>
    <n v="1660320.5870000001"/>
    <n v="531383.201"/>
    <n v="408968.11800000002"/>
    <n v="3333083.2969999998"/>
    <n v="124525"/>
    <n v="26766.38"/>
  </r>
  <r>
    <s v="32016052017"/>
    <n v="20"/>
    <n v="16"/>
    <x v="15"/>
    <n v="32"/>
    <s v="Espírito Santo"/>
    <s v="3201605"/>
    <x v="19"/>
    <m/>
    <s v="3202"/>
    <s v="Litoral Norte Espírito-santense"/>
    <x v="7"/>
    <x v="7"/>
    <n v="44090.951999999997"/>
    <n v="56830.34"/>
    <n v="290925.95500000002"/>
    <n v="148740.66"/>
    <n v="142185.29500000001"/>
    <n v="32680.233"/>
    <n v="424527.48"/>
    <n v="31574"/>
    <n v="13445.48"/>
  </r>
  <r>
    <s v="32017042017"/>
    <n v="21"/>
    <n v="16"/>
    <x v="15"/>
    <n v="32"/>
    <s v="Espírito Santo"/>
    <s v="3201704"/>
    <x v="20"/>
    <m/>
    <s v="3203"/>
    <s v="Central Espírito-santense"/>
    <x v="0"/>
    <x v="0"/>
    <n v="27098.397000000001"/>
    <n v="16579.809000000001"/>
    <n v="139934.185"/>
    <n v="82264.320000000007"/>
    <n v="57669.864999999998"/>
    <n v="14618.423000000001"/>
    <n v="198230.81400000001"/>
    <n v="12944"/>
    <n v="15314.49"/>
  </r>
  <r>
    <s v="32018032017"/>
    <n v="22"/>
    <n v="16"/>
    <x v="15"/>
    <n v="32"/>
    <s v="Espírito Santo"/>
    <s v="3201803"/>
    <x v="21"/>
    <m/>
    <s v="3204"/>
    <s v="Sul Espírito-santense"/>
    <x v="2"/>
    <x v="2"/>
    <n v="21318.652999999998"/>
    <n v="3604.9079999999999"/>
    <n v="40322.851999999999"/>
    <n v="16698.335999999999"/>
    <n v="23624.516"/>
    <n v="1997.6559999999999"/>
    <n v="67244.070000000007"/>
    <n v="4612"/>
    <n v="14580.24"/>
  </r>
  <r>
    <s v="32019022017"/>
    <n v="23"/>
    <n v="16"/>
    <x v="15"/>
    <n v="32"/>
    <s v="Espírito Santo"/>
    <s v="3201902"/>
    <x v="22"/>
    <m/>
    <s v="3203"/>
    <s v="Central Espírito-santense"/>
    <x v="0"/>
    <x v="0"/>
    <n v="127583.257"/>
    <n v="95509.89"/>
    <n v="438499.45600000001"/>
    <n v="293244.33100000001"/>
    <n v="145255.125"/>
    <n v="44662.584000000003"/>
    <n v="706255.18700000003"/>
    <n v="34757"/>
    <n v="20319.8"/>
  </r>
  <r>
    <s v="32020092017"/>
    <n v="24"/>
    <n v="16"/>
    <x v="15"/>
    <n v="32"/>
    <s v="Espírito Santo"/>
    <s v="3202009"/>
    <x v="23"/>
    <m/>
    <s v="3204"/>
    <s v="Sul Espírito-santense"/>
    <x v="2"/>
    <x v="2"/>
    <n v="23525.777999999998"/>
    <n v="13468.844999999999"/>
    <n v="81304.489000000001"/>
    <n v="48358.928999999996"/>
    <n v="32945.56"/>
    <n v="9013.0859999999993"/>
    <n v="127312.19899999999"/>
    <n v="6949"/>
    <n v="18320.939999999999"/>
  </r>
  <r>
    <s v="32021082017"/>
    <n v="25"/>
    <n v="16"/>
    <x v="15"/>
    <n v="32"/>
    <s v="Espírito Santo"/>
    <s v="3202108"/>
    <x v="24"/>
    <m/>
    <s v="3201"/>
    <s v="Noroeste Espírito-santense"/>
    <x v="1"/>
    <x v="1"/>
    <n v="58934.546999999999"/>
    <n v="30990.788"/>
    <n v="200226.538"/>
    <n v="104376.538"/>
    <n v="95850"/>
    <n v="13610.549000000001"/>
    <n v="303762.42200000002"/>
    <n v="24217"/>
    <n v="12543.35"/>
  </r>
  <r>
    <s v="32022072017"/>
    <n v="26"/>
    <n v="16"/>
    <x v="15"/>
    <n v="32"/>
    <s v="Espírito Santo"/>
    <s v="3202207"/>
    <x v="25"/>
    <s v="RM Grande Vitória"/>
    <s v="3202"/>
    <s v="Litoral Norte Espírito-santense"/>
    <x v="8"/>
    <x v="8"/>
    <n v="27620.473999999998"/>
    <n v="106360.49800000001"/>
    <n v="246735.253"/>
    <n v="152902.606"/>
    <n v="93832.646999999997"/>
    <n v="41175.79"/>
    <n v="421892.016"/>
    <n v="20757"/>
    <n v="20325.29"/>
  </r>
  <r>
    <s v="32022562017"/>
    <n v="27"/>
    <n v="16"/>
    <x v="15"/>
    <n v="32"/>
    <s v="Espírito Santo"/>
    <s v="3202256"/>
    <x v="26"/>
    <m/>
    <s v="3201"/>
    <s v="Noroeste Espírito-santense"/>
    <x v="4"/>
    <x v="4"/>
    <n v="43847.553"/>
    <n v="12581.671"/>
    <n v="111790.105"/>
    <n v="57435.436999999998"/>
    <n v="54354.667999999998"/>
    <n v="10850.735000000001"/>
    <n v="179070.065"/>
    <n v="12600"/>
    <n v="14211.91"/>
  </r>
  <r>
    <s v="32023062017"/>
    <n v="28"/>
    <n v="16"/>
    <x v="15"/>
    <n v="32"/>
    <s v="Espírito Santo"/>
    <s v="3202306"/>
    <x v="27"/>
    <m/>
    <s v="3204"/>
    <s v="Sul Espírito-santense"/>
    <x v="2"/>
    <x v="2"/>
    <n v="36847.699999999997"/>
    <n v="67642.716"/>
    <n v="381186.39600000001"/>
    <n v="257758.799"/>
    <n v="123427.59699999999"/>
    <n v="39780.190999999999"/>
    <n v="525457.00199999998"/>
    <n v="31201"/>
    <n v="16841.03"/>
  </r>
  <r>
    <s v="32024052017"/>
    <n v="29"/>
    <n v="16"/>
    <x v="15"/>
    <n v="32"/>
    <s v="Espírito Santo"/>
    <s v="3202405"/>
    <x v="28"/>
    <s v="RM Grande Vitória"/>
    <s v="3203"/>
    <s v="Central Espírito-santense"/>
    <x v="8"/>
    <x v="8"/>
    <n v="48728.178"/>
    <n v="225430.39600000001"/>
    <n v="1713258.0109999999"/>
    <n v="1213241.6259999999"/>
    <n v="500016.38500000001"/>
    <n v="173647.40599999999"/>
    <n v="2161063.9909999999"/>
    <n v="123166"/>
    <n v="17545.95"/>
  </r>
  <r>
    <s v="32024542017"/>
    <n v="30"/>
    <n v="16"/>
    <x v="15"/>
    <n v="32"/>
    <s v="Espírito Santo"/>
    <s v="3202454"/>
    <x v="29"/>
    <m/>
    <s v="3204"/>
    <s v="Sul Espírito-santense"/>
    <x v="2"/>
    <x v="2"/>
    <n v="42696.6"/>
    <n v="22637.081999999999"/>
    <n v="233126.24099999998"/>
    <n v="130832.852"/>
    <n v="102293.389"/>
    <n v="19793.276999999998"/>
    <n v="318253.19900000002"/>
    <n v="25882"/>
    <n v="12296.31"/>
  </r>
  <r>
    <s v="32025042017"/>
    <n v="31"/>
    <n v="16"/>
    <x v="15"/>
    <n v="32"/>
    <s v="Espírito Santo"/>
    <s v="3202504"/>
    <x v="30"/>
    <m/>
    <s v="3202"/>
    <s v="Litoral Norte Espírito-santense"/>
    <x v="6"/>
    <x v="6"/>
    <n v="15474.588"/>
    <n v="28500.57"/>
    <n v="175495.60800000001"/>
    <n v="119388.09299999999"/>
    <n v="56107.514999999999"/>
    <n v="23167.771000000001"/>
    <n v="242638.538"/>
    <n v="12581"/>
    <n v="19286.11"/>
  </r>
  <r>
    <s v="32025532017"/>
    <n v="32"/>
    <n v="16"/>
    <x v="15"/>
    <n v="32"/>
    <s v="Espírito Santo"/>
    <s v="3202553"/>
    <x v="31"/>
    <m/>
    <s v="3204"/>
    <s v="Sul Espírito-santense"/>
    <x v="2"/>
    <x v="2"/>
    <n v="48741.652000000002"/>
    <n v="6675.8119999999999"/>
    <n v="84447.898000000001"/>
    <n v="42417.120999999999"/>
    <n v="42030.777000000002"/>
    <n v="6514.7020000000002"/>
    <n v="146380.065"/>
    <n v="9373"/>
    <n v="15617.21"/>
  </r>
  <r>
    <s v="32026032017"/>
    <n v="33"/>
    <n v="16"/>
    <x v="15"/>
    <n v="32"/>
    <s v="Espírito Santo"/>
    <s v="3202603"/>
    <x v="32"/>
    <m/>
    <s v="3203"/>
    <s v="Central Espírito-santense"/>
    <x v="3"/>
    <x v="3"/>
    <n v="33721.089"/>
    <n v="19923.8"/>
    <n v="232023.08799999999"/>
    <n v="164546.23499999999"/>
    <n v="67476.853000000003"/>
    <n v="46334.900999999998"/>
    <n v="332002.87900000002"/>
    <n v="14016"/>
    <n v="23687.42"/>
  </r>
  <r>
    <s v="32026522017"/>
    <n v="34"/>
    <n v="16"/>
    <x v="15"/>
    <n v="32"/>
    <s v="Espírito Santo"/>
    <s v="3202652"/>
    <x v="33"/>
    <m/>
    <s v="3204"/>
    <s v="Sul Espírito-santense"/>
    <x v="2"/>
    <x v="2"/>
    <n v="41912.402999999998"/>
    <n v="8753.1129999999994"/>
    <n v="129698.041"/>
    <n v="72282.559999999998"/>
    <n v="57415.481"/>
    <n v="13238.557000000001"/>
    <n v="193602.114"/>
    <n v="13380"/>
    <n v="14469.52"/>
  </r>
  <r>
    <s v="32027022017"/>
    <n v="35"/>
    <n v="16"/>
    <x v="15"/>
    <n v="32"/>
    <s v="Espírito Santo"/>
    <s v="3202702"/>
    <x v="34"/>
    <m/>
    <s v="3203"/>
    <s v="Central Espírito-santense"/>
    <x v="9"/>
    <x v="9"/>
    <n v="76364.717000000004"/>
    <n v="13235.675999999999"/>
    <n v="150231.584"/>
    <n v="89108.38"/>
    <n v="61123.203999999998"/>
    <n v="11723.132"/>
    <n v="251555.11"/>
    <n v="14815"/>
    <n v="16979.759999999998"/>
  </r>
  <r>
    <s v="32028012017"/>
    <n v="36"/>
    <n v="16"/>
    <x v="15"/>
    <n v="32"/>
    <s v="Espírito Santo"/>
    <s v="3202801"/>
    <x v="35"/>
    <m/>
    <s v="3204"/>
    <s v="Sul Espírito-santense"/>
    <x v="3"/>
    <x v="3"/>
    <n v="79129.047000000006"/>
    <n v="1739937.27"/>
    <n v="1233657.2620000001"/>
    <n v="920633.22100000002"/>
    <n v="313024.04100000003"/>
    <n v="77823.175000000003"/>
    <n v="3130546.7540000002"/>
    <n v="34628"/>
    <n v="90405.07"/>
  </r>
  <r>
    <s v="32029002017"/>
    <n v="37"/>
    <n v="16"/>
    <x v="15"/>
    <n v="32"/>
    <s v="Espírito Santo"/>
    <s v="3202900"/>
    <x v="36"/>
    <m/>
    <s v="3203"/>
    <s v="Central Espírito-santense"/>
    <x v="9"/>
    <x v="9"/>
    <n v="37859.220999999998"/>
    <n v="37442.625999999997"/>
    <n v="124071.239"/>
    <n v="77214.660999999993"/>
    <n v="46856.578000000001"/>
    <n v="11699.831"/>
    <n v="211072.91699999999"/>
    <n v="11231"/>
    <n v="18793.78"/>
  </r>
  <r>
    <s v="32030072017"/>
    <n v="38"/>
    <n v="16"/>
    <x v="15"/>
    <n v="32"/>
    <s v="Espírito Santo"/>
    <s v="3203007"/>
    <x v="37"/>
    <m/>
    <s v="3204"/>
    <s v="Sul Espírito-santense"/>
    <x v="2"/>
    <x v="2"/>
    <n v="75438.817999999999"/>
    <n v="18006.863000000001"/>
    <n v="293968.962"/>
    <n v="178407.17300000001"/>
    <n v="115561.789"/>
    <n v="24305.584999999999"/>
    <n v="411720.22899999999"/>
    <n v="29896"/>
    <n v="13771.75"/>
  </r>
  <r>
    <s v="32030562017"/>
    <n v="39"/>
    <n v="16"/>
    <x v="15"/>
    <n v="32"/>
    <s v="Espírito Santo"/>
    <s v="3203056"/>
    <x v="38"/>
    <m/>
    <s v="3202"/>
    <s v="Litoral Norte Espírito-santense"/>
    <x v="7"/>
    <x v="7"/>
    <n v="62261.544000000002"/>
    <n v="59359.423999999999"/>
    <n v="307313.36300000001"/>
    <n v="174605.198"/>
    <n v="132708.16500000001"/>
    <n v="31439.084999999999"/>
    <n v="460373.41499999998"/>
    <n v="29642"/>
    <n v="15531.12"/>
  </r>
  <r>
    <s v="32031062017"/>
    <n v="40"/>
    <n v="16"/>
    <x v="15"/>
    <n v="32"/>
    <s v="Espírito Santo"/>
    <s v="3203106"/>
    <x v="39"/>
    <m/>
    <s v="3204"/>
    <s v="Sul Espírito-santense"/>
    <x v="2"/>
    <x v="2"/>
    <n v="16212.386"/>
    <n v="8052.05"/>
    <n v="108755.636"/>
    <n v="56559.631999999998"/>
    <n v="52196.004000000001"/>
    <n v="8175.6719999999996"/>
    <n v="141195.74400000001"/>
    <n v="12036"/>
    <n v="11731.12"/>
  </r>
  <r>
    <s v="32031302017"/>
    <n v="41"/>
    <n v="16"/>
    <x v="15"/>
    <n v="32"/>
    <s v="Espírito Santo"/>
    <s v="3203130"/>
    <x v="40"/>
    <m/>
    <s v="3202"/>
    <s v="Litoral Norte Espírito-santense"/>
    <x v="6"/>
    <x v="6"/>
    <n v="26938.651000000002"/>
    <n v="33234.639000000003"/>
    <n v="240194.859"/>
    <n v="170227.136"/>
    <n v="69967.722999999998"/>
    <n v="51848.661999999997"/>
    <n v="352216.81099999999"/>
    <n v="17168"/>
    <n v="20515.89"/>
  </r>
  <r>
    <s v="32031632017"/>
    <n v="42"/>
    <n v="16"/>
    <x v="15"/>
    <n v="32"/>
    <s v="Espírito Santo"/>
    <s v="3203163"/>
    <x v="41"/>
    <m/>
    <s v="3203"/>
    <s v="Central Espírito-santense"/>
    <x v="0"/>
    <x v="0"/>
    <n v="32834.008999999998"/>
    <n v="7996.5249999999996"/>
    <n v="86452.201000000001"/>
    <n v="38537.447"/>
    <n v="47914.754000000001"/>
    <n v="7245.9279999999999"/>
    <n v="134528.66399999999"/>
    <n v="11457"/>
    <n v="11742.05"/>
  </r>
  <r>
    <s v="32032052017"/>
    <n v="43"/>
    <n v="16"/>
    <x v="15"/>
    <n v="32"/>
    <s v="Espírito Santo"/>
    <s v="3203205"/>
    <x v="42"/>
    <m/>
    <s v="3202"/>
    <s v="Litoral Norte Espírito-santense"/>
    <x v="6"/>
    <x v="6"/>
    <n v="215310.26199999999"/>
    <n v="1648539.389"/>
    <n v="2845016.463"/>
    <n v="2108423.3939999999"/>
    <n v="736593.06900000002"/>
    <n v="772575.08"/>
    <n v="5481441.1940000001"/>
    <n v="169048"/>
    <n v="32425.35"/>
  </r>
  <r>
    <s v="32033042017"/>
    <n v="44"/>
    <n v="16"/>
    <x v="15"/>
    <n v="32"/>
    <s v="Espírito Santo"/>
    <s v="3203304"/>
    <x v="43"/>
    <m/>
    <s v="3201"/>
    <s v="Noroeste Espírito-santense"/>
    <x v="1"/>
    <x v="1"/>
    <n v="40391.042999999998"/>
    <n v="9868.3850000000002"/>
    <n v="110940.368"/>
    <n v="48621.504000000001"/>
    <n v="62318.864000000001"/>
    <n v="5973.8"/>
    <n v="167173.595"/>
    <n v="15419"/>
    <n v="10842.05"/>
  </r>
  <r>
    <s v="32033202017"/>
    <n v="45"/>
    <n v="16"/>
    <x v="15"/>
    <n v="32"/>
    <s v="Espírito Santo"/>
    <s v="3203320"/>
    <x v="44"/>
    <m/>
    <s v="3204"/>
    <s v="Sul Espírito-santense"/>
    <x v="3"/>
    <x v="3"/>
    <n v="80440.373999999996"/>
    <n v="726774.61199999996"/>
    <n v="756926.8"/>
    <n v="544664.06099999999"/>
    <n v="212262.739"/>
    <n v="47769.025999999998"/>
    <n v="1611910.8130000001"/>
    <n v="38670"/>
    <n v="41683.760000000002"/>
  </r>
  <r>
    <s v="32033462017"/>
    <n v="46"/>
    <n v="16"/>
    <x v="15"/>
    <n v="32"/>
    <s v="Espírito Santo"/>
    <s v="3203346"/>
    <x v="45"/>
    <m/>
    <s v="3203"/>
    <s v="Central Espírito-santense"/>
    <x v="0"/>
    <x v="0"/>
    <n v="71210.84"/>
    <n v="44938.714"/>
    <n v="262809.54599999997"/>
    <n v="188977.864"/>
    <n v="73831.682000000001"/>
    <n v="37765.879999999997"/>
    <n v="416724.98100000003"/>
    <n v="16545"/>
    <n v="25187.37"/>
  </r>
  <r>
    <s v="32033532017"/>
    <n v="47"/>
    <n v="16"/>
    <x v="15"/>
    <n v="32"/>
    <s v="Espírito Santo"/>
    <s v="3203353"/>
    <x v="46"/>
    <m/>
    <s v="3201"/>
    <s v="Noroeste Espírito-santense"/>
    <x v="4"/>
    <x v="4"/>
    <n v="50215.892999999996"/>
    <n v="18887.616000000002"/>
    <n v="166532.09299999999"/>
    <n v="113198.909"/>
    <n v="53333.184000000001"/>
    <n v="19815.553"/>
    <n v="255451.155"/>
    <n v="12602"/>
    <n v="20270.68"/>
  </r>
  <r>
    <s v="32034032017"/>
    <n v="48"/>
    <n v="16"/>
    <x v="15"/>
    <n v="32"/>
    <s v="Espírito Santo"/>
    <s v="3203403"/>
    <x v="47"/>
    <m/>
    <s v="3204"/>
    <s v="Sul Espírito-santense"/>
    <x v="5"/>
    <x v="5"/>
    <n v="82427.294999999998"/>
    <n v="61235.093999999997"/>
    <n v="287731.598"/>
    <n v="180609.144"/>
    <n v="107122.454"/>
    <n v="32559.285"/>
    <n v="463953.272"/>
    <n v="27388"/>
    <n v="16940.02"/>
  </r>
  <r>
    <s v="32035022017"/>
    <n v="49"/>
    <n v="16"/>
    <x v="15"/>
    <n v="32"/>
    <s v="Espírito Santo"/>
    <s v="3203502"/>
    <x v="48"/>
    <m/>
    <s v="3202"/>
    <s v="Litoral Norte Espírito-santense"/>
    <x v="7"/>
    <x v="7"/>
    <n v="59428.777000000002"/>
    <n v="43102.478999999999"/>
    <n v="213995.88099999999"/>
    <n v="132234.788"/>
    <n v="81761.092999999993"/>
    <n v="26667.284"/>
    <n v="343194.42200000002"/>
    <n v="19391"/>
    <n v="17698.64"/>
  </r>
  <r>
    <s v="32036012017"/>
    <n v="50"/>
    <n v="16"/>
    <x v="15"/>
    <n v="32"/>
    <s v="Espírito Santo"/>
    <s v="3203601"/>
    <x v="49"/>
    <m/>
    <s v="3202"/>
    <s v="Litoral Norte Espírito-santense"/>
    <x v="7"/>
    <x v="7"/>
    <n v="20354.894"/>
    <n v="4025.3690000000001"/>
    <n v="45145.823000000004"/>
    <n v="16736.475999999999"/>
    <n v="28409.347000000002"/>
    <n v="2666.0650000000001"/>
    <n v="72192.150999999998"/>
    <n v="5861"/>
    <n v="12317.38"/>
  </r>
  <r>
    <s v="32037002017"/>
    <n v="51"/>
    <n v="16"/>
    <x v="15"/>
    <n v="32"/>
    <s v="Espírito Santo"/>
    <s v="3203700"/>
    <x v="50"/>
    <m/>
    <s v="3204"/>
    <s v="Sul Espírito-santense"/>
    <x v="2"/>
    <x v="2"/>
    <n v="72810.396999999997"/>
    <n v="16024.725"/>
    <n v="174522.959"/>
    <n v="88982.691999999995"/>
    <n v="85540.267000000007"/>
    <n v="13908.206"/>
    <n v="277266.288"/>
    <n v="18745"/>
    <n v="14791.48"/>
  </r>
  <r>
    <s v="32038092017"/>
    <n v="52"/>
    <n v="16"/>
    <x v="15"/>
    <n v="32"/>
    <s v="Espírito Santo"/>
    <s v="3203809"/>
    <x v="51"/>
    <m/>
    <s v="3204"/>
    <s v="Sul Espírito-santense"/>
    <x v="5"/>
    <x v="5"/>
    <n v="23900.501"/>
    <n v="10288.554"/>
    <n v="149802.62599999999"/>
    <n v="84714.464999999997"/>
    <n v="65088.161"/>
    <n v="11171.41"/>
    <n v="195163.09099999999"/>
    <n v="15806"/>
    <n v="12347.41"/>
  </r>
  <r>
    <s v="32039082017"/>
    <n v="53"/>
    <n v="16"/>
    <x v="15"/>
    <n v="32"/>
    <s v="Espírito Santo"/>
    <s v="3203908"/>
    <x v="52"/>
    <m/>
    <s v="3201"/>
    <s v="Noroeste Espírito-santense"/>
    <x v="1"/>
    <x v="1"/>
    <n v="78337.116999999998"/>
    <n v="92152.429000000004"/>
    <n v="671260.15099999995"/>
    <n v="474135.02899999998"/>
    <n v="197125.122"/>
    <n v="88844.160000000003"/>
    <n v="930593.85699999996"/>
    <n v="50991"/>
    <n v="18250.16"/>
  </r>
  <r>
    <s v="32040052017"/>
    <n v="54"/>
    <n v="16"/>
    <x v="15"/>
    <n v="32"/>
    <s v="Espírito Santo"/>
    <s v="3204005"/>
    <x v="53"/>
    <m/>
    <s v="3201"/>
    <s v="Noroeste Espírito-santense"/>
    <x v="4"/>
    <x v="4"/>
    <n v="39675.692999999999"/>
    <n v="11519.865"/>
    <n v="175595.19699999999"/>
    <n v="83430.623000000007"/>
    <n v="92164.573999999993"/>
    <n v="10985.209000000001"/>
    <n v="237775.96299999999"/>
    <n v="23697"/>
    <n v="10034.01"/>
  </r>
  <r>
    <s v="32040542017"/>
    <n v="55"/>
    <n v="16"/>
    <x v="15"/>
    <n v="32"/>
    <s v="Espírito Santo"/>
    <s v="3204054"/>
    <x v="54"/>
    <m/>
    <s v="3202"/>
    <s v="Litoral Norte Espírito-santense"/>
    <x v="7"/>
    <x v="7"/>
    <n v="26558.436000000002"/>
    <n v="31326.370999999999"/>
    <n v="213571.47499999998"/>
    <n v="112180.098"/>
    <n v="101391.37699999999"/>
    <n v="15946.994000000001"/>
    <n v="287403.27500000002"/>
    <n v="26537"/>
    <n v="10830.29"/>
  </r>
  <r>
    <s v="32041042017"/>
    <n v="56"/>
    <n v="16"/>
    <x v="15"/>
    <n v="32"/>
    <s v="Espírito Santo"/>
    <s v="3204104"/>
    <x v="55"/>
    <m/>
    <s v="3202"/>
    <s v="Litoral Norte Espírito-santense"/>
    <x v="7"/>
    <x v="7"/>
    <n v="82058.998000000007"/>
    <n v="23113.837"/>
    <n v="289584.78599999996"/>
    <n v="173880.73199999999"/>
    <n v="115704.054"/>
    <n v="69355.682000000001"/>
    <n v="464113.304"/>
    <n v="27130"/>
    <n v="17107.009999999998"/>
  </r>
  <r>
    <s v="32042032017"/>
    <n v="57"/>
    <n v="16"/>
    <x v="15"/>
    <n v="32"/>
    <s v="Espírito Santo"/>
    <s v="3204203"/>
    <x v="56"/>
    <m/>
    <s v="3203"/>
    <s v="Central Espírito-santense"/>
    <x v="3"/>
    <x v="3"/>
    <n v="12933.985000000001"/>
    <n v="138663.08300000001"/>
    <n v="300045.74400000001"/>
    <n v="195458.916"/>
    <n v="104586.82799999999"/>
    <n v="20909.406999999999"/>
    <n v="472552.21899999998"/>
    <n v="21336"/>
    <n v="22148.12"/>
  </r>
  <r>
    <s v="32042522017"/>
    <n v="58"/>
    <n v="16"/>
    <x v="15"/>
    <n v="32"/>
    <s v="Espírito Santo"/>
    <s v="3204252"/>
    <x v="57"/>
    <m/>
    <s v="3202"/>
    <s v="Litoral Norte Espírito-santense"/>
    <x v="7"/>
    <x v="7"/>
    <n v="13611.91"/>
    <n v="5722.5060000000003"/>
    <n v="58620.688999999998"/>
    <n v="24814.719000000001"/>
    <n v="33805.97"/>
    <n v="3304.6089999999999"/>
    <n v="81259.713000000003"/>
    <n v="7901"/>
    <n v="10284.74"/>
  </r>
  <r>
    <s v="32043022017"/>
    <n v="59"/>
    <n v="16"/>
    <x v="15"/>
    <n v="32"/>
    <s v="Espírito Santo"/>
    <s v="3204302"/>
    <x v="58"/>
    <m/>
    <s v="3204"/>
    <s v="Sul Espírito-santense"/>
    <x v="3"/>
    <x v="3"/>
    <n v="56605.597000000002"/>
    <n v="2200428.0580000002"/>
    <n v="1131730.3810000001"/>
    <n v="996360.27"/>
    <n v="135370.111"/>
    <n v="49170.345999999998"/>
    <n v="3437934.3820000002"/>
    <n v="11742"/>
    <n v="292789.51"/>
  </r>
  <r>
    <s v="32043512017"/>
    <n v="60"/>
    <n v="16"/>
    <x v="15"/>
    <n v="32"/>
    <s v="Espírito Santo"/>
    <s v="3204351"/>
    <x v="59"/>
    <m/>
    <s v="3202"/>
    <s v="Litoral Norte Espírito-santense"/>
    <x v="6"/>
    <x v="6"/>
    <n v="53670.245999999999"/>
    <n v="25605.207999999999"/>
    <n v="261382.01799999998"/>
    <n v="168645.62299999999"/>
    <n v="92736.395000000004"/>
    <n v="39717.447999999997"/>
    <n v="380374.92"/>
    <n v="19457"/>
    <n v="19549.52"/>
  </r>
  <r>
    <s v="32044012017"/>
    <n v="61"/>
    <n v="16"/>
    <x v="15"/>
    <n v="32"/>
    <s v="Espírito Santo"/>
    <s v="3204401"/>
    <x v="60"/>
    <m/>
    <s v="3203"/>
    <s v="Central Espírito-santense"/>
    <x v="3"/>
    <x v="3"/>
    <n v="14959.761"/>
    <n v="29376.987000000001"/>
    <n v="119247.59099999999"/>
    <n v="67374.994999999995"/>
    <n v="51872.595999999998"/>
    <n v="15240.378000000001"/>
    <n v="178824.717"/>
    <n v="12095"/>
    <n v="14785.01"/>
  </r>
  <r>
    <s v="32045002017"/>
    <n v="62"/>
    <n v="16"/>
    <x v="15"/>
    <n v="32"/>
    <s v="Espírito Santo"/>
    <s v="3204500"/>
    <x v="61"/>
    <m/>
    <s v="3203"/>
    <s v="Central Espírito-santense"/>
    <x v="9"/>
    <x v="9"/>
    <n v="64845.205999999998"/>
    <n v="26085.455000000002"/>
    <n v="100984.27499999999"/>
    <n v="47731.47"/>
    <n v="53252.805"/>
    <n v="5789.8249999999998"/>
    <n v="197704.761"/>
    <n v="12889"/>
    <n v="15339.03"/>
  </r>
  <r>
    <s v="32045592017"/>
    <n v="63"/>
    <n v="16"/>
    <x v="15"/>
    <n v="32"/>
    <s v="Espírito Santo"/>
    <s v="3204559"/>
    <x v="62"/>
    <m/>
    <s v="3203"/>
    <s v="Central Espírito-santense"/>
    <x v="9"/>
    <x v="9"/>
    <n v="661758.30900000001"/>
    <n v="64975.040000000001"/>
    <n v="557441.39"/>
    <n v="394294.43699999998"/>
    <n v="163146.95300000001"/>
    <n v="84012.266000000003"/>
    <n v="1368187.0049999999"/>
    <n v="39928"/>
    <n v="34266.35"/>
  </r>
  <r>
    <s v="32046092017"/>
    <n v="64"/>
    <n v="16"/>
    <x v="15"/>
    <n v="32"/>
    <s v="Espírito Santo"/>
    <s v="3204609"/>
    <x v="63"/>
    <m/>
    <s v="3203"/>
    <s v="Central Espírito-santense"/>
    <x v="9"/>
    <x v="9"/>
    <n v="85763.683999999994"/>
    <n v="37263.067000000003"/>
    <n v="312219.94900000002"/>
    <n v="211426.93"/>
    <n v="100793.019"/>
    <n v="31210.793000000001"/>
    <n v="466457.49400000001"/>
    <n v="24025"/>
    <n v="19415.5"/>
  </r>
  <r>
    <s v="32046582017"/>
    <n v="65"/>
    <n v="16"/>
    <x v="15"/>
    <n v="32"/>
    <s v="Espírito Santo"/>
    <s v="3204658"/>
    <x v="64"/>
    <m/>
    <s v="3201"/>
    <s v="Noroeste Espírito-santense"/>
    <x v="4"/>
    <x v="4"/>
    <n v="30759.806"/>
    <n v="75238.209000000003"/>
    <n v="98230.493000000002"/>
    <n v="56917.074000000001"/>
    <n v="41313.419000000002"/>
    <n v="25608.399000000001"/>
    <n v="229836.905"/>
    <n v="8818"/>
    <n v="26064.52"/>
  </r>
  <r>
    <s v="32047082017"/>
    <n v="66"/>
    <n v="16"/>
    <x v="15"/>
    <n v="32"/>
    <s v="Espírito Santo"/>
    <s v="3204708"/>
    <x v="65"/>
    <m/>
    <s v="3201"/>
    <s v="Noroeste Espírito-santense"/>
    <x v="4"/>
    <x v="4"/>
    <n v="42843.963000000003"/>
    <n v="67723.197"/>
    <n v="402894.69400000002"/>
    <n v="263081.755"/>
    <n v="139812.93900000001"/>
    <n v="55720.474999999999"/>
    <n v="569182.32799999998"/>
    <n v="37375"/>
    <n v="15228.96"/>
  </r>
  <r>
    <s v="32048072017"/>
    <n v="67"/>
    <n v="16"/>
    <x v="15"/>
    <n v="32"/>
    <s v="Espírito Santo"/>
    <s v="3204807"/>
    <x v="66"/>
    <m/>
    <s v="3204"/>
    <s v="Sul Espírito-santense"/>
    <x v="2"/>
    <x v="2"/>
    <n v="18179.067999999999"/>
    <n v="31972.469000000001"/>
    <n v="106124.889"/>
    <n v="60450.506000000001"/>
    <n v="45674.383000000002"/>
    <n v="7941.0020000000004"/>
    <n v="164217.42800000001"/>
    <n v="11036"/>
    <n v="14880.16"/>
  </r>
  <r>
    <s v="32049062017"/>
    <n v="68"/>
    <n v="16"/>
    <x v="15"/>
    <n v="32"/>
    <s v="Espírito Santo"/>
    <s v="3204906"/>
    <x v="67"/>
    <m/>
    <s v="3202"/>
    <s v="Litoral Norte Espírito-santense"/>
    <x v="7"/>
    <x v="7"/>
    <n v="140543.29999999999"/>
    <n v="206191.49600000001"/>
    <n v="1578847.3339999998"/>
    <n v="1044450.791"/>
    <n v="534396.54299999995"/>
    <n v="186311.00899999999"/>
    <n v="2111893.139"/>
    <n v="128449"/>
    <n v="16441.490000000002"/>
  </r>
  <r>
    <s v="32049552017"/>
    <n v="69"/>
    <n v="16"/>
    <x v="15"/>
    <n v="32"/>
    <s v="Espírito Santo"/>
    <s v="3204955"/>
    <x v="68"/>
    <m/>
    <s v="3203"/>
    <s v="Central Espírito-santense"/>
    <x v="4"/>
    <x v="4"/>
    <n v="49814.078000000001"/>
    <n v="22430.89"/>
    <n v="131122.761"/>
    <n v="79789.964999999997"/>
    <n v="51332.796000000002"/>
    <n v="14383.401"/>
    <n v="217751.12899999999"/>
    <n v="12579"/>
    <n v="17310.689999999999"/>
  </r>
  <r>
    <s v="32050022017"/>
    <n v="70"/>
    <n v="16"/>
    <x v="15"/>
    <n v="32"/>
    <s v="Espírito Santo"/>
    <s v="3205002"/>
    <x v="69"/>
    <s v="RM Grande Vitória"/>
    <s v="3203"/>
    <s v="Central Espírito-santense"/>
    <x v="8"/>
    <x v="8"/>
    <n v="22832.719000000001"/>
    <n v="3133290.8969999999"/>
    <n v="10970341.665999999"/>
    <n v="9009331.693"/>
    <n v="1961009.973"/>
    <n v="4468773.3710000003"/>
    <n v="18595238.649999999"/>
    <n v="502618"/>
    <n v="36996.76"/>
  </r>
  <r>
    <s v="32050102017"/>
    <n v="71"/>
    <n v="16"/>
    <x v="15"/>
    <n v="32"/>
    <s v="Espírito Santo"/>
    <s v="3205010"/>
    <x v="70"/>
    <m/>
    <s v="3202"/>
    <s v="Litoral Norte Espírito-santense"/>
    <x v="6"/>
    <x v="6"/>
    <n v="110567.22199999999"/>
    <n v="103678.357"/>
    <n v="292426.47600000002"/>
    <n v="176222.016"/>
    <n v="116204.46"/>
    <n v="54032.446000000004"/>
    <n v="560704.50100000005"/>
    <n v="29038"/>
    <n v="19309.34"/>
  </r>
  <r>
    <s v="32050362017"/>
    <n v="72"/>
    <n v="16"/>
    <x v="15"/>
    <n v="32"/>
    <s v="Espírito Santo"/>
    <s v="3205036"/>
    <x v="71"/>
    <m/>
    <s v="3204"/>
    <s v="Sul Espírito-santense"/>
    <x v="5"/>
    <x v="5"/>
    <n v="81849.521999999997"/>
    <n v="61866.078000000001"/>
    <n v="205086.60499999998"/>
    <n v="120024.853"/>
    <n v="85061.751999999993"/>
    <n v="28412.338"/>
    <n v="377214.54300000001"/>
    <n v="21584"/>
    <n v="17476.580000000002"/>
  </r>
  <r>
    <s v="32050692017"/>
    <n v="73"/>
    <n v="16"/>
    <x v="15"/>
    <n v="32"/>
    <s v="Espírito Santo"/>
    <s v="3205069"/>
    <x v="72"/>
    <m/>
    <s v="3203"/>
    <s v="Central Espírito-santense"/>
    <x v="0"/>
    <x v="0"/>
    <n v="56116.542999999998"/>
    <n v="77295.504000000001"/>
    <n v="380956.81900000002"/>
    <n v="281379.87800000003"/>
    <n v="99576.941000000006"/>
    <n v="64132.870999999999"/>
    <n v="578501.73699999996"/>
    <n v="24575"/>
    <n v="23540.25"/>
  </r>
  <r>
    <s v="32051012017"/>
    <n v="74"/>
    <n v="16"/>
    <x v="15"/>
    <n v="32"/>
    <s v="Espírito Santo"/>
    <s v="3205101"/>
    <x v="73"/>
    <s v="RM Grande Vitória"/>
    <s v="3203"/>
    <s v="Central Espírito-santense"/>
    <x v="8"/>
    <x v="8"/>
    <n v="20151.8"/>
    <n v="445793.19500000001"/>
    <n v="1305535.173"/>
    <n v="1020028.936"/>
    <n v="285506.23700000002"/>
    <n v="370558.82699999999"/>
    <n v="2142038.9950000001"/>
    <n v="76776"/>
    <n v="27899.85"/>
  </r>
  <r>
    <s v="32051502017"/>
    <n v="75"/>
    <n v="16"/>
    <x v="15"/>
    <n v="32"/>
    <s v="Espírito Santo"/>
    <s v="3205150"/>
    <x v="74"/>
    <m/>
    <s v="3201"/>
    <s v="Noroeste Espírito-santense"/>
    <x v="1"/>
    <x v="1"/>
    <n v="38784.718000000001"/>
    <n v="11121.178"/>
    <n v="79954.429000000004"/>
    <n v="39140.362999999998"/>
    <n v="40814.065999999999"/>
    <n v="7105.8680000000004"/>
    <n v="136966.19399999999"/>
    <n v="9459"/>
    <n v="14479.99"/>
  </r>
  <r>
    <s v="32051762017"/>
    <n v="76"/>
    <n v="16"/>
    <x v="15"/>
    <n v="32"/>
    <s v="Espírito Santo"/>
    <s v="3205176"/>
    <x v="75"/>
    <m/>
    <s v="3201"/>
    <s v="Noroeste Espírito-santense"/>
    <x v="4"/>
    <x v="4"/>
    <n v="68213"/>
    <n v="16115.885"/>
    <n v="157720.34899999999"/>
    <n v="93125.991999999998"/>
    <n v="64594.357000000004"/>
    <n v="15102.927"/>
    <n v="257152.16200000001"/>
    <n v="14697"/>
    <n v="17496.919999999998"/>
  </r>
  <r>
    <s v="32052002017"/>
    <n v="77"/>
    <n v="16"/>
    <x v="15"/>
    <n v="32"/>
    <s v="Espírito Santo"/>
    <s v="3205200"/>
    <x v="76"/>
    <s v="RM Grande Vitória"/>
    <s v="3203"/>
    <s v="Central Espírito-santense"/>
    <x v="8"/>
    <x v="8"/>
    <n v="18068.084999999999"/>
    <n v="1187009.351"/>
    <n v="7922495.8280000007"/>
    <n v="6257843.1390000004"/>
    <n v="1664652.689"/>
    <n v="1831937.2490000001"/>
    <n v="10959510.51"/>
    <n v="486388"/>
    <n v="22532.44"/>
  </r>
  <r>
    <s v="32053092017"/>
    <n v="78"/>
    <n v="16"/>
    <x v="15"/>
    <n v="32"/>
    <s v="Espírito Santo"/>
    <s v="3205309"/>
    <x v="77"/>
    <s v="RM Grande Vitória"/>
    <s v="3203"/>
    <s v="Central Espírito-santense"/>
    <x v="8"/>
    <x v="8"/>
    <n v="18092.154999999999"/>
    <n v="1994792.824"/>
    <n v="13320317.156000001"/>
    <n v="11531592.300000001"/>
    <n v="1788724.8559999999"/>
    <n v="4918877.3710000003"/>
    <n v="20252079.5"/>
    <n v="363140"/>
    <n v="55769.34"/>
  </r>
  <r>
    <s v="32001022018"/>
    <n v="1"/>
    <n v="17"/>
    <x v="16"/>
    <n v="32"/>
    <s v="Espírito Santo"/>
    <s v="3200102"/>
    <x v="0"/>
    <m/>
    <s v="3203"/>
    <s v="Central Espírito-santense"/>
    <x v="0"/>
    <x v="0"/>
    <n v="81303.252999999997"/>
    <n v="41723.881000000001"/>
    <n v="291682.55799999996"/>
    <n v="155867.606"/>
    <n v="135814.95199999999"/>
    <n v="23276.391"/>
    <n v="437986.08299999998"/>
    <n v="30720"/>
    <n v="14257.36"/>
  </r>
  <r>
    <s v="32001362018"/>
    <n v="2"/>
    <n v="17"/>
    <x v="16"/>
    <n v="32"/>
    <s v="Espírito Santo"/>
    <s v="3200136"/>
    <x v="1"/>
    <m/>
    <s v="3201"/>
    <s v="Noroeste Espírito-santense"/>
    <x v="1"/>
    <x v="1"/>
    <n v="37914.785000000003"/>
    <n v="21575.557000000001"/>
    <n v="100341.83900000001"/>
    <n v="50432.911"/>
    <n v="49908.928"/>
    <n v="12377.903"/>
    <n v="172210.08199999999"/>
    <n v="9653"/>
    <n v="17840.060000000001"/>
  </r>
  <r>
    <s v="32001692018"/>
    <n v="3"/>
    <n v="17"/>
    <x v="16"/>
    <n v="32"/>
    <s v="Espírito Santo"/>
    <s v="3200169"/>
    <x v="2"/>
    <m/>
    <s v="3201"/>
    <s v="Noroeste Espírito-santense"/>
    <x v="1"/>
    <x v="1"/>
    <n v="18132.321"/>
    <n v="13053.576999999999"/>
    <n v="96383.512000000002"/>
    <n v="39520.232000000004"/>
    <n v="56863.28"/>
    <n v="6635.8289999999997"/>
    <n v="134205.239"/>
    <n v="11131"/>
    <n v="12056.89"/>
  </r>
  <r>
    <s v="32002012018"/>
    <n v="4"/>
    <n v="17"/>
    <x v="16"/>
    <n v="32"/>
    <s v="Espírito Santo"/>
    <s v="3200201"/>
    <x v="3"/>
    <m/>
    <s v="3204"/>
    <s v="Sul Espírito-santense"/>
    <x v="2"/>
    <x v="2"/>
    <n v="49524.597999999998"/>
    <n v="90913.872000000003"/>
    <n v="307154.33999999997"/>
    <n v="178106.99"/>
    <n v="129047.35"/>
    <n v="20950.440999999999"/>
    <n v="468543.25199999998"/>
    <n v="30568"/>
    <n v="15327.9"/>
  </r>
  <r>
    <s v="32003002018"/>
    <n v="5"/>
    <n v="17"/>
    <x v="16"/>
    <n v="32"/>
    <s v="Espírito Santo"/>
    <s v="3200300"/>
    <x v="4"/>
    <m/>
    <s v="3203"/>
    <s v="Central Espírito-santense"/>
    <x v="3"/>
    <x v="3"/>
    <n v="54786.9"/>
    <n v="54803.457999999999"/>
    <n v="188187.32699999999"/>
    <n v="120236.52800000001"/>
    <n v="67950.798999999999"/>
    <n v="28127.721000000001"/>
    <n v="325905.40600000002"/>
    <n v="14566"/>
    <n v="22374.39"/>
  </r>
  <r>
    <s v="32003592018"/>
    <n v="6"/>
    <n v="17"/>
    <x v="16"/>
    <n v="32"/>
    <s v="Espírito Santo"/>
    <s v="3200359"/>
    <x v="5"/>
    <m/>
    <s v="3201"/>
    <s v="Noroeste Espírito-santense"/>
    <x v="4"/>
    <x v="4"/>
    <n v="15876.88"/>
    <n v="3966.2930000000001"/>
    <n v="60489.084000000003"/>
    <n v="22514.536"/>
    <n v="37974.548000000003"/>
    <n v="3066.9569999999999"/>
    <n v="83399.213000000003"/>
    <n v="7798"/>
    <n v="10694.95"/>
  </r>
  <r>
    <s v="32004092018"/>
    <n v="7"/>
    <n v="17"/>
    <x v="16"/>
    <n v="32"/>
    <s v="Espírito Santo"/>
    <s v="3200409"/>
    <x v="6"/>
    <m/>
    <s v="3203"/>
    <s v="Central Espírito-santense"/>
    <x v="3"/>
    <x v="3"/>
    <n v="28524.36"/>
    <n v="344149.891"/>
    <n v="494414.38199999998"/>
    <n v="279341.07799999998"/>
    <n v="215073.304"/>
    <n v="50671.203000000001"/>
    <n v="917759.83499999996"/>
    <n v="28736"/>
    <n v="31937.63"/>
  </r>
  <r>
    <s v="32005082018"/>
    <n v="8"/>
    <n v="17"/>
    <x v="16"/>
    <n v="32"/>
    <s v="Espírito Santo"/>
    <s v="3200508"/>
    <x v="7"/>
    <m/>
    <s v="3204"/>
    <s v="Sul Espírito-santense"/>
    <x v="5"/>
    <x v="5"/>
    <n v="16640.938999999998"/>
    <n v="7320.0069999999996"/>
    <n v="75260.799999999988"/>
    <n v="37898.781999999999"/>
    <n v="37362.017999999996"/>
    <n v="6141.1559999999999"/>
    <n v="105362.902"/>
    <n v="7580"/>
    <n v="13900.12"/>
  </r>
  <r>
    <s v="32006072018"/>
    <n v="9"/>
    <n v="17"/>
    <x v="16"/>
    <n v="32"/>
    <s v="Espírito Santo"/>
    <s v="3200607"/>
    <x v="8"/>
    <m/>
    <s v="3202"/>
    <s v="Litoral Norte Espírito-santense"/>
    <x v="6"/>
    <x v="6"/>
    <n v="51347.097999999998"/>
    <n v="2952113.7220000001"/>
    <n v="1779372.9350000001"/>
    <n v="1271708.2239999999"/>
    <n v="507664.71100000001"/>
    <n v="611583.56299999997"/>
    <n v="5394417.3190000001"/>
    <n v="99305"/>
    <n v="54321.71"/>
  </r>
  <r>
    <s v="32007062018"/>
    <n v="10"/>
    <n v="17"/>
    <x v="16"/>
    <n v="32"/>
    <s v="Espírito Santo"/>
    <s v="3200706"/>
    <x v="9"/>
    <m/>
    <s v="3204"/>
    <s v="Sul Espírito-santense"/>
    <x v="5"/>
    <x v="5"/>
    <n v="11187.534"/>
    <n v="62894.959000000003"/>
    <n v="134029.58299999998"/>
    <n v="75418.752999999997"/>
    <n v="58610.83"/>
    <n v="39486.629999999997"/>
    <n v="247598.70600000001"/>
    <n v="11765"/>
    <n v="21045.360000000001"/>
  </r>
  <r>
    <s v="32008052018"/>
    <n v="11"/>
    <n v="17"/>
    <x v="16"/>
    <n v="32"/>
    <s v="Espírito Santo"/>
    <s v="3200805"/>
    <x v="10"/>
    <m/>
    <s v="3201"/>
    <s v="Noroeste Espírito-santense"/>
    <x v="4"/>
    <x v="4"/>
    <n v="32096.446"/>
    <n v="295835.98"/>
    <n v="338504.73300000001"/>
    <n v="201100.894"/>
    <n v="137403.83900000001"/>
    <n v="38425.919999999998"/>
    <n v="704863.07799999998"/>
    <n v="30862"/>
    <n v="22839.19"/>
  </r>
  <r>
    <s v="32009042018"/>
    <n v="12"/>
    <n v="17"/>
    <x v="16"/>
    <n v="32"/>
    <s v="Espírito Santo"/>
    <s v="3200904"/>
    <x v="11"/>
    <m/>
    <s v="3201"/>
    <s v="Noroeste Espírito-santense"/>
    <x v="1"/>
    <x v="1"/>
    <n v="37752.453999999998"/>
    <n v="238845.76199999999"/>
    <n v="491281.38699999999"/>
    <n v="306104.99599999998"/>
    <n v="185176.391"/>
    <n v="74220.952999999994"/>
    <n v="842100.554"/>
    <n v="44315"/>
    <n v="19002.61"/>
  </r>
  <r>
    <s v="32010012018"/>
    <n v="13"/>
    <n v="17"/>
    <x v="16"/>
    <n v="32"/>
    <s v="Espírito Santo"/>
    <s v="3201001"/>
    <x v="12"/>
    <m/>
    <s v="3201"/>
    <s v="Noroeste Espírito-santense"/>
    <x v="7"/>
    <x v="7"/>
    <n v="37917.853999999999"/>
    <n v="18684.973000000002"/>
    <n v="141842.80300000001"/>
    <n v="75666.667000000001"/>
    <n v="66176.135999999999"/>
    <n v="13054.868"/>
    <n v="211500.49799999999"/>
    <n v="14982"/>
    <n v="14116.97"/>
  </r>
  <r>
    <s v="32011002018"/>
    <n v="14"/>
    <n v="17"/>
    <x v="16"/>
    <n v="32"/>
    <s v="Espírito Santo"/>
    <s v="3201100"/>
    <x v="13"/>
    <m/>
    <s v="3204"/>
    <s v="Sul Espírito-santense"/>
    <x v="2"/>
    <x v="2"/>
    <n v="3593.299"/>
    <n v="20895.844000000001"/>
    <n v="139227.894"/>
    <n v="92037.486000000004"/>
    <n v="47190.408000000003"/>
    <n v="16962.986000000001"/>
    <n v="180680.02299999999"/>
    <n v="9910"/>
    <n v="18232.09"/>
  </r>
  <r>
    <s v="32011592018"/>
    <n v="15"/>
    <n v="17"/>
    <x v="16"/>
    <n v="32"/>
    <s v="Espírito Santo"/>
    <s v="3201159"/>
    <x v="14"/>
    <m/>
    <s v="3203"/>
    <s v="Central Espírito-santense"/>
    <x v="0"/>
    <x v="0"/>
    <n v="100247.031"/>
    <n v="12983.097"/>
    <n v="111723.973"/>
    <n v="54865.214"/>
    <n v="56858.758999999998"/>
    <n v="7328.6149999999998"/>
    <n v="232282.71599999999"/>
    <n v="12381"/>
    <n v="18761.22"/>
  </r>
  <r>
    <s v="32012092018"/>
    <n v="16"/>
    <n v="17"/>
    <x v="16"/>
    <n v="32"/>
    <s v="Espírito Santo"/>
    <s v="3201209"/>
    <x v="15"/>
    <m/>
    <s v="3204"/>
    <s v="Sul Espírito-santense"/>
    <x v="5"/>
    <x v="5"/>
    <n v="46243.887999999999"/>
    <n v="926606.54700000002"/>
    <n v="3313458.7290000003"/>
    <n v="2432126.2310000001"/>
    <n v="881332.49800000002"/>
    <n v="550771.01"/>
    <n v="4837080.1730000004"/>
    <n v="207324"/>
    <n v="23331.02"/>
  </r>
  <r>
    <s v="32013082018"/>
    <n v="17"/>
    <n v="17"/>
    <x v="16"/>
    <n v="32"/>
    <s v="Espírito Santo"/>
    <s v="3201308"/>
    <x v="16"/>
    <s v="RM Grande Vitória"/>
    <s v="3203"/>
    <s v="Central Espírito-santense"/>
    <x v="8"/>
    <x v="8"/>
    <n v="10841.858"/>
    <n v="944639.04299999995"/>
    <n v="5999229.3200000003"/>
    <n v="4629870.1310000001"/>
    <n v="1369359.189"/>
    <n v="2449626.341"/>
    <n v="9404336.5629999992"/>
    <n v="378603"/>
    <n v="24839.57"/>
  </r>
  <r>
    <s v="32014072018"/>
    <n v="18"/>
    <n v="17"/>
    <x v="16"/>
    <n v="32"/>
    <s v="Espírito Santo"/>
    <s v="3201407"/>
    <x v="17"/>
    <m/>
    <s v="3204"/>
    <s v="Sul Espírito-santense"/>
    <x v="5"/>
    <x v="5"/>
    <n v="75883.712"/>
    <n v="208439.22"/>
    <n v="504114.70999999996"/>
    <n v="338361.03399999999"/>
    <n v="165753.67600000001"/>
    <n v="89547.081000000006"/>
    <n v="877984.72199999995"/>
    <n v="37317"/>
    <n v="23527.74"/>
  </r>
  <r>
    <s v="32015062018"/>
    <n v="19"/>
    <n v="17"/>
    <x v="16"/>
    <n v="32"/>
    <s v="Espírito Santo"/>
    <s v="3201506"/>
    <x v="18"/>
    <m/>
    <s v="3201"/>
    <s v="Noroeste Espírito-santense"/>
    <x v="4"/>
    <x v="4"/>
    <n v="77566.111000000004"/>
    <n v="827423.79"/>
    <n v="2167886.7649999997"/>
    <n v="1618543.5179999999"/>
    <n v="549343.24699999997"/>
    <n v="403592.57299999997"/>
    <n v="3476469.2390000001"/>
    <n v="121580"/>
    <n v="28594.09"/>
  </r>
  <r>
    <s v="32016052018"/>
    <n v="20"/>
    <n v="17"/>
    <x v="16"/>
    <n v="32"/>
    <s v="Espírito Santo"/>
    <s v="3201605"/>
    <x v="19"/>
    <m/>
    <s v="3202"/>
    <s v="Litoral Norte Espírito-santense"/>
    <x v="7"/>
    <x v="7"/>
    <n v="47689.589"/>
    <n v="56772.904000000002"/>
    <n v="284227.484"/>
    <n v="135219.739"/>
    <n v="149007.745"/>
    <n v="31532.506000000001"/>
    <n v="420222.48200000002"/>
    <n v="30849"/>
    <n v="13621.92"/>
  </r>
  <r>
    <s v="32017042018"/>
    <n v="21"/>
    <n v="17"/>
    <x v="16"/>
    <n v="32"/>
    <s v="Espírito Santo"/>
    <s v="3201704"/>
    <x v="20"/>
    <m/>
    <s v="3203"/>
    <s v="Central Espírito-santense"/>
    <x v="0"/>
    <x v="0"/>
    <n v="27179.327000000001"/>
    <n v="23469.483"/>
    <n v="132408.22200000001"/>
    <n v="72455.142000000007"/>
    <n v="59953.08"/>
    <n v="12994.878000000001"/>
    <n v="196051.91"/>
    <n v="12638"/>
    <n v="15512.89"/>
  </r>
  <r>
    <s v="32018032018"/>
    <n v="22"/>
    <n v="17"/>
    <x v="16"/>
    <n v="32"/>
    <s v="Espírito Santo"/>
    <s v="3201803"/>
    <x v="21"/>
    <m/>
    <s v="3204"/>
    <s v="Sul Espírito-santense"/>
    <x v="2"/>
    <x v="2"/>
    <n v="14970.626"/>
    <n v="4039.0729999999999"/>
    <n v="45340.074999999997"/>
    <n v="21185.873"/>
    <n v="24154.202000000001"/>
    <n v="3410.9940000000001"/>
    <n v="67760.767999999996"/>
    <n v="4338"/>
    <n v="15620.28"/>
  </r>
  <r>
    <s v="32019022018"/>
    <n v="23"/>
    <n v="17"/>
    <x v="16"/>
    <n v="32"/>
    <s v="Espírito Santo"/>
    <s v="3201902"/>
    <x v="22"/>
    <m/>
    <s v="3203"/>
    <s v="Central Espírito-santense"/>
    <x v="0"/>
    <x v="0"/>
    <n v="113501.519"/>
    <n v="92852.403999999995"/>
    <n v="448679.78300000005"/>
    <n v="295076.23100000003"/>
    <n v="153603.552"/>
    <n v="44687.220999999998"/>
    <n v="699720.92700000003"/>
    <n v="33711"/>
    <n v="20756.46"/>
  </r>
  <r>
    <s v="32020092018"/>
    <n v="24"/>
    <n v="17"/>
    <x v="16"/>
    <n v="32"/>
    <s v="Espírito Santo"/>
    <s v="3202009"/>
    <x v="23"/>
    <m/>
    <s v="3204"/>
    <s v="Sul Espírito-santense"/>
    <x v="2"/>
    <x v="2"/>
    <n v="21065.550999999999"/>
    <n v="10963.743"/>
    <n v="89882.252999999997"/>
    <n v="55839.228000000003"/>
    <n v="34043.025000000001"/>
    <n v="11237.725"/>
    <n v="133149.27299999999"/>
    <n v="6727"/>
    <n v="19793.259999999998"/>
  </r>
  <r>
    <s v="32021082018"/>
    <n v="25"/>
    <n v="17"/>
    <x v="16"/>
    <n v="32"/>
    <s v="Espírito Santo"/>
    <s v="3202108"/>
    <x v="24"/>
    <m/>
    <s v="3201"/>
    <s v="Noroeste Espírito-santense"/>
    <x v="1"/>
    <x v="1"/>
    <n v="55170.64"/>
    <n v="43889.63"/>
    <n v="190377.25200000001"/>
    <n v="95227.395000000004"/>
    <n v="95149.857000000004"/>
    <n v="12842.708000000001"/>
    <n v="302280.23"/>
    <n v="23014"/>
    <n v="13134.62"/>
  </r>
  <r>
    <s v="32022072018"/>
    <n v="26"/>
    <n v="17"/>
    <x v="16"/>
    <n v="32"/>
    <s v="Espírito Santo"/>
    <s v="3202207"/>
    <x v="25"/>
    <s v="RM Grande Vitória"/>
    <s v="3202"/>
    <s v="Litoral Norte Espírito-santense"/>
    <x v="8"/>
    <x v="8"/>
    <n v="28954.938999999998"/>
    <n v="141349.06899999999"/>
    <n v="244136.598"/>
    <n v="138670.44699999999"/>
    <n v="105466.151"/>
    <n v="32968.330999999998"/>
    <n v="447408.93800000002"/>
    <n v="21061"/>
    <n v="21243.48"/>
  </r>
  <r>
    <s v="32022562018"/>
    <n v="27"/>
    <n v="17"/>
    <x v="16"/>
    <n v="32"/>
    <s v="Espírito Santo"/>
    <s v="3202256"/>
    <x v="26"/>
    <m/>
    <s v="3201"/>
    <s v="Noroeste Espírito-santense"/>
    <x v="4"/>
    <x v="4"/>
    <n v="49705.186000000002"/>
    <n v="47111.523999999998"/>
    <n v="155265.54300000001"/>
    <n v="98397.649000000005"/>
    <n v="56867.894"/>
    <n v="18137.502"/>
    <n v="270219.75400000002"/>
    <n v="12535"/>
    <n v="21557.22"/>
  </r>
  <r>
    <s v="32023062018"/>
    <n v="28"/>
    <n v="17"/>
    <x v="16"/>
    <n v="32"/>
    <s v="Espírito Santo"/>
    <s v="3202306"/>
    <x v="27"/>
    <m/>
    <s v="3204"/>
    <s v="Sul Espírito-santense"/>
    <x v="2"/>
    <x v="2"/>
    <n v="44365.080999999998"/>
    <n v="57012.432999999997"/>
    <n v="399467.71500000003"/>
    <n v="267939.06300000002"/>
    <n v="131528.652"/>
    <n v="38716.241999999998"/>
    <n v="539561.47100000002"/>
    <n v="30607"/>
    <n v="17628.7"/>
  </r>
  <r>
    <s v="32024052018"/>
    <n v="29"/>
    <n v="17"/>
    <x v="16"/>
    <n v="32"/>
    <s v="Espírito Santo"/>
    <s v="3202405"/>
    <x v="28"/>
    <s v="RM Grande Vitória"/>
    <s v="3203"/>
    <s v="Central Espírito-santense"/>
    <x v="8"/>
    <x v="8"/>
    <n v="45362.44"/>
    <n v="218355.47500000001"/>
    <n v="1718009.4640000002"/>
    <n v="1187642.449"/>
    <n v="530367.01500000001"/>
    <n v="178265.32399999999"/>
    <n v="2159992.7030000002"/>
    <n v="122982"/>
    <n v="17563.490000000002"/>
  </r>
  <r>
    <s v="32024542018"/>
    <n v="30"/>
    <n v="17"/>
    <x v="16"/>
    <n v="32"/>
    <s v="Espírito Santo"/>
    <s v="3202454"/>
    <x v="29"/>
    <m/>
    <s v="3204"/>
    <s v="Sul Espírito-santense"/>
    <x v="2"/>
    <x v="2"/>
    <n v="52092.451999999997"/>
    <n v="16976.690999999999"/>
    <n v="242832.45"/>
    <n v="133848.87100000001"/>
    <n v="108983.579"/>
    <n v="20611.521000000001"/>
    <n v="332513.114"/>
    <n v="25732"/>
    <n v="12922.16"/>
  </r>
  <r>
    <s v="32025042018"/>
    <n v="31"/>
    <n v="17"/>
    <x v="16"/>
    <n v="32"/>
    <s v="Espírito Santo"/>
    <s v="3202504"/>
    <x v="30"/>
    <m/>
    <s v="3202"/>
    <s v="Litoral Norte Espírito-santense"/>
    <x v="6"/>
    <x v="6"/>
    <n v="12150.403"/>
    <n v="30348.564999999999"/>
    <n v="178836.12599999999"/>
    <n v="120143.19500000001"/>
    <n v="58692.930999999997"/>
    <n v="21119.636999999999"/>
    <n v="242454.731"/>
    <n v="12365"/>
    <n v="19608.150000000001"/>
  </r>
  <r>
    <s v="32025532018"/>
    <n v="32"/>
    <n v="17"/>
    <x v="16"/>
    <n v="32"/>
    <s v="Espírito Santo"/>
    <s v="3202553"/>
    <x v="31"/>
    <m/>
    <s v="3204"/>
    <s v="Sul Espírito-santense"/>
    <x v="2"/>
    <x v="2"/>
    <n v="35211.254999999997"/>
    <n v="3803.989"/>
    <n v="74421.125999999989"/>
    <n v="32218.616999999998"/>
    <n v="42202.508999999998"/>
    <n v="4674.1459999999997"/>
    <n v="118110.516"/>
    <n v="8919"/>
    <n v="13242.57"/>
  </r>
  <r>
    <s v="32026032018"/>
    <n v="33"/>
    <n v="17"/>
    <x v="16"/>
    <n v="32"/>
    <s v="Espírito Santo"/>
    <s v="3202603"/>
    <x v="32"/>
    <m/>
    <s v="3203"/>
    <s v="Central Espírito-santense"/>
    <x v="3"/>
    <x v="3"/>
    <n v="23851.363000000001"/>
    <n v="12313.624"/>
    <n v="219588.83600000001"/>
    <n v="148148.821"/>
    <n v="71440.014999999999"/>
    <n v="61686.822999999997"/>
    <n v="317440.64600000001"/>
    <n v="13745"/>
    <n v="23094.99"/>
  </r>
  <r>
    <s v="32026522018"/>
    <n v="34"/>
    <n v="17"/>
    <x v="16"/>
    <n v="32"/>
    <s v="Espírito Santo"/>
    <s v="3202652"/>
    <x v="33"/>
    <m/>
    <s v="3204"/>
    <s v="Sul Espírito-santense"/>
    <x v="2"/>
    <x v="2"/>
    <n v="62472.406999999999"/>
    <n v="8570.35"/>
    <n v="129401.817"/>
    <n v="66820.131999999998"/>
    <n v="62581.684999999998"/>
    <n v="11345.888999999999"/>
    <n v="211790.462"/>
    <n v="13226"/>
    <n v="16013.19"/>
  </r>
  <r>
    <s v="32027022018"/>
    <n v="35"/>
    <n v="17"/>
    <x v="16"/>
    <n v="32"/>
    <s v="Espírito Santo"/>
    <s v="3202702"/>
    <x v="34"/>
    <m/>
    <s v="3203"/>
    <s v="Central Espírito-santense"/>
    <x v="9"/>
    <x v="9"/>
    <n v="71218.703999999998"/>
    <n v="15891.731"/>
    <n v="142944.321"/>
    <n v="78563.933999999994"/>
    <n v="64380.387000000002"/>
    <n v="10874.575000000001"/>
    <n v="240929.33"/>
    <n v="14109"/>
    <n v="17076.29"/>
  </r>
  <r>
    <s v="32028012018"/>
    <n v="36"/>
    <n v="17"/>
    <x v="16"/>
    <n v="32"/>
    <s v="Espírito Santo"/>
    <s v="3202801"/>
    <x v="35"/>
    <m/>
    <s v="3204"/>
    <s v="Sul Espírito-santense"/>
    <x v="3"/>
    <x v="3"/>
    <n v="76450.548999999999"/>
    <n v="4053550.108"/>
    <n v="1476270.4070000001"/>
    <n v="1168623.99"/>
    <n v="307646.41700000002"/>
    <n v="77411.572"/>
    <n v="5683682.6359999999"/>
    <n v="34032"/>
    <n v="167009.95000000001"/>
  </r>
  <r>
    <s v="32029002018"/>
    <n v="37"/>
    <n v="17"/>
    <x v="16"/>
    <n v="32"/>
    <s v="Espírito Santo"/>
    <s v="3202900"/>
    <x v="36"/>
    <m/>
    <s v="3203"/>
    <s v="Central Espírito-santense"/>
    <x v="9"/>
    <x v="9"/>
    <n v="32210.452000000001"/>
    <n v="40571.008000000002"/>
    <n v="134723.77499999999"/>
    <n v="85619.278999999995"/>
    <n v="49104.495999999999"/>
    <n v="13504.525"/>
    <n v="221009.761"/>
    <n v="10619"/>
    <n v="20812.669999999998"/>
  </r>
  <r>
    <s v="32030072018"/>
    <n v="38"/>
    <n v="17"/>
    <x v="16"/>
    <n v="32"/>
    <s v="Espírito Santo"/>
    <s v="3203007"/>
    <x v="37"/>
    <m/>
    <s v="3204"/>
    <s v="Sul Espírito-santense"/>
    <x v="2"/>
    <x v="2"/>
    <n v="84551.433000000005"/>
    <n v="24631.728999999999"/>
    <n v="300392.46600000001"/>
    <n v="178153.897"/>
    <n v="122238.569"/>
    <n v="27705.041000000001"/>
    <n v="437280.67"/>
    <n v="29030"/>
    <n v="15063.06"/>
  </r>
  <r>
    <s v="32030562018"/>
    <n v="39"/>
    <n v="17"/>
    <x v="16"/>
    <n v="32"/>
    <s v="Espírito Santo"/>
    <s v="3203056"/>
    <x v="38"/>
    <m/>
    <s v="3202"/>
    <s v="Litoral Norte Espírito-santense"/>
    <x v="7"/>
    <x v="7"/>
    <n v="89437.894"/>
    <n v="130379.765"/>
    <n v="338269.90399999998"/>
    <n v="191715.34899999999"/>
    <n v="146554.55499999999"/>
    <n v="31890.135999999999"/>
    <n v="589977.701"/>
    <n v="29904"/>
    <n v="19729.060000000001"/>
  </r>
  <r>
    <s v="32031062018"/>
    <n v="40"/>
    <n v="17"/>
    <x v="16"/>
    <n v="32"/>
    <s v="Espírito Santo"/>
    <s v="3203106"/>
    <x v="39"/>
    <m/>
    <s v="3204"/>
    <s v="Sul Espírito-santense"/>
    <x v="2"/>
    <x v="2"/>
    <n v="19753.432000000001"/>
    <n v="6541.9319999999998"/>
    <n v="103948.201"/>
    <n v="48630.588000000003"/>
    <n v="55317.612999999998"/>
    <n v="6386.1629999999996"/>
    <n v="136629.728"/>
    <n v="11744"/>
    <n v="11634"/>
  </r>
  <r>
    <s v="32031302018"/>
    <n v="41"/>
    <n v="17"/>
    <x v="16"/>
    <n v="32"/>
    <s v="Espírito Santo"/>
    <s v="3203130"/>
    <x v="40"/>
    <m/>
    <s v="3202"/>
    <s v="Litoral Norte Espírito-santense"/>
    <x v="6"/>
    <x v="6"/>
    <n v="11256.906000000001"/>
    <n v="140517.91500000001"/>
    <n v="241816.38"/>
    <n v="168062.95800000001"/>
    <n v="73753.422000000006"/>
    <n v="62724.267"/>
    <n v="456315.46799999999"/>
    <n v="16614"/>
    <n v="27465.72"/>
  </r>
  <r>
    <s v="32031632018"/>
    <n v="42"/>
    <n v="17"/>
    <x v="16"/>
    <n v="32"/>
    <s v="Espírito Santo"/>
    <s v="3203163"/>
    <x v="41"/>
    <m/>
    <s v="3203"/>
    <s v="Central Espírito-santense"/>
    <x v="0"/>
    <x v="0"/>
    <n v="29724.998"/>
    <n v="6647.616"/>
    <n v="87182.221999999994"/>
    <n v="36439.540999999997"/>
    <n v="50742.680999999997"/>
    <n v="7084.924"/>
    <n v="130639.76"/>
    <n v="10961"/>
    <n v="11918.6"/>
  </r>
  <r>
    <s v="32032052018"/>
    <n v="43"/>
    <n v="17"/>
    <x v="16"/>
    <n v="32"/>
    <s v="Espírito Santo"/>
    <s v="3203205"/>
    <x v="42"/>
    <m/>
    <s v="3202"/>
    <s v="Litoral Norte Espírito-santense"/>
    <x v="6"/>
    <x v="6"/>
    <n v="239029.815"/>
    <n v="2131509.7379999999"/>
    <n v="3175301.0930000003"/>
    <n v="2330793.0690000001"/>
    <n v="844508.02399999998"/>
    <n v="838240.77399999998"/>
    <n v="6384081.4210000001"/>
    <n v="170364"/>
    <n v="37473.18"/>
  </r>
  <r>
    <s v="32033042018"/>
    <n v="44"/>
    <n v="17"/>
    <x v="16"/>
    <n v="32"/>
    <s v="Espírito Santo"/>
    <s v="3203304"/>
    <x v="43"/>
    <m/>
    <s v="3201"/>
    <s v="Noroeste Espírito-santense"/>
    <x v="1"/>
    <x v="1"/>
    <n v="36934.417000000001"/>
    <n v="7570.4070000000002"/>
    <n v="106097.655"/>
    <n v="40507.927000000003"/>
    <n v="65589.728000000003"/>
    <n v="4952.5020000000004"/>
    <n v="155554.981"/>
    <n v="15194"/>
    <n v="10237.92"/>
  </r>
  <r>
    <s v="32033202018"/>
    <n v="45"/>
    <n v="17"/>
    <x v="16"/>
    <n v="32"/>
    <s v="Espírito Santo"/>
    <s v="3203320"/>
    <x v="44"/>
    <m/>
    <s v="3204"/>
    <s v="Sul Espírito-santense"/>
    <x v="3"/>
    <x v="3"/>
    <n v="76493.964999999997"/>
    <n v="1544180.9069999999"/>
    <n v="840828.52499999991"/>
    <n v="597525.59199999995"/>
    <n v="243302.93299999999"/>
    <n v="41259.870999999999"/>
    <n v="2502763.267"/>
    <n v="38108"/>
    <n v="65675.53"/>
  </r>
  <r>
    <s v="32033462018"/>
    <n v="46"/>
    <n v="17"/>
    <x v="16"/>
    <n v="32"/>
    <s v="Espírito Santo"/>
    <s v="3203346"/>
    <x v="45"/>
    <m/>
    <s v="3203"/>
    <s v="Central Espírito-santense"/>
    <x v="0"/>
    <x v="0"/>
    <n v="72594.804000000004"/>
    <n v="39955.839999999997"/>
    <n v="237170.46299999999"/>
    <n v="157395.09700000001"/>
    <n v="79775.365999999995"/>
    <n v="31135.367999999999"/>
    <n v="380856.47399999999"/>
    <n v="16464"/>
    <n v="23132.68"/>
  </r>
  <r>
    <s v="32033532018"/>
    <n v="47"/>
    <n v="17"/>
    <x v="16"/>
    <n v="32"/>
    <s v="Espírito Santo"/>
    <s v="3203353"/>
    <x v="46"/>
    <m/>
    <s v="3201"/>
    <s v="Noroeste Espírito-santense"/>
    <x v="4"/>
    <x v="4"/>
    <n v="40526.125"/>
    <n v="15537.692999999999"/>
    <n v="173204.62699999998"/>
    <n v="113999.11199999999"/>
    <n v="59205.514999999999"/>
    <n v="20478.017"/>
    <n v="249746.46299999999"/>
    <n v="12700"/>
    <n v="19665.080000000002"/>
  </r>
  <r>
    <s v="32034032018"/>
    <n v="48"/>
    <n v="17"/>
    <x v="16"/>
    <n v="32"/>
    <s v="Espírito Santo"/>
    <s v="3203403"/>
    <x v="47"/>
    <m/>
    <s v="3204"/>
    <s v="Sul Espírito-santense"/>
    <x v="5"/>
    <x v="5"/>
    <n v="58698.874000000003"/>
    <n v="61559.625"/>
    <n v="284311.64299999998"/>
    <n v="172188.894"/>
    <n v="112122.749"/>
    <n v="30403.014999999999"/>
    <n v="434973.15700000001"/>
    <n v="26191"/>
    <n v="16607.73"/>
  </r>
  <r>
    <s v="32035022018"/>
    <n v="49"/>
    <n v="17"/>
    <x v="16"/>
    <n v="32"/>
    <s v="Espírito Santo"/>
    <s v="3203502"/>
    <x v="48"/>
    <m/>
    <s v="3202"/>
    <s v="Litoral Norte Espírito-santense"/>
    <x v="7"/>
    <x v="7"/>
    <n v="55046.074999999997"/>
    <n v="44782.752999999997"/>
    <n v="213400.03399999999"/>
    <n v="128710.575"/>
    <n v="84689.459000000003"/>
    <n v="27161.642"/>
    <n v="340390.50400000002"/>
    <n v="18770"/>
    <n v="18134.82"/>
  </r>
  <r>
    <s v="32036012018"/>
    <n v="50"/>
    <n v="17"/>
    <x v="16"/>
    <n v="32"/>
    <s v="Espírito Santo"/>
    <s v="3203601"/>
    <x v="49"/>
    <m/>
    <s v="3202"/>
    <s v="Litoral Norte Espírito-santense"/>
    <x v="7"/>
    <x v="7"/>
    <n v="18176.870999999999"/>
    <n v="4074.11"/>
    <n v="45076.597999999998"/>
    <n v="14811.118"/>
    <n v="30265.48"/>
    <n v="981.26499999999999"/>
    <n v="68308.845000000001"/>
    <n v="5552"/>
    <n v="12303.47"/>
  </r>
  <r>
    <s v="32037002018"/>
    <n v="51"/>
    <n v="17"/>
    <x v="16"/>
    <n v="32"/>
    <s v="Espírito Santo"/>
    <s v="3203700"/>
    <x v="50"/>
    <m/>
    <s v="3204"/>
    <s v="Sul Espírito-santense"/>
    <x v="2"/>
    <x v="2"/>
    <n v="86750.654999999999"/>
    <n v="16010.111999999999"/>
    <n v="186153.88"/>
    <n v="96507.224000000002"/>
    <n v="89646.656000000003"/>
    <n v="15438.112999999999"/>
    <n v="304352.75900000002"/>
    <n v="17613"/>
    <n v="17280.009999999998"/>
  </r>
  <r>
    <s v="32038092018"/>
    <n v="52"/>
    <n v="17"/>
    <x v="16"/>
    <n v="32"/>
    <s v="Espírito Santo"/>
    <s v="3203809"/>
    <x v="51"/>
    <m/>
    <s v="3204"/>
    <s v="Sul Espírito-santense"/>
    <x v="5"/>
    <x v="5"/>
    <n v="17645.465"/>
    <n v="7272.152"/>
    <n v="151682.997"/>
    <n v="83150.226999999999"/>
    <n v="68532.77"/>
    <n v="11227.317999999999"/>
    <n v="187827.932"/>
    <n v="15370"/>
    <n v="12220.43"/>
  </r>
  <r>
    <s v="32039082018"/>
    <n v="53"/>
    <n v="17"/>
    <x v="16"/>
    <n v="32"/>
    <s v="Espírito Santo"/>
    <s v="3203908"/>
    <x v="52"/>
    <m/>
    <s v="3201"/>
    <s v="Noroeste Espírito-santense"/>
    <x v="1"/>
    <x v="1"/>
    <n v="88336.410999999993"/>
    <n v="105447.50599999999"/>
    <n v="656140.23399999994"/>
    <n v="447158.59299999999"/>
    <n v="208981.641"/>
    <n v="87003.952999999994"/>
    <n v="936928.10400000005"/>
    <n v="49780"/>
    <n v="18821.38"/>
  </r>
  <r>
    <s v="32040052018"/>
    <n v="54"/>
    <n v="17"/>
    <x v="16"/>
    <n v="32"/>
    <s v="Espírito Santo"/>
    <s v="3204005"/>
    <x v="53"/>
    <m/>
    <s v="3201"/>
    <s v="Noroeste Espírito-santense"/>
    <x v="4"/>
    <x v="4"/>
    <n v="68624.767999999996"/>
    <n v="12091.322"/>
    <n v="177237.34700000001"/>
    <n v="82586.804999999993"/>
    <n v="94650.542000000001"/>
    <n v="10674.179"/>
    <n v="268627.61700000003"/>
    <n v="23059"/>
    <n v="11649.58"/>
  </r>
  <r>
    <s v="32040542018"/>
    <n v="55"/>
    <n v="17"/>
    <x v="16"/>
    <n v="32"/>
    <s v="Espírito Santo"/>
    <s v="3204054"/>
    <x v="54"/>
    <m/>
    <s v="3202"/>
    <s v="Litoral Norte Espírito-santense"/>
    <x v="7"/>
    <x v="7"/>
    <n v="26178.973000000002"/>
    <n v="33721.516000000003"/>
    <n v="211642.36600000001"/>
    <n v="100342.099"/>
    <n v="111300.26700000001"/>
    <n v="12950.213"/>
    <n v="284493.06900000002"/>
    <n v="25982"/>
    <n v="10949.62"/>
  </r>
  <r>
    <s v="32041042018"/>
    <n v="56"/>
    <n v="17"/>
    <x v="16"/>
    <n v="32"/>
    <s v="Espírito Santo"/>
    <s v="3204104"/>
    <x v="55"/>
    <m/>
    <s v="3202"/>
    <s v="Litoral Norte Espírito-santense"/>
    <x v="7"/>
    <x v="7"/>
    <n v="89796.99"/>
    <n v="44302.705000000002"/>
    <n v="313241.489"/>
    <n v="187733.5"/>
    <n v="125507.989"/>
    <n v="54188.319000000003"/>
    <n v="501529.50199999998"/>
    <n v="26763"/>
    <n v="18739.66"/>
  </r>
  <r>
    <s v="32042032018"/>
    <n v="57"/>
    <n v="17"/>
    <x v="16"/>
    <n v="32"/>
    <s v="Espírito Santo"/>
    <s v="3204203"/>
    <x v="56"/>
    <m/>
    <s v="3203"/>
    <s v="Central Espírito-santense"/>
    <x v="3"/>
    <x v="3"/>
    <n v="12239.843999999999"/>
    <n v="277562.18199999997"/>
    <n v="305035.88300000003"/>
    <n v="193431.024"/>
    <n v="111604.859"/>
    <n v="20037.768"/>
    <n v="614875.67599999998"/>
    <n v="21363"/>
    <n v="28782.27"/>
  </r>
  <r>
    <s v="32042522018"/>
    <n v="58"/>
    <n v="17"/>
    <x v="16"/>
    <n v="32"/>
    <s v="Espírito Santo"/>
    <s v="3204252"/>
    <x v="57"/>
    <m/>
    <s v="3202"/>
    <s v="Litoral Norte Espírito-santense"/>
    <x v="7"/>
    <x v="7"/>
    <n v="12649.316000000001"/>
    <n v="5211.201"/>
    <n v="58755.437000000005"/>
    <n v="23181.999"/>
    <n v="35573.438000000002"/>
    <n v="3106.4749999999999"/>
    <n v="79722.429000000004"/>
    <n v="7784"/>
    <n v="10241.83"/>
  </r>
  <r>
    <s v="32043022018"/>
    <n v="59"/>
    <n v="17"/>
    <x v="16"/>
    <n v="32"/>
    <s v="Espírito Santo"/>
    <s v="3204302"/>
    <x v="58"/>
    <m/>
    <s v="3204"/>
    <s v="Sul Espírito-santense"/>
    <x v="3"/>
    <x v="3"/>
    <n v="53289.735000000001"/>
    <n v="5141361.9040000001"/>
    <n v="1447218.273"/>
    <n v="1315091.621"/>
    <n v="132126.652"/>
    <n v="51666.921999999999"/>
    <n v="6693536.8339999998"/>
    <n v="11488"/>
    <n v="582654.67000000004"/>
  </r>
  <r>
    <s v="32043512018"/>
    <n v="60"/>
    <n v="17"/>
    <x v="16"/>
    <n v="32"/>
    <s v="Espírito Santo"/>
    <s v="3204351"/>
    <x v="59"/>
    <m/>
    <s v="3202"/>
    <s v="Litoral Norte Espírito-santense"/>
    <x v="6"/>
    <x v="6"/>
    <n v="83848.176000000007"/>
    <n v="27893.954000000002"/>
    <n v="217757.95"/>
    <n v="118454.367"/>
    <n v="99303.582999999999"/>
    <n v="26763.761999999999"/>
    <n v="356263.842"/>
    <n v="19009"/>
    <n v="18741.849999999999"/>
  </r>
  <r>
    <s v="32044012018"/>
    <n v="61"/>
    <n v="17"/>
    <x v="16"/>
    <n v="32"/>
    <s v="Espírito Santo"/>
    <s v="3204401"/>
    <x v="60"/>
    <m/>
    <s v="3203"/>
    <s v="Central Espírito-santense"/>
    <x v="3"/>
    <x v="3"/>
    <n v="20497.315999999999"/>
    <n v="31817.272000000001"/>
    <n v="117000.67600000001"/>
    <n v="62363.436000000002"/>
    <n v="54637.24"/>
    <n v="14330.941999999999"/>
    <n v="183646.20600000001"/>
    <n v="11618"/>
    <n v="15807.04"/>
  </r>
  <r>
    <s v="32045002018"/>
    <n v="62"/>
    <n v="17"/>
    <x v="16"/>
    <n v="32"/>
    <s v="Espírito Santo"/>
    <s v="3204500"/>
    <x v="61"/>
    <m/>
    <s v="3203"/>
    <s v="Central Espírito-santense"/>
    <x v="9"/>
    <x v="9"/>
    <n v="60198.767"/>
    <n v="39768.995000000003"/>
    <n v="95653.698000000004"/>
    <n v="42849.341999999997"/>
    <n v="52804.356"/>
    <n v="5257.3530000000001"/>
    <n v="200878.81400000001"/>
    <n v="12300"/>
    <n v="16331.61"/>
  </r>
  <r>
    <s v="32045592018"/>
    <n v="63"/>
    <n v="17"/>
    <x v="16"/>
    <n v="32"/>
    <s v="Espírito Santo"/>
    <s v="3204559"/>
    <x v="62"/>
    <m/>
    <s v="3203"/>
    <s v="Central Espírito-santense"/>
    <x v="9"/>
    <x v="9"/>
    <n v="628502.73100000003"/>
    <n v="70344.686000000002"/>
    <n v="584586.36800000002"/>
    <n v="400129.02899999998"/>
    <n v="184457.33900000001"/>
    <n v="86320.269"/>
    <n v="1369754.054"/>
    <n v="39849"/>
    <n v="34373.61"/>
  </r>
  <r>
    <s v="32046092018"/>
    <n v="64"/>
    <n v="17"/>
    <x v="16"/>
    <n v="32"/>
    <s v="Espírito Santo"/>
    <s v="3204609"/>
    <x v="63"/>
    <m/>
    <s v="3203"/>
    <s v="Central Espírito-santense"/>
    <x v="9"/>
    <x v="9"/>
    <n v="84362.131999999998"/>
    <n v="31394.964"/>
    <n v="305490.54500000004"/>
    <n v="200146.68400000001"/>
    <n v="105343.861"/>
    <n v="27061.879000000001"/>
    <n v="448309.52"/>
    <n v="23392"/>
    <n v="19165.080000000002"/>
  </r>
  <r>
    <s v="32046582018"/>
    <n v="65"/>
    <n v="17"/>
    <x v="16"/>
    <n v="32"/>
    <s v="Espírito Santo"/>
    <s v="3204658"/>
    <x v="64"/>
    <m/>
    <s v="3201"/>
    <s v="Noroeste Espírito-santense"/>
    <x v="4"/>
    <x v="4"/>
    <n v="21302.014999999999"/>
    <n v="100515.67200000001"/>
    <n v="96517.994000000006"/>
    <n v="52381.712"/>
    <n v="44136.281999999999"/>
    <n v="26655.7"/>
    <n v="244991.38200000001"/>
    <n v="8589"/>
    <n v="28523.85"/>
  </r>
  <r>
    <s v="32047082018"/>
    <n v="66"/>
    <n v="17"/>
    <x v="16"/>
    <n v="32"/>
    <s v="Espírito Santo"/>
    <s v="3204708"/>
    <x v="65"/>
    <m/>
    <s v="3201"/>
    <s v="Noroeste Espírito-santense"/>
    <x v="4"/>
    <x v="4"/>
    <n v="43708.343000000001"/>
    <n v="81464.198999999993"/>
    <n v="400280.41899999999"/>
    <n v="248638.23300000001"/>
    <n v="151642.18599999999"/>
    <n v="54835.665000000001"/>
    <n v="580288.62699999998"/>
    <n v="37361"/>
    <n v="15531.94"/>
  </r>
  <r>
    <s v="32048072018"/>
    <n v="67"/>
    <n v="17"/>
    <x v="16"/>
    <n v="32"/>
    <s v="Espírito Santo"/>
    <s v="3204807"/>
    <x v="66"/>
    <m/>
    <s v="3204"/>
    <s v="Sul Espírito-santense"/>
    <x v="2"/>
    <x v="2"/>
    <n v="14869.169"/>
    <n v="26618.168000000001"/>
    <n v="111668.224"/>
    <n v="63954.756000000001"/>
    <n v="47713.468000000001"/>
    <n v="8340.8330000000005"/>
    <n v="161496.394"/>
    <n v="10566"/>
    <n v="15284.53"/>
  </r>
  <r>
    <s v="32049062018"/>
    <n v="68"/>
    <n v="17"/>
    <x v="16"/>
    <n v="32"/>
    <s v="Espírito Santo"/>
    <s v="3204906"/>
    <x v="67"/>
    <m/>
    <s v="3202"/>
    <s v="Litoral Norte Espírito-santense"/>
    <x v="7"/>
    <x v="7"/>
    <n v="179938.16899999999"/>
    <n v="322716.38799999998"/>
    <n v="1586675.6159999999"/>
    <n v="1016205.433"/>
    <n v="570470.18299999996"/>
    <n v="199017.20499999999"/>
    <n v="2288347.378"/>
    <n v="128542"/>
    <n v="17802.330000000002"/>
  </r>
  <r>
    <s v="32049552018"/>
    <n v="69"/>
    <n v="17"/>
    <x v="16"/>
    <n v="32"/>
    <s v="Espírito Santo"/>
    <s v="3204955"/>
    <x v="68"/>
    <m/>
    <s v="3203"/>
    <s v="Central Espírito-santense"/>
    <x v="4"/>
    <x v="4"/>
    <n v="34411.991000000002"/>
    <n v="11122.583000000001"/>
    <n v="117363.027"/>
    <n v="63535.205999999998"/>
    <n v="53827.821000000004"/>
    <n v="10376.391"/>
    <n v="173273.992"/>
    <n v="12318"/>
    <n v="14066.73"/>
  </r>
  <r>
    <s v="32050022018"/>
    <n v="70"/>
    <n v="17"/>
    <x v="16"/>
    <n v="32"/>
    <s v="Espírito Santo"/>
    <s v="3205002"/>
    <x v="69"/>
    <s v="RM Grande Vitória"/>
    <s v="3203"/>
    <s v="Central Espírito-santense"/>
    <x v="8"/>
    <x v="8"/>
    <n v="21794.261999999999"/>
    <n v="6403561.5539999995"/>
    <n v="13163879.927999999"/>
    <n v="11050139.961999999"/>
    <n v="2113739.966"/>
    <n v="5436519.6789999995"/>
    <n v="25025755.423"/>
    <n v="507598"/>
    <n v="49302.31"/>
  </r>
  <r>
    <s v="32050102018"/>
    <n v="71"/>
    <n v="17"/>
    <x v="16"/>
    <n v="32"/>
    <s v="Espírito Santo"/>
    <s v="3205010"/>
    <x v="70"/>
    <m/>
    <s v="3202"/>
    <s v="Litoral Norte Espírito-santense"/>
    <x v="6"/>
    <x v="6"/>
    <n v="65704.129000000001"/>
    <n v="124402.70600000001"/>
    <n v="272742.06400000001"/>
    <n v="143011.47099999999"/>
    <n v="129730.59299999999"/>
    <n v="48915.108"/>
    <n v="511764.00599999999"/>
    <n v="29449"/>
    <n v="17377.98"/>
  </r>
  <r>
    <s v="32050362018"/>
    <n v="72"/>
    <n v="17"/>
    <x v="16"/>
    <n v="32"/>
    <s v="Espírito Santo"/>
    <s v="3205036"/>
    <x v="71"/>
    <m/>
    <s v="3204"/>
    <s v="Sul Espírito-santense"/>
    <x v="5"/>
    <x v="5"/>
    <n v="37081.904000000002"/>
    <n v="54799.607000000004"/>
    <n v="186254.8"/>
    <n v="98895.481"/>
    <n v="87359.319000000003"/>
    <n v="23548.683000000001"/>
    <n v="301684.99400000001"/>
    <n v="21207"/>
    <n v="14225.73"/>
  </r>
  <r>
    <s v="32050692018"/>
    <n v="73"/>
    <n v="17"/>
    <x v="16"/>
    <n v="32"/>
    <s v="Espírito Santo"/>
    <s v="3205069"/>
    <x v="72"/>
    <m/>
    <s v="3203"/>
    <s v="Central Espírito-santense"/>
    <x v="0"/>
    <x v="0"/>
    <n v="53309.519"/>
    <n v="82272.289999999994"/>
    <n v="391742.902"/>
    <n v="282205.59600000002"/>
    <n v="109537.306"/>
    <n v="71792.758000000002"/>
    <n v="599117.46900000004"/>
    <n v="24800"/>
    <n v="24157.96"/>
  </r>
  <r>
    <s v="32051012018"/>
    <n v="74"/>
    <n v="17"/>
    <x v="16"/>
    <n v="32"/>
    <s v="Espírito Santo"/>
    <s v="3205101"/>
    <x v="73"/>
    <s v="RM Grande Vitória"/>
    <s v="3203"/>
    <s v="Central Espírito-santense"/>
    <x v="8"/>
    <x v="8"/>
    <n v="15076.116"/>
    <n v="553959.81700000004"/>
    <n v="1598160.3699999999"/>
    <n v="1291044.7879999999"/>
    <n v="307115.58199999999"/>
    <n v="463159.73300000001"/>
    <n v="2630356.0380000002"/>
    <n v="76954"/>
    <n v="34180.89"/>
  </r>
  <r>
    <s v="32051502018"/>
    <n v="75"/>
    <n v="17"/>
    <x v="16"/>
    <n v="32"/>
    <s v="Espírito Santo"/>
    <s v="3205150"/>
    <x v="74"/>
    <m/>
    <s v="3201"/>
    <s v="Noroeste Espírito-santense"/>
    <x v="1"/>
    <x v="1"/>
    <n v="26457.367999999999"/>
    <n v="19351.845000000001"/>
    <n v="76312.907999999996"/>
    <n v="33414.565999999999"/>
    <n v="42898.341999999997"/>
    <n v="6046.5169999999998"/>
    <n v="128168.637"/>
    <n v="9171"/>
    <n v="13975.43"/>
  </r>
  <r>
    <s v="32051762018"/>
    <n v="76"/>
    <n v="17"/>
    <x v="16"/>
    <n v="32"/>
    <s v="Espírito Santo"/>
    <s v="3205176"/>
    <x v="75"/>
    <m/>
    <s v="3201"/>
    <s v="Noroeste Espírito-santense"/>
    <x v="4"/>
    <x v="4"/>
    <n v="70349.093999999997"/>
    <n v="14096.119000000001"/>
    <n v="163011.78999999998"/>
    <n v="95618.87"/>
    <n v="67392.92"/>
    <n v="16407.606"/>
    <n v="263864.609"/>
    <n v="14087"/>
    <n v="18731.07"/>
  </r>
  <r>
    <s v="32052002018"/>
    <n v="77"/>
    <n v="17"/>
    <x v="16"/>
    <n v="32"/>
    <s v="Espírito Santo"/>
    <s v="3205200"/>
    <x v="76"/>
    <s v="RM Grande Vitória"/>
    <s v="3203"/>
    <s v="Central Espírito-santense"/>
    <x v="8"/>
    <x v="8"/>
    <n v="16476.306"/>
    <n v="1685093.69"/>
    <n v="8448273.5299999993"/>
    <n v="6629262.574"/>
    <n v="1819010.956"/>
    <n v="2085725.237"/>
    <n v="12235568.764"/>
    <n v="486208"/>
    <n v="25165.3"/>
  </r>
  <r>
    <s v="32053092018"/>
    <n v="78"/>
    <n v="17"/>
    <x v="16"/>
    <n v="32"/>
    <s v="Espírito Santo"/>
    <s v="3205309"/>
    <x v="77"/>
    <s v="RM Grande Vitória"/>
    <s v="3203"/>
    <s v="Central Espírito-santense"/>
    <x v="8"/>
    <x v="8"/>
    <n v="16542.069"/>
    <n v="6166050.7439999999"/>
    <n v="13636989.838"/>
    <n v="11757459.995999999"/>
    <n v="1879529.8419999999"/>
    <n v="5698544.4539999999"/>
    <n v="25518127.105"/>
    <n v="358267"/>
    <n v="71226.559999999998"/>
  </r>
  <r>
    <s v="32001022019"/>
    <n v="1"/>
    <n v="18"/>
    <x v="17"/>
    <n v="32"/>
    <s v="Espírito Santo"/>
    <s v="3200102"/>
    <x v="0"/>
    <m/>
    <s v="3203"/>
    <s v="Central Espírito-santense"/>
    <x v="0"/>
    <x v="0"/>
    <n v="72465.876000000004"/>
    <n v="32557.599999999999"/>
    <n v="316606.03200000001"/>
    <n v="172600.03200000001"/>
    <n v="144006"/>
    <n v="26979.920999999998"/>
    <n v="448609.42800000001"/>
    <n v="30586"/>
    <n v="14667.15"/>
  </r>
  <r>
    <s v="32001362019"/>
    <n v="2"/>
    <n v="18"/>
    <x v="17"/>
    <n v="32"/>
    <s v="Espírito Santo"/>
    <s v="3200136"/>
    <x v="1"/>
    <m/>
    <s v="3201"/>
    <s v="Noroeste Espírito-santense"/>
    <x v="1"/>
    <x v="1"/>
    <n v="30167.514999999999"/>
    <n v="14982.557000000001"/>
    <n v="109899.745"/>
    <n v="56858.875999999997"/>
    <n v="53040.868999999999"/>
    <n v="14107.564"/>
    <n v="169157.38"/>
    <n v="9642"/>
    <n v="17543.810000000001"/>
  </r>
  <r>
    <s v="32001692019"/>
    <n v="3"/>
    <n v="18"/>
    <x v="17"/>
    <n v="32"/>
    <s v="Espírito Santo"/>
    <s v="3200169"/>
    <x v="2"/>
    <m/>
    <s v="3201"/>
    <s v="Noroeste Espírito-santense"/>
    <x v="1"/>
    <x v="1"/>
    <n v="20104.824000000001"/>
    <n v="10162.308999999999"/>
    <n v="101288.85200000001"/>
    <n v="41739.821000000004"/>
    <n v="59549.031000000003"/>
    <n v="7110.4809999999998"/>
    <n v="138666.465"/>
    <n v="11019"/>
    <n v="12584.31"/>
  </r>
  <r>
    <s v="32002012019"/>
    <n v="4"/>
    <n v="18"/>
    <x v="17"/>
    <n v="32"/>
    <s v="Espírito Santo"/>
    <s v="3200201"/>
    <x v="3"/>
    <m/>
    <s v="3204"/>
    <s v="Sul Espírito-santense"/>
    <x v="2"/>
    <x v="2"/>
    <n v="40174.368999999999"/>
    <n v="86870.207999999999"/>
    <n v="331846.15000000002"/>
    <n v="201017.908"/>
    <n v="130828.242"/>
    <n v="24743.582999999999"/>
    <n v="483634.31099999999"/>
    <n v="30084"/>
    <n v="16076.13"/>
  </r>
  <r>
    <s v="32003002019"/>
    <n v="5"/>
    <n v="18"/>
    <x v="17"/>
    <n v="32"/>
    <s v="Espírito Santo"/>
    <s v="3200300"/>
    <x v="4"/>
    <m/>
    <s v="3203"/>
    <s v="Central Espírito-santense"/>
    <x v="3"/>
    <x v="3"/>
    <n v="63190.720000000001"/>
    <n v="62077.133000000002"/>
    <n v="200826.4"/>
    <n v="127039.814"/>
    <n v="73786.585999999996"/>
    <n v="31669.23"/>
    <n v="357763.484"/>
    <n v="14601"/>
    <n v="24502.67"/>
  </r>
  <r>
    <s v="32003592019"/>
    <n v="6"/>
    <n v="18"/>
    <x v="17"/>
    <n v="32"/>
    <s v="Espírito Santo"/>
    <s v="3200359"/>
    <x v="5"/>
    <m/>
    <s v="3201"/>
    <s v="Noroeste Espírito-santense"/>
    <x v="4"/>
    <x v="4"/>
    <n v="13911.120999999999"/>
    <n v="4522.1229999999996"/>
    <n v="67388.44200000001"/>
    <n v="25591.875"/>
    <n v="41796.567000000003"/>
    <n v="4299.3940000000002"/>
    <n v="90121.08"/>
    <n v="7836"/>
    <n v="11500.9"/>
  </r>
  <r>
    <s v="32004092019"/>
    <n v="7"/>
    <n v="18"/>
    <x v="17"/>
    <n v="32"/>
    <s v="Espírito Santo"/>
    <s v="3200409"/>
    <x v="6"/>
    <m/>
    <s v="3203"/>
    <s v="Central Espírito-santense"/>
    <x v="3"/>
    <x v="3"/>
    <n v="25766.883999999998"/>
    <n v="371597.84600000002"/>
    <n v="555176.152"/>
    <n v="331122.04300000001"/>
    <n v="224054.109"/>
    <n v="57851.199000000001"/>
    <n v="1010392.081"/>
    <n v="29263"/>
    <n v="34527.97"/>
  </r>
  <r>
    <s v="32005082019"/>
    <n v="8"/>
    <n v="18"/>
    <x v="17"/>
    <n v="32"/>
    <s v="Espírito Santo"/>
    <s v="3200508"/>
    <x v="7"/>
    <m/>
    <s v="3204"/>
    <s v="Sul Espírito-santense"/>
    <x v="5"/>
    <x v="5"/>
    <n v="10462.300999999999"/>
    <n v="7307.0889999999999"/>
    <n v="73342.62"/>
    <n v="34418.671000000002"/>
    <n v="38923.949000000001"/>
    <n v="6562.66"/>
    <n v="97674.668999999994"/>
    <n v="7567"/>
    <n v="12907.98"/>
  </r>
  <r>
    <s v="32006072019"/>
    <n v="9"/>
    <n v="18"/>
    <x v="17"/>
    <n v="32"/>
    <s v="Espírito Santo"/>
    <s v="3200607"/>
    <x v="8"/>
    <m/>
    <s v="3202"/>
    <s v="Litoral Norte Espírito-santense"/>
    <x v="6"/>
    <x v="6"/>
    <n v="57861.463000000003"/>
    <n v="2233880.4169999999"/>
    <n v="2041751.0019999999"/>
    <n v="1481674.851"/>
    <n v="560076.15099999995"/>
    <n v="877781.24600000004"/>
    <n v="5211274.1279999996"/>
    <n v="101220"/>
    <n v="51484.63"/>
  </r>
  <r>
    <s v="32007062019"/>
    <n v="10"/>
    <n v="18"/>
    <x v="17"/>
    <n v="32"/>
    <s v="Espírito Santo"/>
    <s v="3200706"/>
    <x v="9"/>
    <m/>
    <s v="3204"/>
    <s v="Sul Espírito-santense"/>
    <x v="5"/>
    <x v="5"/>
    <n v="10834.584999999999"/>
    <n v="66950.149000000005"/>
    <n v="150037.31599999999"/>
    <n v="85782.567999999999"/>
    <n v="64254.748"/>
    <n v="45542.161"/>
    <n v="273364.212"/>
    <n v="11936"/>
    <n v="22902.5"/>
  </r>
  <r>
    <s v="32008052019"/>
    <n v="11"/>
    <n v="18"/>
    <x v="17"/>
    <n v="32"/>
    <s v="Espírito Santo"/>
    <s v="3200805"/>
    <x v="10"/>
    <m/>
    <s v="3201"/>
    <s v="Noroeste Espírito-santense"/>
    <x v="4"/>
    <x v="4"/>
    <n v="28211.768"/>
    <n v="227659.95300000001"/>
    <n v="363916.72899999999"/>
    <n v="217624.43599999999"/>
    <n v="146292.29300000001"/>
    <n v="40159.379000000001"/>
    <n v="659947.82999999996"/>
    <n v="30998"/>
    <n v="21290.01"/>
  </r>
  <r>
    <s v="32009042019"/>
    <n v="12"/>
    <n v="18"/>
    <x v="17"/>
    <n v="32"/>
    <s v="Espírito Santo"/>
    <s v="3200904"/>
    <x v="11"/>
    <m/>
    <s v="3201"/>
    <s v="Noroeste Espírito-santense"/>
    <x v="1"/>
    <x v="1"/>
    <n v="41149.468999999997"/>
    <n v="154800.092"/>
    <n v="532060.20299999998"/>
    <n v="330557.19"/>
    <n v="201503.01300000001"/>
    <n v="80878.777000000002"/>
    <n v="808888.54299999995"/>
    <n v="44650"/>
    <n v="18116.2"/>
  </r>
  <r>
    <s v="32010012019"/>
    <n v="13"/>
    <n v="18"/>
    <x v="17"/>
    <n v="32"/>
    <s v="Espírito Santo"/>
    <s v="3201001"/>
    <x v="12"/>
    <m/>
    <s v="3201"/>
    <s v="Noroeste Espírito-santense"/>
    <x v="7"/>
    <x v="7"/>
    <n v="33027.442000000003"/>
    <n v="22817.567999999999"/>
    <n v="163196.54499999998"/>
    <n v="90107.308999999994"/>
    <n v="73089.236000000004"/>
    <n v="18599.937999999998"/>
    <n v="237641.49299999999"/>
    <n v="15037"/>
    <n v="15803.78"/>
  </r>
  <r>
    <s v="32011002019"/>
    <n v="14"/>
    <n v="18"/>
    <x v="17"/>
    <n v="32"/>
    <s v="Espírito Santo"/>
    <s v="3201100"/>
    <x v="13"/>
    <m/>
    <s v="3204"/>
    <s v="Sul Espírito-santense"/>
    <x v="2"/>
    <x v="2"/>
    <n v="3003.931"/>
    <n v="18812.261999999999"/>
    <n v="124482.677"/>
    <n v="74813.913"/>
    <n v="49668.764000000003"/>
    <n v="14897.096"/>
    <n v="161195.965"/>
    <n v="9936"/>
    <n v="16223.43"/>
  </r>
  <r>
    <s v="32011592019"/>
    <n v="15"/>
    <n v="18"/>
    <x v="17"/>
    <n v="32"/>
    <s v="Espírito Santo"/>
    <s v="3201159"/>
    <x v="14"/>
    <m/>
    <s v="3203"/>
    <s v="Central Espírito-santense"/>
    <x v="0"/>
    <x v="0"/>
    <n v="46808.343999999997"/>
    <n v="16509.277999999998"/>
    <n v="113556.77499999999"/>
    <n v="53009.661999999997"/>
    <n v="60547.112999999998"/>
    <n v="8485.8369999999995"/>
    <n v="185360.23300000001"/>
    <n v="12404"/>
    <n v="14943.59"/>
  </r>
  <r>
    <s v="32012092019"/>
    <n v="16"/>
    <n v="18"/>
    <x v="17"/>
    <n v="32"/>
    <s v="Espírito Santo"/>
    <s v="3201209"/>
    <x v="15"/>
    <m/>
    <s v="3204"/>
    <s v="Sul Espírito-santense"/>
    <x v="5"/>
    <x v="5"/>
    <n v="45193.29"/>
    <n v="905126.13399999996"/>
    <n v="3374203.1689999998"/>
    <n v="2477297.642"/>
    <n v="896905.527"/>
    <n v="595512.978"/>
    <n v="4920035.5719999997"/>
    <n v="208972"/>
    <n v="23543.99"/>
  </r>
  <r>
    <s v="32013082019"/>
    <n v="17"/>
    <n v="18"/>
    <x v="17"/>
    <n v="32"/>
    <s v="Espírito Santo"/>
    <s v="3201308"/>
    <x v="16"/>
    <s v="RM Grande Vitória"/>
    <s v="3203"/>
    <s v="Central Espírito-santense"/>
    <x v="8"/>
    <x v="8"/>
    <n v="13093.028"/>
    <n v="883542.14300000004"/>
    <n v="6331037.0240000002"/>
    <n v="4905829.2750000004"/>
    <n v="1425207.7490000001"/>
    <n v="2735039.7549999999"/>
    <n v="9962711.9509999994"/>
    <n v="381285"/>
    <n v="26129.3"/>
  </r>
  <r>
    <s v="32014072019"/>
    <n v="18"/>
    <n v="18"/>
    <x v="17"/>
    <n v="32"/>
    <s v="Espírito Santo"/>
    <s v="3201407"/>
    <x v="17"/>
    <m/>
    <s v="3204"/>
    <s v="Sul Espírito-santense"/>
    <x v="5"/>
    <x v="5"/>
    <n v="63782.260999999999"/>
    <n v="180461.08799999999"/>
    <n v="561044.71699999995"/>
    <n v="378412.17"/>
    <n v="182632.54699999999"/>
    <n v="106947.26"/>
    <n v="912235.326"/>
    <n v="37534"/>
    <n v="24304.240000000002"/>
  </r>
  <r>
    <s v="32015062019"/>
    <n v="19"/>
    <n v="18"/>
    <x v="17"/>
    <n v="32"/>
    <s v="Espírito Santo"/>
    <s v="3201506"/>
    <x v="18"/>
    <m/>
    <s v="3201"/>
    <s v="Noroeste Espírito-santense"/>
    <x v="4"/>
    <x v="4"/>
    <n v="72024.06"/>
    <n v="738022.51"/>
    <n v="2335907.412"/>
    <n v="1745395.93"/>
    <n v="590511.48199999996"/>
    <n v="420813.413"/>
    <n v="3566767.395"/>
    <n v="122499"/>
    <n v="29116.71"/>
  </r>
  <r>
    <s v="32016052019"/>
    <n v="20"/>
    <n v="18"/>
    <x v="17"/>
    <n v="32"/>
    <s v="Espírito Santo"/>
    <s v="3201605"/>
    <x v="19"/>
    <m/>
    <s v="3202"/>
    <s v="Litoral Norte Espírito-santense"/>
    <x v="7"/>
    <x v="7"/>
    <n v="55911.544000000002"/>
    <n v="62405.667999999998"/>
    <n v="326903.59699999995"/>
    <n v="167550.10699999999"/>
    <n v="159353.49"/>
    <n v="50528.978999999999"/>
    <n v="495749.78899999999"/>
    <n v="31063"/>
    <n v="15959.49"/>
  </r>
  <r>
    <s v="32017042019"/>
    <n v="21"/>
    <n v="18"/>
    <x v="17"/>
    <n v="32"/>
    <s v="Espírito Santo"/>
    <s v="3201704"/>
    <x v="20"/>
    <m/>
    <s v="3203"/>
    <s v="Central Espírito-santense"/>
    <x v="0"/>
    <x v="0"/>
    <n v="21634.2"/>
    <n v="14267.054"/>
    <n v="150772.46600000001"/>
    <n v="89094.929000000004"/>
    <n v="61677.536999999997"/>
    <n v="17394.803"/>
    <n v="204068.522"/>
    <n v="12723"/>
    <n v="16039.34"/>
  </r>
  <r>
    <s v="32018032019"/>
    <n v="22"/>
    <n v="18"/>
    <x v="17"/>
    <n v="32"/>
    <s v="Espírito Santo"/>
    <s v="3201803"/>
    <x v="21"/>
    <m/>
    <s v="3204"/>
    <s v="Sul Espírito-santense"/>
    <x v="2"/>
    <x v="2"/>
    <n v="11200.772000000001"/>
    <n v="5203.0219999999999"/>
    <n v="41959.387999999999"/>
    <n v="16041.143"/>
    <n v="25918.244999999999"/>
    <n v="2292.482"/>
    <n v="60655.663999999997"/>
    <n v="4304"/>
    <n v="14092.86"/>
  </r>
  <r>
    <s v="32019022019"/>
    <n v="23"/>
    <n v="18"/>
    <x v="17"/>
    <n v="32"/>
    <s v="Espírito Santo"/>
    <s v="3201902"/>
    <x v="22"/>
    <m/>
    <s v="3203"/>
    <s v="Central Espírito-santense"/>
    <x v="0"/>
    <x v="0"/>
    <n v="133625.35800000001"/>
    <n v="104590.613"/>
    <n v="496704.89600000001"/>
    <n v="333604.84700000001"/>
    <n v="163100.049"/>
    <n v="50120.252"/>
    <n v="785041.12"/>
    <n v="33850"/>
    <n v="23191.759999999998"/>
  </r>
  <r>
    <s v="32020092019"/>
    <n v="24"/>
    <n v="18"/>
    <x v="17"/>
    <n v="32"/>
    <s v="Espírito Santo"/>
    <s v="3202009"/>
    <x v="23"/>
    <m/>
    <s v="3204"/>
    <s v="Sul Espírito-santense"/>
    <x v="2"/>
    <x v="2"/>
    <n v="19727.968000000001"/>
    <n v="14197.968999999999"/>
    <n v="90137.58"/>
    <n v="53786.142"/>
    <n v="36351.438000000002"/>
    <n v="12704.966"/>
    <n v="136768.48300000001"/>
    <n v="6749"/>
    <n v="20265"/>
  </r>
  <r>
    <s v="32021082019"/>
    <n v="25"/>
    <n v="18"/>
    <x v="17"/>
    <n v="32"/>
    <s v="Espírito Santo"/>
    <s v="3202108"/>
    <x v="24"/>
    <m/>
    <s v="3201"/>
    <s v="Noroeste Espírito-santense"/>
    <x v="1"/>
    <x v="1"/>
    <n v="55216.088000000003"/>
    <n v="16975.129000000001"/>
    <n v="215550.421"/>
    <n v="108929.443"/>
    <n v="106620.978"/>
    <n v="14979.217000000001"/>
    <n v="302720.85600000003"/>
    <n v="22923"/>
    <n v="13205.99"/>
  </r>
  <r>
    <s v="32022072019"/>
    <n v="26"/>
    <n v="18"/>
    <x v="17"/>
    <n v="32"/>
    <s v="Espírito Santo"/>
    <s v="3202207"/>
    <x v="25"/>
    <s v="RM Grande Vitória"/>
    <s v="3202"/>
    <s v="Litoral Norte Espírito-santense"/>
    <x v="8"/>
    <x v="8"/>
    <n v="25452.253000000001"/>
    <n v="81575.161999999997"/>
    <n v="260939.89299999998"/>
    <n v="151162.84299999999"/>
    <n v="109777.05"/>
    <n v="36468.010999999999"/>
    <n v="404435.31900000002"/>
    <n v="21509"/>
    <n v="18803.07"/>
  </r>
  <r>
    <s v="32022562019"/>
    <n v="27"/>
    <n v="18"/>
    <x v="17"/>
    <n v="32"/>
    <s v="Espírito Santo"/>
    <s v="3202256"/>
    <x v="26"/>
    <m/>
    <s v="3201"/>
    <s v="Noroeste Espírito-santense"/>
    <x v="4"/>
    <x v="4"/>
    <n v="40544.347000000002"/>
    <n v="9770.4390000000003"/>
    <n v="125326.004"/>
    <n v="65173.711000000003"/>
    <n v="60152.292999999998"/>
    <n v="12943.15"/>
    <n v="188583.94"/>
    <n v="12709"/>
    <n v="14838.61"/>
  </r>
  <r>
    <s v="32023062019"/>
    <n v="28"/>
    <n v="18"/>
    <x v="17"/>
    <n v="32"/>
    <s v="Espírito Santo"/>
    <s v="3202306"/>
    <x v="27"/>
    <m/>
    <s v="3204"/>
    <s v="Sul Espírito-santense"/>
    <x v="2"/>
    <x v="2"/>
    <n v="27672.433000000001"/>
    <n v="64396.781999999999"/>
    <n v="390626.75599999999"/>
    <n v="251479.06099999999"/>
    <n v="139147.69500000001"/>
    <n v="35978.491000000002"/>
    <n v="518674.462"/>
    <n v="30867"/>
    <n v="16803.53"/>
  </r>
  <r>
    <s v="32024052019"/>
    <n v="29"/>
    <n v="18"/>
    <x v="17"/>
    <n v="32"/>
    <s v="Espírito Santo"/>
    <s v="3202405"/>
    <x v="28"/>
    <s v="RM Grande Vitória"/>
    <s v="3203"/>
    <s v="Central Espírito-santense"/>
    <x v="8"/>
    <x v="8"/>
    <n v="49535.050999999999"/>
    <n v="259793.59099999999"/>
    <n v="1862573.456"/>
    <n v="1299208.358"/>
    <n v="563365.098"/>
    <n v="196827.541"/>
    <n v="2368729.6379999998"/>
    <n v="124859"/>
    <n v="18971.240000000002"/>
  </r>
  <r>
    <s v="32024542019"/>
    <n v="30"/>
    <n v="18"/>
    <x v="17"/>
    <n v="32"/>
    <s v="Espírito Santo"/>
    <s v="3202454"/>
    <x v="29"/>
    <m/>
    <s v="3204"/>
    <s v="Sul Espírito-santense"/>
    <x v="2"/>
    <x v="2"/>
    <n v="29636.168000000001"/>
    <n v="16321.748"/>
    <n v="249313.25400000002"/>
    <n v="133723.568"/>
    <n v="115589.686"/>
    <n v="20187.105"/>
    <n v="315458.27399999998"/>
    <n v="26082"/>
    <n v="12094.87"/>
  </r>
  <r>
    <s v="32025042019"/>
    <n v="31"/>
    <n v="18"/>
    <x v="17"/>
    <n v="32"/>
    <s v="Espírito Santo"/>
    <s v="3202504"/>
    <x v="30"/>
    <m/>
    <s v="3202"/>
    <s v="Litoral Norte Espírito-santense"/>
    <x v="6"/>
    <x v="6"/>
    <n v="13639.883"/>
    <n v="46012.582999999999"/>
    <n v="201678.61000000002"/>
    <n v="137670.03200000001"/>
    <n v="64008.578000000001"/>
    <n v="26291.94"/>
    <n v="287623.016"/>
    <n v="12479"/>
    <n v="23048.560000000001"/>
  </r>
  <r>
    <s v="32025532019"/>
    <n v="32"/>
    <n v="18"/>
    <x v="17"/>
    <n v="32"/>
    <s v="Espírito Santo"/>
    <s v="3202553"/>
    <x v="31"/>
    <m/>
    <s v="3204"/>
    <s v="Sul Espírito-santense"/>
    <x v="2"/>
    <x v="2"/>
    <n v="23922.968000000001"/>
    <n v="4364.1949999999997"/>
    <n v="78192.600000000006"/>
    <n v="33672.269999999997"/>
    <n v="44520.33"/>
    <n v="5602.6260000000002"/>
    <n v="112082.389"/>
    <n v="8889"/>
    <n v="12609.11"/>
  </r>
  <r>
    <s v="32026032019"/>
    <n v="33"/>
    <n v="18"/>
    <x v="17"/>
    <n v="32"/>
    <s v="Espírito Santo"/>
    <s v="3202603"/>
    <x v="32"/>
    <m/>
    <s v="3203"/>
    <s v="Central Espírito-santense"/>
    <x v="3"/>
    <x v="3"/>
    <n v="26947.498"/>
    <n v="16873.580000000002"/>
    <n v="224511.07800000001"/>
    <n v="149232.79500000001"/>
    <n v="75278.282999999996"/>
    <n v="54502.182999999997"/>
    <n v="322834.33799999999"/>
    <n v="13860"/>
    <n v="23292.52"/>
  </r>
  <r>
    <s v="32026522019"/>
    <n v="34"/>
    <n v="18"/>
    <x v="17"/>
    <n v="32"/>
    <s v="Espírito Santo"/>
    <s v="3202652"/>
    <x v="33"/>
    <m/>
    <s v="3204"/>
    <s v="Sul Espírito-santense"/>
    <x v="2"/>
    <x v="2"/>
    <n v="24786.04"/>
    <n v="8325.3140000000003"/>
    <n v="127297.924"/>
    <n v="61552.114999999998"/>
    <n v="65745.808999999994"/>
    <n v="11303.16"/>
    <n v="171712.43799999999"/>
    <n v="13377"/>
    <n v="12836.39"/>
  </r>
  <r>
    <s v="32027022019"/>
    <n v="35"/>
    <n v="18"/>
    <x v="17"/>
    <n v="32"/>
    <s v="Espírito Santo"/>
    <s v="3202702"/>
    <x v="34"/>
    <m/>
    <s v="3203"/>
    <s v="Central Espírito-santense"/>
    <x v="9"/>
    <x v="9"/>
    <n v="75535.804999999993"/>
    <n v="11922.343999999999"/>
    <n v="160154.67499999999"/>
    <n v="92054.129000000001"/>
    <n v="68100.546000000002"/>
    <n v="12542.611999999999"/>
    <n v="260155.43599999999"/>
    <n v="14066"/>
    <n v="18495.34"/>
  </r>
  <r>
    <s v="32028012019"/>
    <n v="36"/>
    <n v="18"/>
    <x v="17"/>
    <n v="32"/>
    <s v="Espírito Santo"/>
    <s v="3202801"/>
    <x v="35"/>
    <m/>
    <s v="3204"/>
    <s v="Sul Espírito-santense"/>
    <x v="3"/>
    <x v="3"/>
    <n v="74522.558000000005"/>
    <n v="3085626.01"/>
    <n v="1588034.7949999999"/>
    <n v="1223674.683"/>
    <n v="364360.11200000002"/>
    <n v="84252.520999999993"/>
    <n v="4832435.8839999996"/>
    <n v="34348"/>
    <n v="140690.46"/>
  </r>
  <r>
    <s v="32029002019"/>
    <n v="37"/>
    <n v="18"/>
    <x v="17"/>
    <n v="32"/>
    <s v="Espírito Santo"/>
    <s v="3202900"/>
    <x v="36"/>
    <m/>
    <s v="3203"/>
    <s v="Central Espírito-santense"/>
    <x v="9"/>
    <x v="9"/>
    <n v="27460.07"/>
    <n v="33243.732000000004"/>
    <n v="129886.094"/>
    <n v="78140.764999999999"/>
    <n v="51745.328999999998"/>
    <n v="12522.883"/>
    <n v="203112.77799999999"/>
    <n v="10555"/>
    <n v="19243.28"/>
  </r>
  <r>
    <s v="32030072019"/>
    <n v="38"/>
    <n v="18"/>
    <x v="17"/>
    <n v="32"/>
    <s v="Espírito Santo"/>
    <s v="3203007"/>
    <x v="37"/>
    <m/>
    <s v="3204"/>
    <s v="Sul Espírito-santense"/>
    <x v="2"/>
    <x v="2"/>
    <n v="47606.701999999997"/>
    <n v="19808.703000000001"/>
    <n v="323829.45900000003"/>
    <n v="195938.47500000001"/>
    <n v="127890.984"/>
    <n v="31691.467000000001"/>
    <n v="422936.33100000001"/>
    <n v="29161"/>
    <n v="14503.49"/>
  </r>
  <r>
    <s v="32030562019"/>
    <n v="39"/>
    <n v="18"/>
    <x v="17"/>
    <n v="32"/>
    <s v="Espírito Santo"/>
    <s v="3203056"/>
    <x v="38"/>
    <m/>
    <s v="3202"/>
    <s v="Litoral Norte Espírito-santense"/>
    <x v="7"/>
    <x v="7"/>
    <n v="77856.933999999994"/>
    <n v="155757.098"/>
    <n v="376132.78200000001"/>
    <n v="220209.416"/>
    <n v="155923.36600000001"/>
    <n v="37464.928"/>
    <n v="647211.74199999997"/>
    <n v="30477"/>
    <n v="21236.07"/>
  </r>
  <r>
    <s v="32031062019"/>
    <n v="40"/>
    <n v="18"/>
    <x v="17"/>
    <n v="32"/>
    <s v="Espírito Santo"/>
    <s v="3203106"/>
    <x v="39"/>
    <m/>
    <s v="3204"/>
    <s v="Sul Espírito-santense"/>
    <x v="2"/>
    <x v="2"/>
    <n v="14140.002"/>
    <n v="8088.0129999999999"/>
    <n v="111734.86900000001"/>
    <n v="54102.64"/>
    <n v="57632.228999999999"/>
    <n v="7292.9440000000004"/>
    <n v="141255.82699999999"/>
    <n v="12192"/>
    <n v="11585.94"/>
  </r>
  <r>
    <s v="32031302019"/>
    <n v="41"/>
    <n v="18"/>
    <x v="17"/>
    <n v="32"/>
    <s v="Espírito Santo"/>
    <s v="3203130"/>
    <x v="40"/>
    <m/>
    <s v="3202"/>
    <s v="Litoral Norte Espírito-santense"/>
    <x v="6"/>
    <x v="6"/>
    <n v="11191.249"/>
    <n v="104993.856"/>
    <n v="250821.43700000001"/>
    <n v="175154.054"/>
    <n v="75667.383000000002"/>
    <n v="60344.292000000001"/>
    <n v="427350.83500000002"/>
    <n v="16668"/>
    <n v="25639"/>
  </r>
  <r>
    <s v="32031632019"/>
    <n v="42"/>
    <n v="18"/>
    <x v="17"/>
    <n v="32"/>
    <s v="Espírito Santo"/>
    <s v="3203163"/>
    <x v="41"/>
    <m/>
    <s v="3203"/>
    <s v="Central Espírito-santense"/>
    <x v="0"/>
    <x v="0"/>
    <n v="32083.200000000001"/>
    <n v="8258.35"/>
    <n v="92718.297999999995"/>
    <n v="39123.324999999997"/>
    <n v="53594.972999999998"/>
    <n v="8087.759"/>
    <n v="141147.60800000001"/>
    <n v="10947"/>
    <n v="12893.73"/>
  </r>
  <r>
    <s v="32032052019"/>
    <n v="43"/>
    <n v="18"/>
    <x v="17"/>
    <n v="32"/>
    <s v="Espírito Santo"/>
    <s v="3203205"/>
    <x v="42"/>
    <m/>
    <s v="3202"/>
    <s v="Litoral Norte Espírito-santense"/>
    <x v="6"/>
    <x v="6"/>
    <n v="225382.58100000001"/>
    <n v="1832446.933"/>
    <n v="3160386.9029999999"/>
    <n v="2258367.9679999999"/>
    <n v="902018.93500000006"/>
    <n v="848379.24600000004"/>
    <n v="6066595.6629999997"/>
    <n v="173555"/>
    <n v="34954.89"/>
  </r>
  <r>
    <s v="32033042019"/>
    <n v="44"/>
    <n v="18"/>
    <x v="17"/>
    <n v="32"/>
    <s v="Espírito Santo"/>
    <s v="3203304"/>
    <x v="43"/>
    <m/>
    <s v="3201"/>
    <s v="Noroeste Espírito-santense"/>
    <x v="1"/>
    <x v="1"/>
    <n v="22659.754000000001"/>
    <n v="8570.3140000000003"/>
    <n v="117778.993"/>
    <n v="46290.790999999997"/>
    <n v="71488.202000000005"/>
    <n v="6328.549"/>
    <n v="155337.60999999999"/>
    <n v="15350"/>
    <n v="10119.709999999999"/>
  </r>
  <r>
    <s v="32033202019"/>
    <n v="45"/>
    <n v="18"/>
    <x v="17"/>
    <n v="32"/>
    <s v="Espírito Santo"/>
    <s v="3203320"/>
    <x v="44"/>
    <m/>
    <s v="3204"/>
    <s v="Sul Espírito-santense"/>
    <x v="3"/>
    <x v="3"/>
    <n v="86227.085999999996"/>
    <n v="3485876.0780000002"/>
    <n v="1638181.1669999999"/>
    <n v="1363661.2509999999"/>
    <n v="274519.91600000003"/>
    <n v="75753.812000000005"/>
    <n v="5286038.1430000002"/>
    <n v="38499"/>
    <n v="137303.26"/>
  </r>
  <r>
    <s v="32033462019"/>
    <n v="46"/>
    <n v="18"/>
    <x v="17"/>
    <n v="32"/>
    <s v="Espírito Santo"/>
    <s v="3203346"/>
    <x v="45"/>
    <m/>
    <s v="3203"/>
    <s v="Central Espírito-santense"/>
    <x v="0"/>
    <x v="0"/>
    <n v="89627.456000000006"/>
    <n v="49260.732000000004"/>
    <n v="257812.35499999998"/>
    <n v="171873.06899999999"/>
    <n v="85939.285999999993"/>
    <n v="41446.6"/>
    <n v="438147.14299999998"/>
    <n v="16694"/>
    <n v="26245.79"/>
  </r>
  <r>
    <s v="32033532019"/>
    <n v="47"/>
    <n v="18"/>
    <x v="17"/>
    <n v="32"/>
    <s v="Espírito Santo"/>
    <s v="3203353"/>
    <x v="46"/>
    <m/>
    <s v="3201"/>
    <s v="Noroeste Espírito-santense"/>
    <x v="4"/>
    <x v="4"/>
    <n v="36037.942999999999"/>
    <n v="20984.396000000001"/>
    <n v="160909.22700000001"/>
    <n v="97239.456000000006"/>
    <n v="63669.771000000001"/>
    <n v="15183.52"/>
    <n v="233115.087"/>
    <n v="12833"/>
    <n v="18165.28"/>
  </r>
  <r>
    <s v="32034032019"/>
    <n v="48"/>
    <n v="18"/>
    <x v="17"/>
    <n v="32"/>
    <s v="Espírito Santo"/>
    <s v="3203403"/>
    <x v="47"/>
    <m/>
    <s v="3204"/>
    <s v="Sul Espírito-santense"/>
    <x v="5"/>
    <x v="5"/>
    <n v="51866.898999999998"/>
    <n v="57193.777000000002"/>
    <n v="297270.92700000003"/>
    <n v="180860.57800000001"/>
    <n v="116410.349"/>
    <n v="34752.970999999998"/>
    <n v="441084.57400000002"/>
    <n v="26153"/>
    <n v="16865.54"/>
  </r>
  <r>
    <s v="32035022019"/>
    <n v="49"/>
    <n v="18"/>
    <x v="17"/>
    <n v="32"/>
    <s v="Espírito Santo"/>
    <s v="3203502"/>
    <x v="48"/>
    <m/>
    <s v="3202"/>
    <s v="Litoral Norte Espírito-santense"/>
    <x v="7"/>
    <x v="7"/>
    <n v="50937.334999999999"/>
    <n v="33211.296000000002"/>
    <n v="227793.16800000001"/>
    <n v="137482.20000000001"/>
    <n v="90310.967999999993"/>
    <n v="28522.902999999998"/>
    <n v="340464.70199999999"/>
    <n v="18833"/>
    <n v="18078.09"/>
  </r>
  <r>
    <s v="32036012019"/>
    <n v="50"/>
    <n v="18"/>
    <x v="17"/>
    <n v="32"/>
    <s v="Espírito Santo"/>
    <s v="3203601"/>
    <x v="49"/>
    <m/>
    <s v="3202"/>
    <s v="Litoral Norte Espírito-santense"/>
    <x v="7"/>
    <x v="7"/>
    <n v="20095.958999999999"/>
    <n v="5173.0020000000004"/>
    <n v="50609.856"/>
    <n v="17612.463"/>
    <n v="32997.392999999996"/>
    <n v="2315.569"/>
    <n v="78194.387000000002"/>
    <n v="5524"/>
    <n v="14155.39"/>
  </r>
  <r>
    <s v="32037002019"/>
    <n v="51"/>
    <n v="18"/>
    <x v="17"/>
    <n v="32"/>
    <s v="Espírito Santo"/>
    <s v="3203700"/>
    <x v="50"/>
    <m/>
    <s v="3204"/>
    <s v="Sul Espírito-santense"/>
    <x v="2"/>
    <x v="2"/>
    <n v="53535.61"/>
    <n v="15398.388000000001"/>
    <n v="189223.046"/>
    <n v="95237.350999999995"/>
    <n v="93985.695000000007"/>
    <n v="15697.51"/>
    <n v="273854.554"/>
    <n v="17465"/>
    <n v="15680.19"/>
  </r>
  <r>
    <s v="32038092019"/>
    <n v="52"/>
    <n v="18"/>
    <x v="17"/>
    <n v="32"/>
    <s v="Espírito Santo"/>
    <s v="3203809"/>
    <x v="51"/>
    <m/>
    <s v="3204"/>
    <s v="Sul Espírito-santense"/>
    <x v="5"/>
    <x v="5"/>
    <n v="20241.609"/>
    <n v="9079.3019999999997"/>
    <n v="156612.625"/>
    <n v="85330.111999999994"/>
    <n v="71282.513000000006"/>
    <n v="11499.328"/>
    <n v="197432.86499999999"/>
    <n v="15449"/>
    <n v="12779.65"/>
  </r>
  <r>
    <s v="32039082019"/>
    <n v="53"/>
    <n v="18"/>
    <x v="17"/>
    <n v="32"/>
    <s v="Espírito Santo"/>
    <s v="3203908"/>
    <x v="52"/>
    <m/>
    <s v="3201"/>
    <s v="Noroeste Espírito-santense"/>
    <x v="1"/>
    <x v="1"/>
    <n v="78011.104000000007"/>
    <n v="111056.39200000001"/>
    <n v="745533.65899999999"/>
    <n v="519214.745"/>
    <n v="226318.91399999999"/>
    <n v="100631.393"/>
    <n v="1035232.548"/>
    <n v="50110"/>
    <n v="20659.2"/>
  </r>
  <r>
    <s v="32040052019"/>
    <n v="54"/>
    <n v="18"/>
    <x v="17"/>
    <n v="32"/>
    <s v="Espírito Santo"/>
    <s v="3204005"/>
    <x v="53"/>
    <m/>
    <s v="3201"/>
    <s v="Noroeste Espírito-santense"/>
    <x v="4"/>
    <x v="4"/>
    <n v="44227.059000000001"/>
    <n v="12169.6"/>
    <n v="182574.25400000002"/>
    <n v="84372.194000000003"/>
    <n v="98202.06"/>
    <n v="11179.628000000001"/>
    <n v="250150.54"/>
    <n v="23184"/>
    <n v="10789.79"/>
  </r>
  <r>
    <s v="32040542019"/>
    <n v="55"/>
    <n v="18"/>
    <x v="17"/>
    <n v="32"/>
    <s v="Espírito Santo"/>
    <s v="3204054"/>
    <x v="54"/>
    <m/>
    <s v="3202"/>
    <s v="Litoral Norte Espírito-santense"/>
    <x v="7"/>
    <x v="7"/>
    <n v="28486.848000000002"/>
    <n v="42913.671999999999"/>
    <n v="231008.976"/>
    <n v="111385.538"/>
    <n v="119623.43799999999"/>
    <n v="15459.282999999999"/>
    <n v="317868.77899999998"/>
    <n v="26184"/>
    <n v="12139.81"/>
  </r>
  <r>
    <s v="32041042019"/>
    <n v="56"/>
    <n v="18"/>
    <x v="17"/>
    <n v="32"/>
    <s v="Espírito Santo"/>
    <s v="3204104"/>
    <x v="55"/>
    <m/>
    <s v="3202"/>
    <s v="Litoral Norte Espírito-santense"/>
    <x v="7"/>
    <x v="7"/>
    <n v="80798.822"/>
    <n v="75538.038"/>
    <n v="343257.71799999999"/>
    <n v="208674.66399999999"/>
    <n v="134583.054"/>
    <n v="70900.019"/>
    <n v="570494.59600000002"/>
    <n v="27047"/>
    <n v="21092.71"/>
  </r>
  <r>
    <s v="32042032019"/>
    <n v="57"/>
    <n v="18"/>
    <x v="17"/>
    <n v="32"/>
    <s v="Espírito Santo"/>
    <s v="3204203"/>
    <x v="56"/>
    <m/>
    <s v="3203"/>
    <s v="Central Espírito-santense"/>
    <x v="3"/>
    <x v="3"/>
    <n v="12574.034"/>
    <n v="283621.53000000003"/>
    <n v="356158.86700000003"/>
    <n v="240467.89300000001"/>
    <n v="115690.974"/>
    <n v="26999.222000000002"/>
    <n v="679353.65300000005"/>
    <n v="21711"/>
    <n v="31290.76"/>
  </r>
  <r>
    <s v="32042522019"/>
    <n v="58"/>
    <n v="18"/>
    <x v="17"/>
    <n v="32"/>
    <s v="Espírito Santo"/>
    <s v="3204252"/>
    <x v="57"/>
    <m/>
    <s v="3202"/>
    <s v="Litoral Norte Espírito-santense"/>
    <x v="7"/>
    <x v="7"/>
    <n v="13065.057000000001"/>
    <n v="5435.8580000000002"/>
    <n v="63192.587"/>
    <n v="25326.357"/>
    <n v="37866.230000000003"/>
    <n v="3547.93"/>
    <n v="85241.433000000005"/>
    <n v="7863"/>
    <n v="10840.83"/>
  </r>
  <r>
    <s v="32043022019"/>
    <n v="59"/>
    <n v="18"/>
    <x v="17"/>
    <n v="32"/>
    <s v="Espírito Santo"/>
    <s v="3204302"/>
    <x v="58"/>
    <m/>
    <s v="3204"/>
    <s v="Sul Espírito-santense"/>
    <x v="3"/>
    <x v="3"/>
    <n v="56598.116000000002"/>
    <n v="3805280.2629999998"/>
    <n v="1465789.969"/>
    <n v="1321400.9580000001"/>
    <n v="144389.011"/>
    <n v="55369.307999999997"/>
    <n v="5383037.6560000004"/>
    <n v="11574"/>
    <n v="465097.43"/>
  </r>
  <r>
    <s v="32043512019"/>
    <n v="60"/>
    <n v="18"/>
    <x v="17"/>
    <n v="32"/>
    <s v="Espírito Santo"/>
    <s v="3204351"/>
    <x v="59"/>
    <m/>
    <s v="3202"/>
    <s v="Litoral Norte Espírito-santense"/>
    <x v="6"/>
    <x v="6"/>
    <n v="91693.342999999993"/>
    <n v="31966.473999999998"/>
    <n v="236461.424"/>
    <n v="129709.63800000001"/>
    <n v="106751.78599999999"/>
    <n v="29732.306"/>
    <n v="389853.54700000002"/>
    <n v="19141"/>
    <n v="20367.46"/>
  </r>
  <r>
    <s v="32044012019"/>
    <n v="61"/>
    <n v="18"/>
    <x v="17"/>
    <n v="32"/>
    <s v="Espírito Santo"/>
    <s v="3204401"/>
    <x v="60"/>
    <m/>
    <s v="3203"/>
    <s v="Central Espírito-santense"/>
    <x v="3"/>
    <x v="3"/>
    <n v="17449.34"/>
    <n v="31742.172999999999"/>
    <n v="131438.19899999999"/>
    <n v="72167.928"/>
    <n v="59270.271000000001"/>
    <n v="19546.506000000001"/>
    <n v="200176.21900000001"/>
    <n v="11622"/>
    <n v="17223.900000000001"/>
  </r>
  <r>
    <s v="32045002019"/>
    <n v="62"/>
    <n v="18"/>
    <x v="17"/>
    <n v="32"/>
    <s v="Espírito Santo"/>
    <s v="3204500"/>
    <x v="61"/>
    <m/>
    <s v="3203"/>
    <s v="Central Espírito-santense"/>
    <x v="9"/>
    <x v="9"/>
    <n v="69478.203999999998"/>
    <n v="17569.733"/>
    <n v="111464.26699999999"/>
    <n v="53311.891000000003"/>
    <n v="58152.375999999997"/>
    <n v="6949.14"/>
    <n v="205461.34400000001"/>
    <n v="12224"/>
    <n v="16808.03"/>
  </r>
  <r>
    <s v="32045592019"/>
    <n v="63"/>
    <n v="18"/>
    <x v="17"/>
    <n v="32"/>
    <s v="Espírito Santo"/>
    <s v="3204559"/>
    <x v="62"/>
    <m/>
    <s v="3203"/>
    <s v="Central Espírito-santense"/>
    <x v="9"/>
    <x v="9"/>
    <n v="724601.348"/>
    <n v="65372.51"/>
    <n v="602812.29399999999"/>
    <n v="399809.04300000001"/>
    <n v="203003.25099999999"/>
    <n v="93878.528999999995"/>
    <n v="1486664.6810000001"/>
    <n v="40431"/>
    <n v="36770.42"/>
  </r>
  <r>
    <s v="32046092019"/>
    <n v="64"/>
    <n v="18"/>
    <x v="17"/>
    <n v="32"/>
    <s v="Espírito Santo"/>
    <s v="3204609"/>
    <x v="63"/>
    <m/>
    <s v="3203"/>
    <s v="Central Espírito-santense"/>
    <x v="9"/>
    <x v="9"/>
    <n v="73384.338000000003"/>
    <n v="39853.964999999997"/>
    <n v="336259.55499999999"/>
    <n v="223704.72399999999"/>
    <n v="112554.83100000001"/>
    <n v="32898.091"/>
    <n v="482395.94900000002"/>
    <n v="23590"/>
    <n v="20449.169999999998"/>
  </r>
  <r>
    <s v="32046582019"/>
    <n v="65"/>
    <n v="18"/>
    <x v="17"/>
    <n v="32"/>
    <s v="Espírito Santo"/>
    <s v="3204658"/>
    <x v="64"/>
    <m/>
    <s v="3201"/>
    <s v="Noroeste Espírito-santense"/>
    <x v="4"/>
    <x v="4"/>
    <n v="23263.044999999998"/>
    <n v="236705.84700000001"/>
    <n v="137874.36600000001"/>
    <n v="91635.543000000005"/>
    <n v="46238.822999999997"/>
    <n v="68147.706999999995"/>
    <n v="465990.96600000001"/>
    <n v="8638"/>
    <n v="53946.63"/>
  </r>
  <r>
    <s v="32047082019"/>
    <n v="66"/>
    <n v="18"/>
    <x v="17"/>
    <n v="32"/>
    <s v="Espírito Santo"/>
    <s v="3204708"/>
    <x v="65"/>
    <m/>
    <s v="3201"/>
    <s v="Noroeste Espírito-santense"/>
    <x v="4"/>
    <x v="4"/>
    <n v="42927.88"/>
    <n v="72872.061000000002"/>
    <n v="461792.36800000002"/>
    <n v="292677.277"/>
    <n v="169115.09099999999"/>
    <n v="55295.968999999997"/>
    <n v="632888.277"/>
    <n v="37947"/>
    <n v="16678.22"/>
  </r>
  <r>
    <s v="32048072019"/>
    <n v="67"/>
    <n v="18"/>
    <x v="17"/>
    <n v="32"/>
    <s v="Espírito Santo"/>
    <s v="3204807"/>
    <x v="66"/>
    <m/>
    <s v="3204"/>
    <s v="Sul Espírito-santense"/>
    <x v="2"/>
    <x v="2"/>
    <n v="11856.958000000001"/>
    <n v="27660.584999999999"/>
    <n v="114903.571"/>
    <n v="63655.428999999996"/>
    <n v="51248.142"/>
    <n v="8873.7950000000001"/>
    <n v="163294.90900000001"/>
    <n v="10556"/>
    <n v="15469.39"/>
  </r>
  <r>
    <s v="32049062019"/>
    <n v="68"/>
    <n v="18"/>
    <x v="17"/>
    <n v="32"/>
    <s v="Espírito Santo"/>
    <s v="3204906"/>
    <x v="67"/>
    <m/>
    <s v="3202"/>
    <s v="Litoral Norte Espírito-santense"/>
    <x v="7"/>
    <x v="7"/>
    <n v="167855.25599999999"/>
    <n v="276485.57500000001"/>
    <n v="1728357.0559999999"/>
    <n v="1129848.382"/>
    <n v="598508.674"/>
    <n v="220353.546"/>
    <n v="2393051.432"/>
    <n v="130611"/>
    <n v="18321.97"/>
  </r>
  <r>
    <s v="32049552019"/>
    <n v="69"/>
    <n v="18"/>
    <x v="17"/>
    <n v="32"/>
    <s v="Espírito Santo"/>
    <s v="3204955"/>
    <x v="68"/>
    <m/>
    <s v="3203"/>
    <s v="Central Espírito-santense"/>
    <x v="4"/>
    <x v="4"/>
    <n v="29865.481"/>
    <n v="18583.442999999999"/>
    <n v="128546.15399999999"/>
    <n v="72317.782999999996"/>
    <n v="56228.370999999999"/>
    <n v="13710.329"/>
    <n v="190705.40599999999"/>
    <n v="12415"/>
    <n v="15360.89"/>
  </r>
  <r>
    <s v="32050022019"/>
    <n v="70"/>
    <n v="18"/>
    <x v="17"/>
    <n v="32"/>
    <s v="Espírito Santo"/>
    <s v="3205002"/>
    <x v="69"/>
    <s v="RM Grande Vitória"/>
    <s v="3203"/>
    <s v="Central Espírito-santense"/>
    <x v="8"/>
    <x v="8"/>
    <n v="20753.181"/>
    <n v="5865591.2510000002"/>
    <n v="12922912.346999999"/>
    <n v="10640015.927999999"/>
    <n v="2282896.4190000002"/>
    <n v="5511875.3679999998"/>
    <n v="24321132.147999998"/>
    <n v="517510"/>
    <n v="46996.45"/>
  </r>
  <r>
    <s v="32050102019"/>
    <n v="71"/>
    <n v="18"/>
    <x v="17"/>
    <n v="32"/>
    <s v="Espírito Santo"/>
    <s v="3205010"/>
    <x v="70"/>
    <m/>
    <s v="3202"/>
    <s v="Litoral Norte Espírito-santense"/>
    <x v="6"/>
    <x v="6"/>
    <n v="54712.237999999998"/>
    <n v="91175.311000000002"/>
    <n v="296553.86800000002"/>
    <n v="153387.17600000001"/>
    <n v="143166.69200000001"/>
    <n v="47536.101000000002"/>
    <n v="489977.51799999998"/>
    <n v="30070"/>
    <n v="16294.56"/>
  </r>
  <r>
    <s v="32050362019"/>
    <n v="72"/>
    <n v="18"/>
    <x v="17"/>
    <n v="32"/>
    <s v="Espírito Santo"/>
    <s v="3205036"/>
    <x v="71"/>
    <m/>
    <s v="3204"/>
    <s v="Sul Espírito-santense"/>
    <x v="5"/>
    <x v="5"/>
    <n v="35641.74"/>
    <n v="60850.745000000003"/>
    <n v="208680.35800000001"/>
    <n v="112950.728"/>
    <n v="95729.63"/>
    <n v="30429.567999999999"/>
    <n v="335602.41100000002"/>
    <n v="21402"/>
    <n v="15680.89"/>
  </r>
  <r>
    <s v="32050692019"/>
    <n v="73"/>
    <n v="18"/>
    <x v="17"/>
    <n v="32"/>
    <s v="Espírito Santo"/>
    <s v="3205069"/>
    <x v="72"/>
    <m/>
    <s v="3203"/>
    <s v="Central Espírito-santense"/>
    <x v="0"/>
    <x v="0"/>
    <n v="53887.779000000002"/>
    <n v="71640.14"/>
    <n v="403599.04599999997"/>
    <n v="287061.723"/>
    <n v="116537.323"/>
    <n v="71313.553"/>
    <n v="600440.51800000004"/>
    <n v="25277"/>
    <n v="23754.42"/>
  </r>
  <r>
    <s v="32051012019"/>
    <n v="74"/>
    <n v="18"/>
    <x v="17"/>
    <n v="32"/>
    <s v="Espírito Santo"/>
    <s v="3205101"/>
    <x v="73"/>
    <s v="RM Grande Vitória"/>
    <s v="3203"/>
    <s v="Central Espírito-santense"/>
    <x v="8"/>
    <x v="8"/>
    <n v="17183.598999999998"/>
    <n v="435837.84600000002"/>
    <n v="1843836.324"/>
    <n v="1510181.635"/>
    <n v="333654.68900000001"/>
    <n v="643345.85400000005"/>
    <n v="2940203.6239999998"/>
    <n v="78239"/>
    <n v="37579.769999999997"/>
  </r>
  <r>
    <s v="32051502019"/>
    <n v="75"/>
    <n v="18"/>
    <x v="17"/>
    <n v="32"/>
    <s v="Espírito Santo"/>
    <s v="3205150"/>
    <x v="74"/>
    <m/>
    <s v="3201"/>
    <s v="Noroeste Espírito-santense"/>
    <x v="1"/>
    <x v="1"/>
    <n v="23555.949000000001"/>
    <n v="6340.22"/>
    <n v="83060.315999999992"/>
    <n v="35673.114999999998"/>
    <n v="47387.201000000001"/>
    <n v="6661.6130000000003"/>
    <n v="119618.09699999999"/>
    <n v="9208"/>
    <n v="12990.67"/>
  </r>
  <r>
    <s v="32051762019"/>
    <n v="76"/>
    <n v="18"/>
    <x v="17"/>
    <n v="32"/>
    <s v="Espírito Santo"/>
    <s v="3205176"/>
    <x v="75"/>
    <m/>
    <s v="3201"/>
    <s v="Noroeste Espírito-santense"/>
    <x v="4"/>
    <x v="4"/>
    <n v="78141.159"/>
    <n v="18177.580000000002"/>
    <n v="178268.174"/>
    <n v="107740.179"/>
    <n v="70527.994999999995"/>
    <n v="19275.484"/>
    <n v="293862.397"/>
    <n v="14080"/>
    <n v="20870.91"/>
  </r>
  <r>
    <s v="32052002019"/>
    <n v="77"/>
    <n v="18"/>
    <x v="17"/>
    <n v="32"/>
    <s v="Espírito Santo"/>
    <s v="3205200"/>
    <x v="76"/>
    <s v="RM Grande Vitória"/>
    <s v="3203"/>
    <s v="Central Espírito-santense"/>
    <x v="8"/>
    <x v="8"/>
    <n v="17325.241999999998"/>
    <n v="1470108.6329999999"/>
    <n v="9069758.2050000001"/>
    <n v="7110779.0580000002"/>
    <n v="1958979.1470000001"/>
    <n v="2142616.4559999998"/>
    <n v="12699808.537"/>
    <n v="493838"/>
    <n v="25716.55"/>
  </r>
  <r>
    <s v="32053092019"/>
    <n v="78"/>
    <n v="18"/>
    <x v="17"/>
    <n v="32"/>
    <s v="Espírito Santo"/>
    <s v="3205309"/>
    <x v="77"/>
    <s v="RM Grande Vitória"/>
    <s v="3203"/>
    <s v="Central Espírito-santense"/>
    <x v="8"/>
    <x v="8"/>
    <n v="16858.442999999999"/>
    <n v="1598591.1969999999"/>
    <n v="15815131.560999999"/>
    <n v="13814712.429"/>
    <n v="2000419.132"/>
    <n v="6226056.0820000004"/>
    <n v="23656637.283"/>
    <n v="362097"/>
    <n v="65332.32"/>
  </r>
  <r>
    <s v="32001022020"/>
    <n v="1"/>
    <n v="19"/>
    <x v="18"/>
    <n v="32"/>
    <s v="Espírito Santo"/>
    <s v="3200102"/>
    <x v="0"/>
    <m/>
    <s v="3203"/>
    <s v="Central Espírito-santense"/>
    <x v="0"/>
    <x v="0"/>
    <n v="87892.616999999998"/>
    <n v="46107.983999999997"/>
    <n v="332507.12300000002"/>
    <n v="182359.18599999999"/>
    <n v="150147.93700000001"/>
    <n v="32388.428"/>
    <n v="498896.15299999999"/>
    <n v="30455"/>
    <n v="16381.42"/>
  </r>
  <r>
    <s v="32001362020"/>
    <n v="2"/>
    <n v="19"/>
    <x v="18"/>
    <n v="32"/>
    <s v="Espírito Santo"/>
    <s v="3200136"/>
    <x v="1"/>
    <m/>
    <s v="3201"/>
    <s v="Noroeste Espírito-santense"/>
    <x v="1"/>
    <x v="1"/>
    <n v="41470.712"/>
    <n v="21082.298999999999"/>
    <n v="112591.489"/>
    <n v="62703.411"/>
    <n v="49888.078000000001"/>
    <n v="17365.268"/>
    <n v="192509.76699999999"/>
    <n v="9631"/>
    <n v="19988.55"/>
  </r>
  <r>
    <s v="32001692020"/>
    <n v="3"/>
    <n v="19"/>
    <x v="18"/>
    <n v="32"/>
    <s v="Espírito Santo"/>
    <s v="3200169"/>
    <x v="2"/>
    <m/>
    <s v="3201"/>
    <s v="Noroeste Espírito-santense"/>
    <x v="1"/>
    <x v="1"/>
    <n v="25956.304"/>
    <n v="23584.402999999998"/>
    <n v="108021.806"/>
    <n v="47576.962"/>
    <n v="60444.843999999997"/>
    <n v="8418.0499999999993"/>
    <n v="165980.56200000001"/>
    <n v="10909"/>
    <n v="15215.01"/>
  </r>
  <r>
    <s v="32002012020"/>
    <n v="4"/>
    <n v="19"/>
    <x v="18"/>
    <n v="32"/>
    <s v="Espírito Santo"/>
    <s v="3200201"/>
    <x v="3"/>
    <m/>
    <s v="3204"/>
    <s v="Sul Espírito-santense"/>
    <x v="2"/>
    <x v="2"/>
    <n v="52258.459000000003"/>
    <n v="111180.057"/>
    <n v="316170.08399999997"/>
    <n v="187673.95499999999"/>
    <n v="128496.129"/>
    <n v="25027.536"/>
    <n v="504636.136"/>
    <n v="29975"/>
    <n v="16835.23"/>
  </r>
  <r>
    <s v="32003002020"/>
    <n v="5"/>
    <n v="19"/>
    <x v="18"/>
    <n v="32"/>
    <s v="Espírito Santo"/>
    <s v="3200300"/>
    <x v="4"/>
    <m/>
    <s v="3203"/>
    <s v="Central Espírito-santense"/>
    <x v="3"/>
    <x v="3"/>
    <n v="69953.584000000003"/>
    <n v="71860.248000000007"/>
    <n v="196247.15000000002"/>
    <n v="119174.88800000001"/>
    <n v="77072.262000000002"/>
    <n v="32175.75"/>
    <n v="370236.73200000002"/>
    <n v="14636"/>
    <n v="25296.31"/>
  </r>
  <r>
    <s v="32003592020"/>
    <n v="6"/>
    <n v="19"/>
    <x v="18"/>
    <n v="32"/>
    <s v="Espírito Santo"/>
    <s v="3200359"/>
    <x v="5"/>
    <m/>
    <s v="3201"/>
    <s v="Noroeste Espírito-santense"/>
    <x v="4"/>
    <x v="4"/>
    <n v="19274.018"/>
    <n v="4722.174"/>
    <n v="69473.663"/>
    <n v="27004.287"/>
    <n v="42469.375999999997"/>
    <n v="3793.8359999999998"/>
    <n v="97263.69"/>
    <n v="7874"/>
    <n v="12352.51"/>
  </r>
  <r>
    <s v="32004092020"/>
    <n v="7"/>
    <n v="19"/>
    <x v="18"/>
    <n v="32"/>
    <s v="Espírito Santo"/>
    <s v="3200409"/>
    <x v="6"/>
    <m/>
    <s v="3203"/>
    <s v="Central Espírito-santense"/>
    <x v="3"/>
    <x v="3"/>
    <n v="30178.080999999998"/>
    <n v="340868.522"/>
    <n v="580519.32299999997"/>
    <n v="340576.88199999998"/>
    <n v="239942.44099999999"/>
    <n v="81151.635999999999"/>
    <n v="1032717.562"/>
    <n v="29779"/>
    <n v="34679.39"/>
  </r>
  <r>
    <s v="32005082020"/>
    <n v="8"/>
    <n v="19"/>
    <x v="18"/>
    <n v="32"/>
    <s v="Espírito Santo"/>
    <s v="3200508"/>
    <x v="7"/>
    <m/>
    <s v="3204"/>
    <s v="Sul Espírito-santense"/>
    <x v="5"/>
    <x v="5"/>
    <n v="15516.133"/>
    <n v="5850.6949999999997"/>
    <n v="74496.16399999999"/>
    <n v="34404.432999999997"/>
    <n v="40091.731"/>
    <n v="8317.4079999999994"/>
    <n v="104180.399"/>
    <n v="7554"/>
    <n v="13791.42"/>
  </r>
  <r>
    <s v="32006072020"/>
    <n v="9"/>
    <n v="19"/>
    <x v="18"/>
    <n v="32"/>
    <s v="Espírito Santo"/>
    <s v="3200607"/>
    <x v="8"/>
    <m/>
    <s v="3202"/>
    <s v="Litoral Norte Espírito-santense"/>
    <x v="6"/>
    <x v="6"/>
    <n v="57872.764999999999"/>
    <n v="2003304.9180000001"/>
    <n v="1761582.2630000003"/>
    <n v="1223862.9850000001"/>
    <n v="537719.27800000005"/>
    <n v="658009.59600000002"/>
    <n v="4480769.5420000004"/>
    <n v="103101"/>
    <n v="43460"/>
  </r>
  <r>
    <s v="32007062020"/>
    <n v="10"/>
    <n v="19"/>
    <x v="18"/>
    <n v="32"/>
    <s v="Espírito Santo"/>
    <s v="3200706"/>
    <x v="9"/>
    <m/>
    <s v="3204"/>
    <s v="Sul Espírito-santense"/>
    <x v="5"/>
    <x v="5"/>
    <n v="14233.941999999999"/>
    <n v="84830.720000000001"/>
    <n v="159786.72899999999"/>
    <n v="92633.789000000004"/>
    <n v="67152.94"/>
    <n v="57696.728000000003"/>
    <n v="316548.11900000001"/>
    <n v="12105"/>
    <n v="26150.2"/>
  </r>
  <r>
    <s v="32008052020"/>
    <n v="11"/>
    <n v="19"/>
    <x v="18"/>
    <n v="32"/>
    <s v="Espírito Santo"/>
    <s v="3200805"/>
    <x v="10"/>
    <m/>
    <s v="3201"/>
    <s v="Noroeste Espírito-santense"/>
    <x v="4"/>
    <x v="4"/>
    <n v="35259.608"/>
    <n v="404689.15500000003"/>
    <n v="374644.89"/>
    <n v="219233.80799999999"/>
    <n v="155411.08199999999"/>
    <n v="46901.648999999998"/>
    <n v="861495.30299999996"/>
    <n v="31132"/>
    <n v="27672.34"/>
  </r>
  <r>
    <s v="32009042020"/>
    <n v="12"/>
    <n v="19"/>
    <x v="18"/>
    <n v="32"/>
    <s v="Espírito Santo"/>
    <s v="3200904"/>
    <x v="11"/>
    <m/>
    <s v="3201"/>
    <s v="Noroeste Espírito-santense"/>
    <x v="1"/>
    <x v="1"/>
    <n v="58146.243999999999"/>
    <n v="292036.75699999998"/>
    <n v="558811.36599999992"/>
    <n v="359395.72899999999"/>
    <n v="199415.63699999999"/>
    <n v="97169.766000000003"/>
    <n v="1006164.134"/>
    <n v="44979"/>
    <n v="22369.64"/>
  </r>
  <r>
    <s v="32010012020"/>
    <n v="13"/>
    <n v="19"/>
    <x v="18"/>
    <n v="32"/>
    <s v="Espírito Santo"/>
    <s v="3201001"/>
    <x v="12"/>
    <m/>
    <s v="3201"/>
    <s v="Noroeste Espírito-santense"/>
    <x v="7"/>
    <x v="7"/>
    <n v="42118.790999999997"/>
    <n v="14677.147999999999"/>
    <n v="158575.34600000002"/>
    <n v="84502.474000000002"/>
    <n v="74072.872000000003"/>
    <n v="14715.053"/>
    <n v="230086.337"/>
    <n v="15092"/>
    <n v="15245.58"/>
  </r>
  <r>
    <s v="32011002020"/>
    <n v="14"/>
    <n v="19"/>
    <x v="18"/>
    <n v="32"/>
    <s v="Espírito Santo"/>
    <s v="3201100"/>
    <x v="13"/>
    <m/>
    <s v="3204"/>
    <s v="Sul Espírito-santense"/>
    <x v="2"/>
    <x v="2"/>
    <n v="4621.8159999999998"/>
    <n v="25456.095000000001"/>
    <n v="133198.00699999998"/>
    <n v="80805.525999999998"/>
    <n v="52392.481"/>
    <n v="17817.971000000001"/>
    <n v="181093.89"/>
    <n v="9962"/>
    <n v="18178.47"/>
  </r>
  <r>
    <s v="32011592020"/>
    <n v="15"/>
    <n v="19"/>
    <x v="18"/>
    <n v="32"/>
    <s v="Espírito Santo"/>
    <s v="3201159"/>
    <x v="14"/>
    <m/>
    <s v="3203"/>
    <s v="Central Espírito-santense"/>
    <x v="0"/>
    <x v="0"/>
    <n v="99469.365999999995"/>
    <n v="22708.053"/>
    <n v="127833.223"/>
    <n v="64198.705999999998"/>
    <n v="63634.517"/>
    <n v="11236.456"/>
    <n v="261247.098"/>
    <n v="12427"/>
    <n v="21022.54"/>
  </r>
  <r>
    <s v="32012092020"/>
    <n v="16"/>
    <n v="19"/>
    <x v="18"/>
    <n v="32"/>
    <s v="Espírito Santo"/>
    <s v="3201209"/>
    <x v="15"/>
    <m/>
    <s v="3204"/>
    <s v="Sul Espírito-santense"/>
    <x v="5"/>
    <x v="5"/>
    <n v="58413.161"/>
    <n v="1220941.902"/>
    <n v="3386951.594"/>
    <n v="2466134.801"/>
    <n v="920816.79299999995"/>
    <n v="648030.75800000003"/>
    <n v="5314337.4160000002"/>
    <n v="210589"/>
    <n v="25235.59"/>
  </r>
  <r>
    <s v="32013082020"/>
    <n v="17"/>
    <n v="19"/>
    <x v="18"/>
    <n v="32"/>
    <s v="Espírito Santo"/>
    <s v="3201308"/>
    <x v="16"/>
    <s v="RM Grande Vitória"/>
    <s v="3203"/>
    <s v="Central Espírito-santense"/>
    <x v="8"/>
    <x v="8"/>
    <n v="16704.234"/>
    <n v="894239.29"/>
    <n v="6370524.6680000005"/>
    <n v="4943538.8710000003"/>
    <n v="1426985.797"/>
    <n v="2943913.41"/>
    <n v="10225381.602"/>
    <n v="383917"/>
    <n v="26634.35"/>
  </r>
  <r>
    <s v="32014072020"/>
    <n v="18"/>
    <n v="19"/>
    <x v="18"/>
    <n v="32"/>
    <s v="Espírito Santo"/>
    <s v="3201407"/>
    <x v="17"/>
    <m/>
    <s v="3204"/>
    <s v="Sul Espírito-santense"/>
    <x v="5"/>
    <x v="5"/>
    <n v="103951.274"/>
    <n v="276719.22399999999"/>
    <n v="581789.598"/>
    <n v="391969.64899999998"/>
    <n v="189819.94899999999"/>
    <n v="135464.87100000001"/>
    <n v="1097924.9669999999"/>
    <n v="37747"/>
    <n v="29086.42"/>
  </r>
  <r>
    <s v="32015062020"/>
    <n v="19"/>
    <n v="19"/>
    <x v="18"/>
    <n v="32"/>
    <s v="Espírito Santo"/>
    <s v="3201506"/>
    <x v="18"/>
    <m/>
    <s v="3201"/>
    <s v="Noroeste Espírito-santense"/>
    <x v="4"/>
    <x v="4"/>
    <n v="91994.709000000003"/>
    <n v="929993.06599999999"/>
    <n v="2355384.014"/>
    <n v="1748799.5360000001"/>
    <n v="606584.478"/>
    <n v="441847.25799999997"/>
    <n v="3819219.048"/>
    <n v="123400"/>
    <n v="30949.91"/>
  </r>
  <r>
    <s v="32016052020"/>
    <n v="20"/>
    <n v="19"/>
    <x v="18"/>
    <n v="32"/>
    <s v="Espírito Santo"/>
    <s v="3201605"/>
    <x v="19"/>
    <m/>
    <s v="3202"/>
    <s v="Litoral Norte Espírito-santense"/>
    <x v="7"/>
    <x v="7"/>
    <n v="64681.184000000001"/>
    <n v="71282.807000000001"/>
    <n v="323682.49199999997"/>
    <n v="164886.39499999999"/>
    <n v="158796.09700000001"/>
    <n v="51984.752"/>
    <n v="511631.23599999998"/>
    <n v="31273"/>
    <n v="16360.16"/>
  </r>
  <r>
    <s v="32017042020"/>
    <n v="21"/>
    <n v="19"/>
    <x v="18"/>
    <n v="32"/>
    <s v="Espírito Santo"/>
    <s v="3201704"/>
    <x v="20"/>
    <m/>
    <s v="3203"/>
    <s v="Central Espírito-santense"/>
    <x v="0"/>
    <x v="0"/>
    <n v="39618.22"/>
    <n v="23432.982"/>
    <n v="158674.53099999999"/>
    <n v="93292.460999999996"/>
    <n v="65382.07"/>
    <n v="19480.216"/>
    <n v="241205.94899999999"/>
    <n v="12806"/>
    <n v="18835.39"/>
  </r>
  <r>
    <s v="32018032020"/>
    <n v="22"/>
    <n v="19"/>
    <x v="18"/>
    <n v="32"/>
    <s v="Espírito Santo"/>
    <s v="3201803"/>
    <x v="21"/>
    <m/>
    <s v="3204"/>
    <s v="Sul Espírito-santense"/>
    <x v="2"/>
    <x v="2"/>
    <n v="18319.226999999999"/>
    <n v="4406.1049999999996"/>
    <n v="43063.096000000005"/>
    <n v="17103.471000000001"/>
    <n v="25959.625"/>
    <n v="3117.9389999999999"/>
    <n v="68906.365999999995"/>
    <n v="4270"/>
    <n v="16137.32"/>
  </r>
  <r>
    <s v="32019022020"/>
    <n v="23"/>
    <n v="19"/>
    <x v="18"/>
    <n v="32"/>
    <s v="Espírito Santo"/>
    <s v="3201902"/>
    <x v="22"/>
    <m/>
    <s v="3203"/>
    <s v="Central Espírito-santense"/>
    <x v="0"/>
    <x v="0"/>
    <n v="154450.85800000001"/>
    <n v="140953.05799999999"/>
    <n v="489589.12599999999"/>
    <n v="328713.875"/>
    <n v="160875.25099999999"/>
    <n v="57392.498"/>
    <n v="842385.53899999999"/>
    <n v="33986"/>
    <n v="24786.25"/>
  </r>
  <r>
    <s v="32020092020"/>
    <n v="24"/>
    <n v="19"/>
    <x v="18"/>
    <n v="32"/>
    <s v="Espírito Santo"/>
    <s v="3202009"/>
    <x v="23"/>
    <m/>
    <s v="3204"/>
    <s v="Sul Espírito-santense"/>
    <x v="2"/>
    <x v="2"/>
    <n v="25866.137999999999"/>
    <n v="20428.638999999999"/>
    <n v="102065.40299999999"/>
    <n v="66570.491999999998"/>
    <n v="35494.911"/>
    <n v="17480.514999999999"/>
    <n v="165840.69500000001"/>
    <n v="6771"/>
    <n v="24492.79"/>
  </r>
  <r>
    <s v="32021082020"/>
    <n v="25"/>
    <n v="19"/>
    <x v="18"/>
    <n v="32"/>
    <s v="Espírito Santo"/>
    <s v="3202108"/>
    <x v="24"/>
    <m/>
    <s v="3201"/>
    <s v="Noroeste Espírito-santense"/>
    <x v="1"/>
    <x v="1"/>
    <n v="76410.587"/>
    <n v="45400.578000000001"/>
    <n v="222723.87900000002"/>
    <n v="113271.242"/>
    <n v="109452.637"/>
    <n v="17154.553"/>
    <n v="361689.59600000002"/>
    <n v="22835"/>
    <n v="15839.26"/>
  </r>
  <r>
    <s v="32022072020"/>
    <n v="26"/>
    <n v="19"/>
    <x v="18"/>
    <n v="32"/>
    <s v="Espírito Santo"/>
    <s v="3202207"/>
    <x v="25"/>
    <s v="RM Grande Vitória"/>
    <s v="3202"/>
    <s v="Litoral Norte Espírito-santense"/>
    <x v="8"/>
    <x v="8"/>
    <n v="27076.756000000001"/>
    <n v="75836.709000000003"/>
    <n v="258054.69399999999"/>
    <n v="148915.033"/>
    <n v="109139.66099999999"/>
    <n v="41688.146999999997"/>
    <n v="402656.30599999998"/>
    <n v="21948"/>
    <n v="18345.919999999998"/>
  </r>
  <r>
    <s v="32022562020"/>
    <n v="27"/>
    <n v="19"/>
    <x v="18"/>
    <n v="32"/>
    <s v="Espírito Santo"/>
    <s v="3202256"/>
    <x v="26"/>
    <m/>
    <s v="3201"/>
    <s v="Noroeste Espírito-santense"/>
    <x v="4"/>
    <x v="4"/>
    <n v="58732.262999999999"/>
    <n v="32575.855"/>
    <n v="143056.05100000001"/>
    <n v="78868.805999999997"/>
    <n v="64187.245000000003"/>
    <n v="16164.460999999999"/>
    <n v="250528.63"/>
    <n v="12880"/>
    <n v="19450.98"/>
  </r>
  <r>
    <s v="32023062020"/>
    <n v="28"/>
    <n v="19"/>
    <x v="18"/>
    <n v="32"/>
    <s v="Espírito Santo"/>
    <s v="3202306"/>
    <x v="27"/>
    <m/>
    <s v="3204"/>
    <s v="Sul Espírito-santense"/>
    <x v="2"/>
    <x v="2"/>
    <n v="51810.936000000002"/>
    <n v="78145.244000000006"/>
    <n v="391119.69799999997"/>
    <n v="252029.91800000001"/>
    <n v="139089.78"/>
    <n v="39640.777999999998"/>
    <n v="560716.65599999996"/>
    <n v="31122"/>
    <n v="18016.73"/>
  </r>
  <r>
    <s v="32024052020"/>
    <n v="29"/>
    <n v="19"/>
    <x v="18"/>
    <n v="32"/>
    <s v="Espírito Santo"/>
    <s v="3202405"/>
    <x v="28"/>
    <s v="RM Grande Vitória"/>
    <s v="3203"/>
    <s v="Central Espírito-santense"/>
    <x v="8"/>
    <x v="8"/>
    <n v="52178.262000000002"/>
    <n v="292646.679"/>
    <n v="1762044.531"/>
    <n v="1199030.3759999999"/>
    <n v="563014.15500000003"/>
    <n v="208324.48000000001"/>
    <n v="2315193.952"/>
    <n v="126701"/>
    <n v="18272.89"/>
  </r>
  <r>
    <s v="32024542020"/>
    <n v="30"/>
    <n v="19"/>
    <x v="18"/>
    <n v="32"/>
    <s v="Espírito Santo"/>
    <s v="3202454"/>
    <x v="29"/>
    <m/>
    <s v="3204"/>
    <s v="Sul Espírito-santense"/>
    <x v="2"/>
    <x v="2"/>
    <n v="54597.972000000002"/>
    <n v="21265.266"/>
    <n v="274193.364"/>
    <n v="157217.01300000001"/>
    <n v="116976.351"/>
    <n v="26536.467000000001"/>
    <n v="376593.06900000002"/>
    <n v="26426"/>
    <n v="14250.85"/>
  </r>
  <r>
    <s v="32025042020"/>
    <n v="31"/>
    <n v="19"/>
    <x v="18"/>
    <n v="32"/>
    <s v="Espírito Santo"/>
    <s v="3202504"/>
    <x v="30"/>
    <m/>
    <s v="3202"/>
    <s v="Litoral Norte Espírito-santense"/>
    <x v="6"/>
    <x v="6"/>
    <n v="18144.536"/>
    <n v="40757.947999999997"/>
    <n v="186213.921"/>
    <n v="122196.624"/>
    <n v="64017.296999999999"/>
    <n v="26229.337"/>
    <n v="271345.74200000003"/>
    <n v="12591"/>
    <n v="21550.77"/>
  </r>
  <r>
    <s v="32025532020"/>
    <n v="32"/>
    <n v="19"/>
    <x v="18"/>
    <n v="32"/>
    <s v="Espírito Santo"/>
    <s v="3202553"/>
    <x v="31"/>
    <m/>
    <s v="3204"/>
    <s v="Sul Espírito-santense"/>
    <x v="2"/>
    <x v="2"/>
    <n v="41171.478000000003"/>
    <n v="6078.9589999999998"/>
    <n v="99225.986000000004"/>
    <n v="50115.25"/>
    <n v="49110.735999999997"/>
    <n v="9842.4930000000004"/>
    <n v="156318.916"/>
    <n v="8859"/>
    <n v="17645.21"/>
  </r>
  <r>
    <s v="32026032020"/>
    <n v="33"/>
    <n v="19"/>
    <x v="18"/>
    <n v="32"/>
    <s v="Espírito Santo"/>
    <s v="3202603"/>
    <x v="32"/>
    <m/>
    <s v="3203"/>
    <s v="Central Espírito-santense"/>
    <x v="3"/>
    <x v="3"/>
    <n v="29572.258000000002"/>
    <n v="16664.196"/>
    <n v="200107.05599999998"/>
    <n v="125752.57399999999"/>
    <n v="74354.482000000004"/>
    <n v="59200.701999999997"/>
    <n v="305544.212"/>
    <n v="13973"/>
    <n v="21866.76"/>
  </r>
  <r>
    <s v="32026522020"/>
    <n v="34"/>
    <n v="19"/>
    <x v="18"/>
    <n v="32"/>
    <s v="Espírito Santo"/>
    <s v="3202652"/>
    <x v="33"/>
    <m/>
    <s v="3204"/>
    <s v="Sul Espírito-santense"/>
    <x v="2"/>
    <x v="2"/>
    <n v="81281.735000000001"/>
    <n v="11591.766"/>
    <n v="148021.014"/>
    <n v="81115.514999999999"/>
    <n v="66905.498999999996"/>
    <n v="15772.965"/>
    <n v="256667.481"/>
    <n v="13526"/>
    <n v="18975.86"/>
  </r>
  <r>
    <s v="32027022020"/>
    <n v="35"/>
    <n v="19"/>
    <x v="18"/>
    <n v="32"/>
    <s v="Espírito Santo"/>
    <s v="3202702"/>
    <x v="34"/>
    <m/>
    <s v="3203"/>
    <s v="Central Espírito-santense"/>
    <x v="9"/>
    <x v="9"/>
    <n v="81152.551000000007"/>
    <n v="17251.346000000001"/>
    <n v="163721.14799999999"/>
    <n v="91977.410999999993"/>
    <n v="71743.736999999994"/>
    <n v="14187.797"/>
    <n v="276312.842"/>
    <n v="14023"/>
    <n v="19704.259999999998"/>
  </r>
  <r>
    <s v="32028012020"/>
    <n v="36"/>
    <n v="19"/>
    <x v="18"/>
    <n v="32"/>
    <s v="Espírito Santo"/>
    <s v="3202801"/>
    <x v="35"/>
    <m/>
    <s v="3204"/>
    <s v="Sul Espírito-santense"/>
    <x v="3"/>
    <x v="3"/>
    <n v="90337.774000000005"/>
    <n v="1886849.6240000001"/>
    <n v="1182887.865"/>
    <n v="827913.23899999994"/>
    <n v="354974.62599999999"/>
    <n v="84057.264999999999"/>
    <n v="3244132.5279999999"/>
    <n v="34656"/>
    <n v="93609.55"/>
  </r>
  <r>
    <s v="32029002020"/>
    <n v="37"/>
    <n v="19"/>
    <x v="18"/>
    <n v="32"/>
    <s v="Espírito Santo"/>
    <s v="3202900"/>
    <x v="36"/>
    <m/>
    <s v="3203"/>
    <s v="Central Espírito-santense"/>
    <x v="9"/>
    <x v="9"/>
    <n v="38450.065000000002"/>
    <n v="38119.078999999998"/>
    <n v="127167.73499999999"/>
    <n v="73719.608999999997"/>
    <n v="53448.125999999997"/>
    <n v="12830.759"/>
    <n v="216567.639"/>
    <n v="10494"/>
    <n v="20637.28"/>
  </r>
  <r>
    <s v="32030072020"/>
    <n v="38"/>
    <n v="19"/>
    <x v="18"/>
    <n v="32"/>
    <s v="Espírito Santo"/>
    <s v="3203007"/>
    <x v="37"/>
    <m/>
    <s v="3204"/>
    <s v="Sul Espírito-santense"/>
    <x v="2"/>
    <x v="2"/>
    <n v="106087.38400000001"/>
    <n v="23081.333999999999"/>
    <n v="359136.60600000003"/>
    <n v="228630.079"/>
    <n v="130506.527"/>
    <n v="43173.101999999999"/>
    <n v="531478.42700000003"/>
    <n v="29290"/>
    <n v="18145.39"/>
  </r>
  <r>
    <s v="32030562020"/>
    <n v="39"/>
    <n v="19"/>
    <x v="18"/>
    <n v="32"/>
    <s v="Espírito Santo"/>
    <s v="3203056"/>
    <x v="38"/>
    <m/>
    <s v="3202"/>
    <s v="Litoral Norte Espírito-santense"/>
    <x v="7"/>
    <x v="7"/>
    <n v="98643.775999999998"/>
    <n v="136315.77499999999"/>
    <n v="373723.68599999999"/>
    <n v="212250.43599999999"/>
    <n v="161473.25"/>
    <n v="42326.275000000001"/>
    <n v="651009.51199999999"/>
    <n v="31039"/>
    <n v="20973.919999999998"/>
  </r>
  <r>
    <s v="32031062020"/>
    <n v="40"/>
    <n v="19"/>
    <x v="18"/>
    <n v="32"/>
    <s v="Espírito Santo"/>
    <s v="3203106"/>
    <x v="39"/>
    <m/>
    <s v="3204"/>
    <s v="Sul Espírito-santense"/>
    <x v="2"/>
    <x v="2"/>
    <n v="20484.661"/>
    <n v="8239.402"/>
    <n v="111964.77100000001"/>
    <n v="55281.01"/>
    <n v="56683.760999999999"/>
    <n v="8613.9940000000006"/>
    <n v="149302.82800000001"/>
    <n v="12265"/>
    <n v="12173.08"/>
  </r>
  <r>
    <s v="32031302020"/>
    <n v="41"/>
    <n v="19"/>
    <x v="18"/>
    <n v="32"/>
    <s v="Espírito Santo"/>
    <s v="3203130"/>
    <x v="40"/>
    <m/>
    <s v="3202"/>
    <s v="Litoral Norte Espírito-santense"/>
    <x v="6"/>
    <x v="6"/>
    <n v="13867.703"/>
    <n v="65669.554000000004"/>
    <n v="239611.74300000002"/>
    <n v="164025.217"/>
    <n v="75586.525999999998"/>
    <n v="64265.938999999998"/>
    <n v="383414.94"/>
    <n v="16722"/>
    <n v="22928.77"/>
  </r>
  <r>
    <s v="32031632020"/>
    <n v="42"/>
    <n v="19"/>
    <x v="18"/>
    <n v="32"/>
    <s v="Espírito Santo"/>
    <s v="3203163"/>
    <x v="41"/>
    <m/>
    <s v="3203"/>
    <s v="Central Espírito-santense"/>
    <x v="0"/>
    <x v="0"/>
    <n v="40349.739000000001"/>
    <n v="9519.6710000000003"/>
    <n v="97054.9"/>
    <n v="41477.451999999997"/>
    <n v="55577.447999999997"/>
    <n v="9171.9840000000004"/>
    <n v="156096.29500000001"/>
    <n v="10933"/>
    <n v="14277.54"/>
  </r>
  <r>
    <s v="32032052020"/>
    <n v="43"/>
    <n v="19"/>
    <x v="18"/>
    <n v="32"/>
    <s v="Espírito Santo"/>
    <s v="3203205"/>
    <x v="42"/>
    <m/>
    <s v="3202"/>
    <s v="Litoral Norte Espírito-santense"/>
    <x v="6"/>
    <x v="6"/>
    <n v="275559.93400000001"/>
    <n v="2191804.8650000002"/>
    <n v="3201432.804"/>
    <n v="2283669.7050000001"/>
    <n v="917763.09900000005"/>
    <n v="1004028.398"/>
    <n v="6672826.0010000002"/>
    <n v="176688"/>
    <n v="37766.15"/>
  </r>
  <r>
    <s v="32033042020"/>
    <n v="44"/>
    <n v="19"/>
    <x v="18"/>
    <n v="32"/>
    <s v="Espírito Santo"/>
    <s v="3203304"/>
    <x v="43"/>
    <m/>
    <s v="3201"/>
    <s v="Noroeste Espírito-santense"/>
    <x v="1"/>
    <x v="1"/>
    <n v="31540.010999999999"/>
    <n v="9912.1329999999998"/>
    <n v="120772.584"/>
    <n v="48412.637999999999"/>
    <n v="72359.945999999996"/>
    <n v="7134.9930000000004"/>
    <n v="169359.72099999999"/>
    <n v="15503"/>
    <n v="10924.32"/>
  </r>
  <r>
    <s v="32033202020"/>
    <n v="45"/>
    <n v="19"/>
    <x v="18"/>
    <n v="32"/>
    <s v="Espírito Santo"/>
    <s v="3203320"/>
    <x v="44"/>
    <m/>
    <s v="3204"/>
    <s v="Sul Espírito-santense"/>
    <x v="3"/>
    <x v="3"/>
    <n v="96716.915999999997"/>
    <n v="2205607.4900000002"/>
    <n v="1243576.3999999999"/>
    <n v="943177.91099999996"/>
    <n v="300398.489"/>
    <n v="76311.167000000001"/>
    <n v="3622211.9739999999"/>
    <n v="38883"/>
    <n v="93156.7"/>
  </r>
  <r>
    <s v="32033462020"/>
    <n v="46"/>
    <n v="19"/>
    <x v="18"/>
    <n v="32"/>
    <s v="Espírito Santo"/>
    <s v="3203346"/>
    <x v="45"/>
    <m/>
    <s v="3203"/>
    <s v="Central Espírito-santense"/>
    <x v="0"/>
    <x v="0"/>
    <n v="99702.243000000002"/>
    <n v="62823.758999999998"/>
    <n v="278301.26300000004"/>
    <n v="188692.07"/>
    <n v="89609.192999999999"/>
    <n v="52934.165000000001"/>
    <n v="493761.429"/>
    <n v="16920"/>
    <n v="29182.12"/>
  </r>
  <r>
    <s v="32033532020"/>
    <n v="47"/>
    <n v="19"/>
    <x v="18"/>
    <n v="32"/>
    <s v="Espírito Santo"/>
    <s v="3203353"/>
    <x v="46"/>
    <m/>
    <s v="3201"/>
    <s v="Noroeste Espírito-santense"/>
    <x v="4"/>
    <x v="4"/>
    <n v="26639.564999999999"/>
    <n v="23969.972000000002"/>
    <n v="157708.34"/>
    <n v="90715.328999999998"/>
    <n v="66993.010999999999"/>
    <n v="17239.96"/>
    <n v="225557.83600000001"/>
    <n v="12963"/>
    <n v="17400.13"/>
  </r>
  <r>
    <s v="32034032020"/>
    <n v="48"/>
    <n v="19"/>
    <x v="18"/>
    <n v="32"/>
    <s v="Espírito Santo"/>
    <s v="3203403"/>
    <x v="47"/>
    <m/>
    <s v="3204"/>
    <s v="Sul Espírito-santense"/>
    <x v="5"/>
    <x v="5"/>
    <n v="72692.865999999995"/>
    <n v="74484.44"/>
    <n v="302279.33299999998"/>
    <n v="186646.26500000001"/>
    <n v="115633.068"/>
    <n v="40516.182000000001"/>
    <n v="489972.821"/>
    <n v="26115"/>
    <n v="18762.12"/>
  </r>
  <r>
    <s v="32035022020"/>
    <n v="49"/>
    <n v="19"/>
    <x v="18"/>
    <n v="32"/>
    <s v="Espírito Santo"/>
    <s v="3203502"/>
    <x v="48"/>
    <m/>
    <s v="3202"/>
    <s v="Litoral Norte Espírito-santense"/>
    <x v="7"/>
    <x v="7"/>
    <n v="63908.442999999999"/>
    <n v="38031.249000000003"/>
    <n v="231977.864"/>
    <n v="137585.34400000001"/>
    <n v="94392.52"/>
    <n v="33642.576000000001"/>
    <n v="367560.13199999998"/>
    <n v="18894"/>
    <n v="19453.8"/>
  </r>
  <r>
    <s v="32036012020"/>
    <n v="50"/>
    <n v="19"/>
    <x v="18"/>
    <n v="32"/>
    <s v="Espírito Santo"/>
    <s v="3203601"/>
    <x v="49"/>
    <m/>
    <s v="3202"/>
    <s v="Litoral Norte Espírito-santense"/>
    <x v="7"/>
    <x v="7"/>
    <n v="27665.942999999999"/>
    <n v="4540.5540000000001"/>
    <n v="52744.479000000007"/>
    <n v="18683.715"/>
    <n v="34060.764000000003"/>
    <n v="2629.84"/>
    <n v="87580.816000000006"/>
    <n v="5496"/>
    <n v="15935.37"/>
  </r>
  <r>
    <s v="32037002020"/>
    <n v="51"/>
    <n v="19"/>
    <x v="18"/>
    <n v="32"/>
    <s v="Espírito Santo"/>
    <s v="3203700"/>
    <x v="50"/>
    <m/>
    <s v="3204"/>
    <s v="Sul Espírito-santense"/>
    <x v="2"/>
    <x v="2"/>
    <n v="98035.191000000006"/>
    <n v="23558.478999999999"/>
    <n v="199899.785"/>
    <n v="106966.073"/>
    <n v="92933.712"/>
    <n v="22065.405999999999"/>
    <n v="343558.86"/>
    <n v="17319"/>
    <n v="19837.11"/>
  </r>
  <r>
    <s v="32038092020"/>
    <n v="52"/>
    <n v="19"/>
    <x v="18"/>
    <n v="32"/>
    <s v="Espírito Santo"/>
    <s v="3203809"/>
    <x v="51"/>
    <m/>
    <s v="3204"/>
    <s v="Sul Espírito-santense"/>
    <x v="5"/>
    <x v="5"/>
    <n v="22739.501"/>
    <n v="9705.7420000000002"/>
    <n v="157280.56099999999"/>
    <n v="86779.87"/>
    <n v="70500.691000000006"/>
    <n v="12759.334000000001"/>
    <n v="202485.13800000001"/>
    <n v="15526"/>
    <n v="13041.68"/>
  </r>
  <r>
    <s v="32039082020"/>
    <n v="53"/>
    <n v="19"/>
    <x v="18"/>
    <n v="32"/>
    <s v="Espírito Santo"/>
    <s v="3203908"/>
    <x v="52"/>
    <m/>
    <s v="3201"/>
    <s v="Noroeste Espírito-santense"/>
    <x v="1"/>
    <x v="1"/>
    <n v="102178.393"/>
    <n v="191913.826"/>
    <n v="792061.63400000008"/>
    <n v="557994.68900000001"/>
    <n v="234066.94500000001"/>
    <n v="122117.522"/>
    <n v="1208271.375"/>
    <n v="50434"/>
    <n v="23957.48"/>
  </r>
  <r>
    <s v="32040052020"/>
    <n v="54"/>
    <n v="19"/>
    <x v="18"/>
    <n v="32"/>
    <s v="Espírito Santo"/>
    <s v="3204005"/>
    <x v="53"/>
    <m/>
    <s v="3201"/>
    <s v="Noroeste Espírito-santense"/>
    <x v="4"/>
    <x v="4"/>
    <n v="60116.985000000001"/>
    <n v="15879.544"/>
    <n v="190909.533"/>
    <n v="86078.335000000006"/>
    <n v="104831.198"/>
    <n v="12679.177"/>
    <n v="279585.239"/>
    <n v="23306"/>
    <n v="11996.28"/>
  </r>
  <r>
    <s v="32040542020"/>
    <n v="55"/>
    <n v="19"/>
    <x v="18"/>
    <n v="32"/>
    <s v="Espírito Santo"/>
    <s v="3204054"/>
    <x v="54"/>
    <m/>
    <s v="3202"/>
    <s v="Litoral Norte Espírito-santense"/>
    <x v="7"/>
    <x v="7"/>
    <n v="36626.578000000001"/>
    <n v="62803.639000000003"/>
    <n v="231858.51799999998"/>
    <n v="112174.128"/>
    <n v="119684.39"/>
    <n v="17379.928"/>
    <n v="348668.66200000001"/>
    <n v="26381"/>
    <n v="13216.66"/>
  </r>
  <r>
    <s v="32041042020"/>
    <n v="56"/>
    <n v="19"/>
    <x v="18"/>
    <n v="32"/>
    <s v="Espírito Santo"/>
    <s v="3204104"/>
    <x v="55"/>
    <m/>
    <s v="3202"/>
    <s v="Litoral Norte Espírito-santense"/>
    <x v="7"/>
    <x v="7"/>
    <n v="103589.129"/>
    <n v="101033.966"/>
    <n v="384259.80099999998"/>
    <n v="245445.37599999999"/>
    <n v="138814.42499999999"/>
    <n v="93425.654999999999"/>
    <n v="682308.55099999998"/>
    <n v="27327"/>
    <n v="24968.29"/>
  </r>
  <r>
    <s v="32042032020"/>
    <n v="57"/>
    <n v="19"/>
    <x v="18"/>
    <n v="32"/>
    <s v="Espírito Santo"/>
    <s v="3204203"/>
    <x v="56"/>
    <m/>
    <s v="3203"/>
    <s v="Central Espírito-santense"/>
    <x v="3"/>
    <x v="3"/>
    <n v="13800.866"/>
    <n v="226406.652"/>
    <n v="311901.29600000003"/>
    <n v="189883.62100000001"/>
    <n v="122017.675"/>
    <n v="33299.105000000003"/>
    <n v="585407.91899999999"/>
    <n v="22053"/>
    <n v="26545.5"/>
  </r>
  <r>
    <s v="32042522020"/>
    <n v="58"/>
    <n v="19"/>
    <x v="18"/>
    <n v="32"/>
    <s v="Espírito Santo"/>
    <s v="3204252"/>
    <x v="57"/>
    <m/>
    <s v="3202"/>
    <s v="Litoral Norte Espírito-santense"/>
    <x v="7"/>
    <x v="7"/>
    <n v="17756.733"/>
    <n v="5092.2520000000004"/>
    <n v="67293.972000000009"/>
    <n v="26864.894"/>
    <n v="40429.078000000001"/>
    <n v="3835.5650000000001"/>
    <n v="93978.521999999997"/>
    <n v="7940"/>
    <n v="11836.09"/>
  </r>
  <r>
    <s v="32043022020"/>
    <n v="59"/>
    <n v="19"/>
    <x v="18"/>
    <n v="32"/>
    <s v="Espírito Santo"/>
    <s v="3204302"/>
    <x v="58"/>
    <m/>
    <s v="3204"/>
    <s v="Sul Espírito-santense"/>
    <x v="3"/>
    <x v="3"/>
    <n v="69243.816999999995"/>
    <n v="2368609.2799999998"/>
    <n v="1027691.534"/>
    <n v="865801.74300000002"/>
    <n v="161889.791"/>
    <n v="49049.648999999998"/>
    <n v="3514594.281"/>
    <n v="11658"/>
    <n v="301474.89"/>
  </r>
  <r>
    <s v="32043512020"/>
    <n v="60"/>
    <n v="19"/>
    <x v="18"/>
    <n v="32"/>
    <s v="Espírito Santo"/>
    <s v="3204351"/>
    <x v="59"/>
    <m/>
    <s v="3202"/>
    <s v="Litoral Norte Espírito-santense"/>
    <x v="6"/>
    <x v="6"/>
    <n v="118969.94"/>
    <n v="37832.510999999999"/>
    <n v="238007.51399999997"/>
    <n v="131095.62899999999"/>
    <n v="106911.88499999999"/>
    <n v="32024.261999999999"/>
    <n v="426834.22700000001"/>
    <n v="19271"/>
    <n v="22149.040000000001"/>
  </r>
  <r>
    <s v="32044012020"/>
    <n v="61"/>
    <n v="19"/>
    <x v="18"/>
    <n v="32"/>
    <s v="Espírito Santo"/>
    <s v="3204401"/>
    <x v="60"/>
    <m/>
    <s v="3203"/>
    <s v="Central Espírito-santense"/>
    <x v="3"/>
    <x v="3"/>
    <n v="18655.732"/>
    <n v="38151.186000000002"/>
    <n v="127982.62400000001"/>
    <n v="69820.273000000001"/>
    <n v="58162.351000000002"/>
    <n v="20990.517"/>
    <n v="205780.06"/>
    <n v="11626"/>
    <n v="17699.990000000002"/>
  </r>
  <r>
    <s v="32045002020"/>
    <n v="62"/>
    <n v="19"/>
    <x v="18"/>
    <n v="32"/>
    <s v="Espírito Santo"/>
    <s v="3204500"/>
    <x v="61"/>
    <m/>
    <s v="3203"/>
    <s v="Central Espírito-santense"/>
    <x v="9"/>
    <x v="9"/>
    <n v="97737.45"/>
    <n v="65016.824999999997"/>
    <n v="110674.34699999999"/>
    <n v="54804.767999999996"/>
    <n v="55869.578999999998"/>
    <n v="8179.3720000000003"/>
    <n v="281607.995"/>
    <n v="12197"/>
    <n v="23088.3"/>
  </r>
  <r>
    <s v="32045592020"/>
    <n v="63"/>
    <n v="19"/>
    <x v="18"/>
    <n v="32"/>
    <s v="Espírito Santo"/>
    <s v="3204559"/>
    <x v="62"/>
    <m/>
    <s v="3203"/>
    <s v="Central Espírito-santense"/>
    <x v="9"/>
    <x v="9"/>
    <n v="711119.88699999999"/>
    <n v="95397.672999999995"/>
    <n v="611987.00300000003"/>
    <n v="396840.63500000001"/>
    <n v="215146.36799999999"/>
    <n v="102053.183"/>
    <n v="1520557.746"/>
    <n v="41015"/>
    <n v="37073.21"/>
  </r>
  <r>
    <s v="32046092020"/>
    <n v="64"/>
    <n v="19"/>
    <x v="18"/>
    <n v="32"/>
    <s v="Espírito Santo"/>
    <s v="3204609"/>
    <x v="63"/>
    <m/>
    <s v="3203"/>
    <s v="Central Espírito-santense"/>
    <x v="9"/>
    <x v="9"/>
    <n v="82779.082999999999"/>
    <n v="39583.964999999997"/>
    <n v="332909.79700000002"/>
    <n v="217898.065"/>
    <n v="115011.732"/>
    <n v="37416.375"/>
    <n v="492689.22"/>
    <n v="23724"/>
    <n v="20767.54"/>
  </r>
  <r>
    <s v="32046582020"/>
    <n v="65"/>
    <n v="19"/>
    <x v="18"/>
    <n v="32"/>
    <s v="Espírito Santo"/>
    <s v="3204658"/>
    <x v="64"/>
    <m/>
    <s v="3201"/>
    <s v="Noroeste Espírito-santense"/>
    <x v="4"/>
    <x v="4"/>
    <n v="32072.239000000001"/>
    <n v="89798.66"/>
    <n v="104819.022"/>
    <n v="57591.671999999999"/>
    <n v="47227.35"/>
    <n v="30555.26"/>
    <n v="257245.18100000001"/>
    <n v="8687"/>
    <n v="29612.66"/>
  </r>
  <r>
    <s v="32047082020"/>
    <n v="66"/>
    <n v="19"/>
    <x v="18"/>
    <n v="32"/>
    <s v="Espírito Santo"/>
    <s v="3204708"/>
    <x v="65"/>
    <m/>
    <s v="3201"/>
    <s v="Noroeste Espírito-santense"/>
    <x v="4"/>
    <x v="4"/>
    <n v="64520.896999999997"/>
    <n v="102593.329"/>
    <n v="457438.95400000003"/>
    <n v="290245.179"/>
    <n v="167193.77499999999"/>
    <n v="52493.771999999997"/>
    <n v="677046.951"/>
    <n v="38522"/>
    <n v="17575.59"/>
  </r>
  <r>
    <s v="32048072020"/>
    <n v="67"/>
    <n v="19"/>
    <x v="18"/>
    <n v="32"/>
    <s v="Espírito Santo"/>
    <s v="3204807"/>
    <x v="66"/>
    <m/>
    <s v="3204"/>
    <s v="Sul Espírito-santense"/>
    <x v="2"/>
    <x v="2"/>
    <n v="18580.710999999999"/>
    <n v="31867.83"/>
    <n v="113157.148"/>
    <n v="62271.963000000003"/>
    <n v="50885.184999999998"/>
    <n v="9432.3459999999995"/>
    <n v="173038.03400000001"/>
    <n v="10546"/>
    <n v="16407.93"/>
  </r>
  <r>
    <s v="32049062020"/>
    <n v="68"/>
    <n v="19"/>
    <x v="18"/>
    <n v="32"/>
    <s v="Espírito Santo"/>
    <s v="3204906"/>
    <x v="67"/>
    <m/>
    <s v="3202"/>
    <s v="Litoral Norte Espírito-santense"/>
    <x v="7"/>
    <x v="7"/>
    <n v="221874.772"/>
    <n v="365161.09600000002"/>
    <n v="1719291.5529999998"/>
    <n v="1097221.8799999999"/>
    <n v="622069.67299999995"/>
    <n v="267585.83299999998"/>
    <n v="2573913.2549999999"/>
    <n v="132642"/>
    <n v="19404.96"/>
  </r>
  <r>
    <s v="32049552020"/>
    <n v="69"/>
    <n v="19"/>
    <x v="18"/>
    <n v="32"/>
    <s v="Espírito Santo"/>
    <s v="3204955"/>
    <x v="68"/>
    <m/>
    <s v="3203"/>
    <s v="Central Espírito-santense"/>
    <x v="4"/>
    <x v="4"/>
    <n v="41759.646999999997"/>
    <n v="20731.042000000001"/>
    <n v="130018.508"/>
    <n v="72981.657000000007"/>
    <n v="57036.851000000002"/>
    <n v="15422.823"/>
    <n v="207932.02"/>
    <n v="12510"/>
    <n v="16621.259999999998"/>
  </r>
  <r>
    <s v="32050022020"/>
    <n v="70"/>
    <n v="19"/>
    <x v="18"/>
    <n v="32"/>
    <s v="Espírito Santo"/>
    <s v="3205002"/>
    <x v="69"/>
    <s v="RM Grande Vitória"/>
    <s v="3203"/>
    <s v="Central Espírito-santense"/>
    <x v="8"/>
    <x v="8"/>
    <n v="24068.258999999998"/>
    <n v="5466584.6840000004"/>
    <n v="13443172.158"/>
    <n v="11196708.668"/>
    <n v="2246463.4900000002"/>
    <n v="6145832.068"/>
    <n v="25079657.168000001"/>
    <n v="527240"/>
    <n v="47567.82"/>
  </r>
  <r>
    <s v="32050102020"/>
    <n v="71"/>
    <n v="19"/>
    <x v="18"/>
    <n v="32"/>
    <s v="Espírito Santo"/>
    <s v="3205010"/>
    <x v="70"/>
    <m/>
    <s v="3202"/>
    <s v="Litoral Norte Espírito-santense"/>
    <x v="6"/>
    <x v="6"/>
    <n v="74962.960999999996"/>
    <n v="101077.30499999999"/>
    <n v="309758.20699999999"/>
    <n v="159028.353"/>
    <n v="150729.85399999999"/>
    <n v="57371.023000000001"/>
    <n v="543169.495"/>
    <n v="30680"/>
    <n v="17704.349999999999"/>
  </r>
  <r>
    <s v="32050362020"/>
    <n v="72"/>
    <n v="19"/>
    <x v="18"/>
    <n v="32"/>
    <s v="Espírito Santo"/>
    <s v="3205036"/>
    <x v="71"/>
    <m/>
    <s v="3204"/>
    <s v="Sul Espírito-santense"/>
    <x v="5"/>
    <x v="5"/>
    <n v="38939.464"/>
    <n v="79346.19"/>
    <n v="212175.71900000001"/>
    <n v="115967.452"/>
    <n v="96208.267000000007"/>
    <n v="36109.114000000001"/>
    <n v="366570.48700000002"/>
    <n v="21591"/>
    <n v="16977.93"/>
  </r>
  <r>
    <s v="32050692020"/>
    <n v="73"/>
    <n v="19"/>
    <x v="18"/>
    <n v="32"/>
    <s v="Espírito Santo"/>
    <s v="3205069"/>
    <x v="72"/>
    <m/>
    <s v="3203"/>
    <s v="Central Espírito-santense"/>
    <x v="0"/>
    <x v="0"/>
    <n v="60151.19"/>
    <n v="89951.735000000001"/>
    <n v="423768.076"/>
    <n v="301499.39799999999"/>
    <n v="122268.678"/>
    <n v="71188.623999999996"/>
    <n v="645059.625"/>
    <n v="25745"/>
    <n v="25055.72"/>
  </r>
  <r>
    <s v="32051012020"/>
    <n v="74"/>
    <n v="19"/>
    <x v="18"/>
    <n v="32"/>
    <s v="Espírito Santo"/>
    <s v="3205101"/>
    <x v="73"/>
    <s v="RM Grande Vitória"/>
    <s v="3203"/>
    <s v="Central Espírito-santense"/>
    <x v="8"/>
    <x v="8"/>
    <n v="20988.991999999998"/>
    <n v="455933.19900000002"/>
    <n v="2183468.6340000001"/>
    <n v="1848295.4480000001"/>
    <n v="335173.18599999999"/>
    <n v="958759.05"/>
    <n v="3619149.875"/>
    <n v="79500"/>
    <n v="45523.9"/>
  </r>
  <r>
    <s v="32051502020"/>
    <n v="75"/>
    <n v="19"/>
    <x v="18"/>
    <n v="32"/>
    <s v="Espírito Santo"/>
    <s v="3205150"/>
    <x v="74"/>
    <m/>
    <s v="3201"/>
    <s v="Noroeste Espírito-santense"/>
    <x v="1"/>
    <x v="1"/>
    <n v="32130.985000000001"/>
    <n v="22359.710999999999"/>
    <n v="87932.264999999999"/>
    <n v="40168.942999999999"/>
    <n v="47763.322"/>
    <n v="7895.59"/>
    <n v="150318.54999999999"/>
    <n v="9244"/>
    <n v="16261.2"/>
  </r>
  <r>
    <s v="32051762020"/>
    <n v="76"/>
    <n v="19"/>
    <x v="18"/>
    <n v="32"/>
    <s v="Espírito Santo"/>
    <s v="3205176"/>
    <x v="75"/>
    <m/>
    <s v="3201"/>
    <s v="Noroeste Espírito-santense"/>
    <x v="4"/>
    <x v="4"/>
    <n v="101196.027"/>
    <n v="19374.282999999999"/>
    <n v="176207.761"/>
    <n v="102513.995"/>
    <n v="73693.766000000003"/>
    <n v="19844.476999999999"/>
    <n v="316622.54800000001"/>
    <n v="14073"/>
    <n v="22498.58"/>
  </r>
  <r>
    <s v="32052002020"/>
    <n v="77"/>
    <n v="19"/>
    <x v="18"/>
    <n v="32"/>
    <s v="Espírito Santo"/>
    <s v="3205200"/>
    <x v="76"/>
    <s v="RM Grande Vitória"/>
    <s v="3203"/>
    <s v="Central Espírito-santense"/>
    <x v="8"/>
    <x v="8"/>
    <n v="18116.742999999999"/>
    <n v="1688546.7990000001"/>
    <n v="8660351.2259999998"/>
    <n v="6670714.7599999998"/>
    <n v="1989636.466"/>
    <n v="2223899.7599999998"/>
    <n v="12590914.528000001"/>
    <n v="501325"/>
    <n v="25115.27"/>
  </r>
  <r>
    <s v="32053092020"/>
    <n v="78"/>
    <n v="19"/>
    <x v="18"/>
    <n v="32"/>
    <s v="Espírito Santo"/>
    <s v="3205309"/>
    <x v="77"/>
    <s v="RM Grande Vitória"/>
    <s v="3203"/>
    <s v="Central Espírito-santense"/>
    <x v="8"/>
    <x v="8"/>
    <n v="17609.645"/>
    <n v="5181981.8650000002"/>
    <n v="14556714.025999999"/>
    <n v="12642034.085999999"/>
    <n v="1914679.94"/>
    <n v="5717592.7699999996"/>
    <n v="25473898.306000002"/>
    <n v="365855"/>
    <n v="69628.399999999994"/>
  </r>
  <r>
    <m/>
    <m/>
    <m/>
    <x v="19"/>
    <m/>
    <m/>
    <m/>
    <x v="78"/>
    <m/>
    <m/>
    <m/>
    <x v="10"/>
    <x v="10"/>
    <m/>
    <m/>
    <m/>
    <m/>
    <m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483">
  <r>
    <s v="32001022002"/>
    <n v="1"/>
    <n v="1"/>
    <x v="0"/>
    <n v="32"/>
    <s v="Espírito Santo"/>
    <s v="3200102"/>
    <s v="Afonso Cláudio"/>
    <m/>
    <s v="3203"/>
    <s v="Central Espírito-santense"/>
    <x v="0"/>
    <x v="0"/>
    <n v="17648.149000000001"/>
    <n v="7884.1149999999998"/>
    <n v="67294.285999999993"/>
    <n v="34432.987000000001"/>
    <n v="32861.298999999999"/>
    <n v="9313.9240000000009"/>
    <n v="102140.474"/>
    <n v="32677"/>
    <n v="3125.7604431251339"/>
  </r>
  <r>
    <s v="32001362002"/>
    <n v="2"/>
    <n v="1"/>
    <x v="0"/>
    <n v="32"/>
    <s v="Espírito Santo"/>
    <s v="3200136"/>
    <s v="Águia Branca"/>
    <m/>
    <s v="3201"/>
    <s v="Noroeste Espírito-santense"/>
    <x v="1"/>
    <x v="1"/>
    <n v="5812.6679999999997"/>
    <n v="2948.0619999999999"/>
    <n v="18926.887999999999"/>
    <n v="7338.759"/>
    <n v="11588.129000000001"/>
    <n v="2962.5279999999998"/>
    <n v="30650.147000000001"/>
    <n v="9553"/>
    <n v="3208.431592169999"/>
  </r>
  <r>
    <s v="32001692002"/>
    <n v="3"/>
    <n v="1"/>
    <x v="0"/>
    <n v="32"/>
    <s v="Espírito Santo"/>
    <s v="3200169"/>
    <s v="Água Doce do Norte"/>
    <m/>
    <s v="3201"/>
    <s v="Noroeste Espírito-santense"/>
    <x v="1"/>
    <x v="1"/>
    <n v="3632.8090000000002"/>
    <n v="2431.4479999999999"/>
    <n v="22958.36"/>
    <n v="7958.5780000000004"/>
    <n v="14999.781999999999"/>
    <n v="2551.7449999999999"/>
    <n v="31574.362000000001"/>
    <n v="12762"/>
    <n v="2474.0919918508071"/>
  </r>
  <r>
    <s v="32002012002"/>
    <n v="4"/>
    <n v="1"/>
    <x v="0"/>
    <n v="32"/>
    <s v="Espírito Santo"/>
    <s v="3200201"/>
    <s v="Alegre"/>
    <m/>
    <s v="3204"/>
    <s v="Sul Espírito-santense"/>
    <x v="2"/>
    <x v="2"/>
    <n v="6869.71"/>
    <n v="7232.4319999999998"/>
    <n v="70416.232000000004"/>
    <n v="37776.152999999998"/>
    <n v="32640.079000000002"/>
    <n v="7846.4179999999997"/>
    <n v="92364.792000000001"/>
    <n v="31986"/>
    <n v="2887.6631026073906"/>
  </r>
  <r>
    <s v="32003002002"/>
    <n v="5"/>
    <n v="1"/>
    <x v="0"/>
    <n v="32"/>
    <s v="Espírito Santo"/>
    <s v="3200300"/>
    <s v="Alfredo Chaves"/>
    <m/>
    <s v="3203"/>
    <s v="Central Espírito-santense"/>
    <x v="3"/>
    <x v="3"/>
    <n v="5565.6689999999999"/>
    <n v="4460.192"/>
    <n v="27490.858"/>
    <n v="12541.626"/>
    <n v="14949.232"/>
    <n v="3569.5610000000001"/>
    <n v="41086.28"/>
    <n v="13820"/>
    <n v="2972.9580318379162"/>
  </r>
  <r>
    <s v="32003592002"/>
    <n v="6"/>
    <n v="1"/>
    <x v="0"/>
    <n v="32"/>
    <s v="Espírito Santo"/>
    <s v="3200359"/>
    <s v="Alto Rio Novo"/>
    <m/>
    <s v="3201"/>
    <s v="Noroeste Espírito-santense"/>
    <x v="4"/>
    <x v="4"/>
    <n v="2085.1680000000001"/>
    <n v="1124.952"/>
    <n v="14243.061"/>
    <n v="5099.8469999999998"/>
    <n v="9143.2139999999999"/>
    <n v="1340.413"/>
    <n v="18793.594000000001"/>
    <n v="6854"/>
    <n v="2741.9892033848846"/>
  </r>
  <r>
    <s v="32004092002"/>
    <n v="7"/>
    <n v="1"/>
    <x v="0"/>
    <n v="32"/>
    <s v="Espírito Santo"/>
    <s v="3200409"/>
    <s v="Anchieta"/>
    <m/>
    <s v="3203"/>
    <s v="Central Espírito-santense"/>
    <x v="3"/>
    <x v="3"/>
    <n v="6500.6719999999996"/>
    <n v="490424.408"/>
    <n v="187106.32100000003"/>
    <n v="156108.74600000001"/>
    <n v="30997.575000000001"/>
    <n v="39621.457999999999"/>
    <n v="723652.86"/>
    <n v="20069"/>
    <n v="36058.242064876176"/>
  </r>
  <r>
    <s v="32005082002"/>
    <n v="8"/>
    <n v="1"/>
    <x v="0"/>
    <n v="32"/>
    <s v="Espírito Santo"/>
    <s v="3200508"/>
    <s v="Apiacá"/>
    <m/>
    <s v="3204"/>
    <s v="Sul Espírito-santense"/>
    <x v="5"/>
    <x v="5"/>
    <n v="2111.81"/>
    <n v="1671.0550000000001"/>
    <n v="17070.431"/>
    <n v="6825.9849999999997"/>
    <n v="10244.446"/>
    <n v="1326.8969999999999"/>
    <n v="22180.194"/>
    <n v="7745"/>
    <n v="2863.8081342801806"/>
  </r>
  <r>
    <s v="32006072002"/>
    <n v="9"/>
    <n v="1"/>
    <x v="0"/>
    <n v="32"/>
    <s v="Espírito Santo"/>
    <s v="3200607"/>
    <s v="Aracruz"/>
    <m/>
    <s v="3202"/>
    <s v="Litoral Norte Espírito-santense"/>
    <x v="6"/>
    <x v="6"/>
    <n v="33417.756000000001"/>
    <n v="800009.86"/>
    <n v="391662.19099999999"/>
    <n v="285526.19"/>
    <n v="106136.001"/>
    <n v="173056.068"/>
    <n v="1398145.875"/>
    <n v="67205"/>
    <n v="20804.194256379735"/>
  </r>
  <r>
    <s v="32007062002"/>
    <n v="10"/>
    <n v="1"/>
    <x v="0"/>
    <n v="32"/>
    <s v="Espírito Santo"/>
    <s v="3200706"/>
    <s v="Atilio Vivacqua"/>
    <m/>
    <s v="3204"/>
    <s v="Sul Espírito-santense"/>
    <x v="5"/>
    <x v="5"/>
    <n v="2412.8389999999999"/>
    <n v="19099.159"/>
    <n v="22216.415000000001"/>
    <n v="11702.647000000001"/>
    <n v="10513.768"/>
    <n v="5396.0219999999999"/>
    <n v="49124.434000000001"/>
    <n v="8676"/>
    <n v="5662.106270170586"/>
  </r>
  <r>
    <s v="32008052002"/>
    <n v="11"/>
    <n v="1"/>
    <x v="0"/>
    <n v="32"/>
    <s v="Espírito Santo"/>
    <s v="3200805"/>
    <s v="Baixo Guandu"/>
    <m/>
    <s v="3201"/>
    <s v="Noroeste Espírito-santense"/>
    <x v="4"/>
    <x v="4"/>
    <n v="8461.6779999999999"/>
    <n v="64876.688000000002"/>
    <n v="71838.111000000004"/>
    <n v="38844.213000000003"/>
    <n v="32993.898000000001"/>
    <n v="10590.933000000001"/>
    <n v="155767.41099999999"/>
    <n v="27966"/>
    <n v="5569.885253522134"/>
  </r>
  <r>
    <s v="32009042002"/>
    <n v="12"/>
    <n v="1"/>
    <x v="0"/>
    <n v="32"/>
    <s v="Espírito Santo"/>
    <s v="3200904"/>
    <s v="Barra de São Francisco"/>
    <m/>
    <s v="3201"/>
    <s v="Noroeste Espírito-santense"/>
    <x v="1"/>
    <x v="1"/>
    <n v="7687.5540000000001"/>
    <n v="17106.327000000001"/>
    <n v="87830.481999999989"/>
    <n v="47663.851999999999"/>
    <n v="40166.629999999997"/>
    <n v="12306.565000000001"/>
    <n v="124930.928"/>
    <n v="37988"/>
    <n v="3288.6945351163527"/>
  </r>
  <r>
    <s v="32010012002"/>
    <n v="13"/>
    <n v="1"/>
    <x v="0"/>
    <n v="32"/>
    <s v="Espírito Santo"/>
    <s v="3201001"/>
    <s v="Boa Esperança"/>
    <m/>
    <s v="3201"/>
    <s v="Noroeste Espírito-santense"/>
    <x v="7"/>
    <x v="7"/>
    <n v="11175.22"/>
    <n v="6880.8459999999995"/>
    <n v="33302.741000000002"/>
    <n v="17161.553"/>
    <n v="16141.188"/>
    <n v="6038.5"/>
    <n v="57397.307999999997"/>
    <n v="13842"/>
    <n v="4146.6051148677934"/>
  </r>
  <r>
    <s v="32011002002"/>
    <n v="14"/>
    <n v="1"/>
    <x v="0"/>
    <n v="32"/>
    <s v="Espírito Santo"/>
    <s v="3201100"/>
    <s v="Bom Jesus do Norte"/>
    <m/>
    <s v="3204"/>
    <s v="Sul Espírito-santense"/>
    <x v="2"/>
    <x v="2"/>
    <n v="894.33600000000001"/>
    <n v="5479.933"/>
    <n v="23654.474000000002"/>
    <n v="12845.427"/>
    <n v="10809.047"/>
    <n v="4048.6930000000002"/>
    <n v="34077.434000000001"/>
    <n v="9492"/>
    <n v="3590.1215760640539"/>
  </r>
  <r>
    <s v="32011592002"/>
    <n v="15"/>
    <n v="1"/>
    <x v="0"/>
    <n v="32"/>
    <s v="Espírito Santo"/>
    <s v="3201159"/>
    <s v="Brejetuba"/>
    <m/>
    <s v="3203"/>
    <s v="Central Espírito-santense"/>
    <x v="0"/>
    <x v="0"/>
    <n v="16061.527"/>
    <n v="2786.7660000000001"/>
    <n v="18121.358"/>
    <n v="6502.1270000000004"/>
    <n v="11619.231"/>
    <n v="4521.7269999999999"/>
    <n v="41491.379000000001"/>
    <n v="12066"/>
    <n v="3438.7020553621746"/>
  </r>
  <r>
    <s v="32012092002"/>
    <n v="16"/>
    <n v="1"/>
    <x v="0"/>
    <n v="32"/>
    <s v="Espírito Santo"/>
    <s v="3201209"/>
    <s v="Cachoeiro de Itapemirim"/>
    <m/>
    <s v="3204"/>
    <s v="Sul Espírito-santense"/>
    <x v="5"/>
    <x v="5"/>
    <n v="7377.5240000000003"/>
    <n v="329476.174"/>
    <n v="682820.18500000006"/>
    <n v="493866.27799999999"/>
    <n v="188953.90700000001"/>
    <n v="174640.18799999999"/>
    <n v="1194314.071"/>
    <n v="181504"/>
    <n v="6580.0977994975319"/>
  </r>
  <r>
    <s v="32013082002"/>
    <n v="17"/>
    <n v="1"/>
    <x v="0"/>
    <n v="32"/>
    <s v="Espírito Santo"/>
    <s v="3201308"/>
    <s v="Cariacica"/>
    <s v="RM Grande Vitória"/>
    <s v="3203"/>
    <s v="Central Espírito-santense"/>
    <x v="8"/>
    <x v="8"/>
    <n v="2262.5189999999998"/>
    <n v="460935.45400000003"/>
    <n v="895207.2379999999"/>
    <n v="585064.57299999997"/>
    <n v="310142.66499999998"/>
    <n v="265002.49900000001"/>
    <n v="1623407.71"/>
    <n v="334753"/>
    <n v="4849.568816410906"/>
  </r>
  <r>
    <s v="32014072002"/>
    <n v="18"/>
    <n v="1"/>
    <x v="0"/>
    <n v="32"/>
    <s v="Espírito Santo"/>
    <s v="3201407"/>
    <s v="Castelo"/>
    <m/>
    <s v="3204"/>
    <s v="Sul Espírito-santense"/>
    <x v="5"/>
    <x v="5"/>
    <n v="9549.5750000000007"/>
    <n v="21144.986000000001"/>
    <n v="92872.165999999997"/>
    <n v="57481.076999999997"/>
    <n v="35391.089"/>
    <n v="14623.323"/>
    <n v="138190.04999999999"/>
    <n v="33410"/>
    <n v="4136.1882669859324"/>
  </r>
  <r>
    <s v="32015062002"/>
    <n v="19"/>
    <n v="1"/>
    <x v="0"/>
    <n v="32"/>
    <s v="Espírito Santo"/>
    <s v="3201506"/>
    <s v="Colatina"/>
    <m/>
    <s v="3201"/>
    <s v="Noroeste Espírito-santense"/>
    <x v="4"/>
    <x v="4"/>
    <n v="11046.804"/>
    <n v="139267.77299999999"/>
    <n v="424194.57699999999"/>
    <n v="304741.78700000001"/>
    <n v="119452.79"/>
    <n v="106257.537"/>
    <n v="680766.69099999999"/>
    <n v="105794"/>
    <n v="6434.8327031778736"/>
  </r>
  <r>
    <s v="32016052002"/>
    <n v="20"/>
    <n v="1"/>
    <x v="0"/>
    <n v="32"/>
    <s v="Espírito Santo"/>
    <s v="3201605"/>
    <s v="Conceição da Barra"/>
    <m/>
    <s v="3202"/>
    <s v="Litoral Norte Espírito-santense"/>
    <x v="7"/>
    <x v="7"/>
    <n v="61660.81"/>
    <n v="19916.359"/>
    <n v="74709.267999999996"/>
    <n v="41917.101999999999"/>
    <n v="32792.165999999997"/>
    <n v="24323.934000000001"/>
    <n v="180610.37100000001"/>
    <n v="27380"/>
    <n v="6596.434295105917"/>
  </r>
  <r>
    <s v="32017042002"/>
    <n v="21"/>
    <n v="1"/>
    <x v="0"/>
    <n v="32"/>
    <s v="Espírito Santo"/>
    <s v="3201704"/>
    <s v="Conceição do Castelo"/>
    <m/>
    <s v="3203"/>
    <s v="Central Espírito-santense"/>
    <x v="0"/>
    <x v="0"/>
    <n v="10403.972"/>
    <n v="4617.2969999999996"/>
    <n v="22824.633000000002"/>
    <n v="10527.476000000001"/>
    <n v="12297.156999999999"/>
    <n v="4289.0450000000001"/>
    <n v="42134.947"/>
    <n v="10989"/>
    <n v="3834.2840112840113"/>
  </r>
  <r>
    <s v="32018032002"/>
    <n v="22"/>
    <n v="1"/>
    <x v="0"/>
    <n v="32"/>
    <s v="Espírito Santo"/>
    <s v="3201803"/>
    <s v="Divino de São Lourenço"/>
    <m/>
    <s v="3204"/>
    <s v="Sul Espírito-santense"/>
    <x v="2"/>
    <x v="2"/>
    <n v="1878.8040000000001"/>
    <n v="643.49300000000005"/>
    <n v="8983.7970000000005"/>
    <n v="2611.9830000000002"/>
    <n v="6371.8140000000003"/>
    <n v="802.94799999999998"/>
    <n v="12309.043"/>
    <n v="4970"/>
    <n v="2476.6686116700203"/>
  </r>
  <r>
    <s v="32019022002"/>
    <n v="23"/>
    <n v="1"/>
    <x v="0"/>
    <n v="32"/>
    <s v="Espírito Santo"/>
    <s v="3201902"/>
    <s v="Domingos Martins"/>
    <m/>
    <s v="3203"/>
    <s v="Central Espírito-santense"/>
    <x v="0"/>
    <x v="0"/>
    <n v="24338.106"/>
    <n v="18301.940999999999"/>
    <n v="81445.165999999997"/>
    <n v="44843.188000000002"/>
    <n v="36601.978000000003"/>
    <n v="15088.585999999999"/>
    <n v="139173.799"/>
    <n v="31502"/>
    <n v="4417.9353374388929"/>
  </r>
  <r>
    <s v="32020092002"/>
    <n v="24"/>
    <n v="1"/>
    <x v="0"/>
    <n v="32"/>
    <s v="Espírito Santo"/>
    <s v="3202009"/>
    <s v="Dores do Rio Preto"/>
    <m/>
    <s v="3204"/>
    <s v="Sul Espírito-santense"/>
    <x v="2"/>
    <x v="2"/>
    <n v="2245.3420000000001"/>
    <n v="4899.8680000000004"/>
    <n v="13614.145"/>
    <n v="6463.6989999999996"/>
    <n v="7150.4459999999999"/>
    <n v="2600.3429999999998"/>
    <n v="23359.698"/>
    <n v="6382"/>
    <n v="3660.2472579128798"/>
  </r>
  <r>
    <s v="32021082002"/>
    <n v="25"/>
    <n v="1"/>
    <x v="0"/>
    <n v="32"/>
    <s v="Espírito Santo"/>
    <s v="3202108"/>
    <s v="Ecoporanga"/>
    <m/>
    <s v="3201"/>
    <s v="Noroeste Espírito-santense"/>
    <x v="1"/>
    <x v="1"/>
    <n v="12478.038"/>
    <n v="10347.495000000001"/>
    <n v="49042.728000000003"/>
    <n v="22481.626"/>
    <n v="26561.101999999999"/>
    <n v="7144.2839999999997"/>
    <n v="79012.544999999998"/>
    <n v="23884"/>
    <n v="3308.1789063808405"/>
  </r>
  <r>
    <s v="32022072002"/>
    <n v="26"/>
    <n v="1"/>
    <x v="0"/>
    <n v="32"/>
    <s v="Espírito Santo"/>
    <s v="3202207"/>
    <s v="Fundão"/>
    <s v="RM Grande Vitória"/>
    <s v="3202"/>
    <s v="Litoral Norte Espírito-santense"/>
    <x v="8"/>
    <x v="8"/>
    <n v="4866.8770000000004"/>
    <n v="23301.631000000001"/>
    <n v="41168.554000000004"/>
    <n v="24388.03"/>
    <n v="16780.524000000001"/>
    <n v="7001.21"/>
    <n v="76338.270999999993"/>
    <n v="13599"/>
    <n v="5613.5209206559302"/>
  </r>
  <r>
    <s v="32022562002"/>
    <n v="27"/>
    <n v="1"/>
    <x v="0"/>
    <n v="32"/>
    <s v="Espírito Santo"/>
    <s v="3202256"/>
    <s v="Governador Lindenberg"/>
    <m/>
    <s v="3201"/>
    <s v="Noroeste Espírito-santense"/>
    <x v="4"/>
    <x v="4"/>
    <n v="4644.2690000000002"/>
    <n v="3160.848"/>
    <n v="17754.577000000001"/>
    <n v="7523.1469999999999"/>
    <n v="10231.43"/>
    <n v="2894.5279999999998"/>
    <n v="28454.222000000002"/>
    <n v="9518"/>
    <n v="2989.5169153183442"/>
  </r>
  <r>
    <s v="32023062002"/>
    <n v="28"/>
    <n v="1"/>
    <x v="0"/>
    <n v="32"/>
    <s v="Espírito Santo"/>
    <s v="3202306"/>
    <s v="Guaçuí"/>
    <m/>
    <s v="3204"/>
    <s v="Sul Espírito-santense"/>
    <x v="2"/>
    <x v="2"/>
    <n v="4521"/>
    <n v="7014.56"/>
    <n v="69310.989999999991"/>
    <n v="41034.921999999999"/>
    <n v="28276.067999999999"/>
    <n v="8658.2109999999993"/>
    <n v="89504.760999999999"/>
    <n v="26234"/>
    <n v="3411.7847449874207"/>
  </r>
  <r>
    <s v="32024052002"/>
    <n v="29"/>
    <n v="1"/>
    <x v="0"/>
    <n v="32"/>
    <s v="Espírito Santo"/>
    <s v="3202405"/>
    <s v="Guarapari"/>
    <s v="RM Grande Vitória"/>
    <s v="3203"/>
    <s v="Central Espírito-santense"/>
    <x v="8"/>
    <x v="8"/>
    <n v="8133.1660000000002"/>
    <n v="68718.252999999997"/>
    <n v="333927.38699999999"/>
    <n v="232098.58"/>
    <n v="101828.807"/>
    <n v="42389.546000000002"/>
    <n v="453168.35200000001"/>
    <n v="94014"/>
    <n v="4820.2220094879485"/>
  </r>
  <r>
    <s v="32024542002"/>
    <n v="30"/>
    <n v="1"/>
    <x v="0"/>
    <n v="32"/>
    <s v="Espírito Santo"/>
    <s v="3202454"/>
    <s v="Ibatiba"/>
    <m/>
    <s v="3204"/>
    <s v="Sul Espírito-santense"/>
    <x v="2"/>
    <x v="2"/>
    <n v="7037.8959999999997"/>
    <n v="3804.2170000000001"/>
    <n v="41519.804000000004"/>
    <n v="18560.003000000001"/>
    <n v="22959.800999999999"/>
    <n v="4813.2250000000004"/>
    <n v="57175.142999999996"/>
    <n v="19978"/>
    <n v="2861.9052457703474"/>
  </r>
  <r>
    <s v="32025042002"/>
    <n v="31"/>
    <n v="1"/>
    <x v="0"/>
    <n v="32"/>
    <s v="Espírito Santo"/>
    <s v="3202504"/>
    <s v="Ibiraçu"/>
    <m/>
    <s v="3202"/>
    <s v="Litoral Norte Espírito-santense"/>
    <x v="6"/>
    <x v="6"/>
    <n v="4277.2290000000003"/>
    <n v="31293.166000000001"/>
    <n v="40592.362000000001"/>
    <n v="27914.827000000001"/>
    <n v="12677.535"/>
    <n v="16003.144"/>
    <n v="92165.902000000002"/>
    <n v="10298"/>
    <n v="8949.8836667314044"/>
  </r>
  <r>
    <s v="32025532002"/>
    <n v="32"/>
    <n v="1"/>
    <x v="0"/>
    <n v="32"/>
    <s v="Espírito Santo"/>
    <s v="3202553"/>
    <s v="Ibitirama"/>
    <m/>
    <s v="3204"/>
    <s v="Sul Espírito-santense"/>
    <x v="2"/>
    <x v="2"/>
    <n v="3963.105"/>
    <n v="1320.761"/>
    <n v="15099.986000000001"/>
    <n v="5151.027"/>
    <n v="9948.9590000000007"/>
    <n v="1653.808"/>
    <n v="22037.66"/>
    <n v="9538"/>
    <n v="2310.5116376598867"/>
  </r>
  <r>
    <s v="32026032002"/>
    <n v="33"/>
    <n v="1"/>
    <x v="0"/>
    <n v="32"/>
    <s v="Espírito Santo"/>
    <s v="3202603"/>
    <s v="Iconha"/>
    <m/>
    <s v="3203"/>
    <s v="Central Espírito-santense"/>
    <x v="3"/>
    <x v="3"/>
    <n v="2598"/>
    <n v="5364.0590000000002"/>
    <n v="42051.565000000002"/>
    <n v="29228.893"/>
    <n v="12822.672"/>
    <n v="9606.9979999999996"/>
    <n v="59620.620999999999"/>
    <n v="11756"/>
    <n v="5071.5056992174204"/>
  </r>
  <r>
    <s v="32026522002"/>
    <n v="34"/>
    <n v="1"/>
    <x v="0"/>
    <n v="32"/>
    <s v="Espírito Santo"/>
    <s v="3202652"/>
    <s v="Irupi"/>
    <m/>
    <s v="3204"/>
    <s v="Sul Espírito-santense"/>
    <x v="2"/>
    <x v="2"/>
    <n v="7537.4380000000001"/>
    <n v="2402.0520000000001"/>
    <n v="20945.637999999999"/>
    <n v="8565.4830000000002"/>
    <n v="12380.155000000001"/>
    <n v="3129.2190000000001"/>
    <n v="34014.347000000002"/>
    <n v="10526"/>
    <n v="3231.4599087972638"/>
  </r>
  <r>
    <s v="32027022002"/>
    <n v="35"/>
    <n v="1"/>
    <x v="0"/>
    <n v="32"/>
    <s v="Espírito Santo"/>
    <s v="3202702"/>
    <s v="Itaguaçu"/>
    <m/>
    <s v="3203"/>
    <s v="Central Espírito-santense"/>
    <x v="9"/>
    <x v="9"/>
    <n v="10750.445"/>
    <n v="4450.2359999999999"/>
    <n v="35260.303"/>
    <n v="17509.133999999998"/>
    <n v="17751.169000000002"/>
    <n v="5191.8580000000002"/>
    <n v="55652.841999999997"/>
    <n v="14727"/>
    <n v="3778.9666598764175"/>
  </r>
  <r>
    <s v="32028012002"/>
    <n v="36"/>
    <n v="1"/>
    <x v="0"/>
    <n v="32"/>
    <s v="Espírito Santo"/>
    <s v="3202801"/>
    <s v="Itapemirim"/>
    <m/>
    <s v="3204"/>
    <s v="Sul Espírito-santense"/>
    <x v="3"/>
    <x v="3"/>
    <n v="18040.425999999999"/>
    <n v="37312.148999999998"/>
    <n v="73787.173999999999"/>
    <n v="42790.114000000001"/>
    <n v="30997.06"/>
    <n v="16143.22"/>
    <n v="145282.96900000001"/>
    <n v="29439"/>
    <n v="4935.051088691871"/>
  </r>
  <r>
    <s v="32029002002"/>
    <n v="37"/>
    <n v="1"/>
    <x v="0"/>
    <n v="32"/>
    <s v="Espírito Santo"/>
    <s v="3202900"/>
    <s v="Itarana"/>
    <m/>
    <s v="3203"/>
    <s v="Central Espírito-santense"/>
    <x v="9"/>
    <x v="9"/>
    <n v="6696.6220000000003"/>
    <n v="3957.1709999999998"/>
    <n v="25049.95"/>
    <n v="12157.627"/>
    <n v="12892.323"/>
    <n v="3801.0059999999999"/>
    <n v="39504.748"/>
    <n v="11642"/>
    <n v="3393.2956536677548"/>
  </r>
  <r>
    <s v="32030072002"/>
    <n v="38"/>
    <n v="1"/>
    <x v="0"/>
    <n v="32"/>
    <s v="Espírito Santo"/>
    <s v="3203007"/>
    <s v="Iúna"/>
    <m/>
    <s v="3204"/>
    <s v="Sul Espírito-santense"/>
    <x v="2"/>
    <x v="2"/>
    <n v="12569.638999999999"/>
    <n v="6328.0119999999997"/>
    <n v="55518.07"/>
    <n v="28573.141"/>
    <n v="26944.929"/>
    <n v="8688.8809999999994"/>
    <n v="83104.603000000003"/>
    <n v="26773"/>
    <n v="3104.0452321368543"/>
  </r>
  <r>
    <s v="32030562002"/>
    <n v="39"/>
    <n v="1"/>
    <x v="0"/>
    <n v="32"/>
    <s v="Espírito Santo"/>
    <s v="3203056"/>
    <s v="Jaguaré"/>
    <m/>
    <s v="3202"/>
    <s v="Litoral Norte Espírito-santense"/>
    <x v="7"/>
    <x v="7"/>
    <n v="12296.335999999999"/>
    <n v="189644.98499999999"/>
    <n v="87204.328000000009"/>
    <n v="64040.493000000002"/>
    <n v="23163.834999999999"/>
    <n v="8586.9009999999998"/>
    <n v="297732.549"/>
    <n v="20063"/>
    <n v="14839.881822259882"/>
  </r>
  <r>
    <s v="32031062002"/>
    <n v="40"/>
    <n v="1"/>
    <x v="0"/>
    <n v="32"/>
    <s v="Espírito Santo"/>
    <s v="3203106"/>
    <s v="Jerônimo Monteiro"/>
    <m/>
    <s v="3204"/>
    <s v="Sul Espírito-santense"/>
    <x v="2"/>
    <x v="2"/>
    <n v="2478.7289999999998"/>
    <n v="4761.1180000000004"/>
    <n v="23878.393"/>
    <n v="10815.901"/>
    <n v="13062.492"/>
    <n v="2156.5790000000002"/>
    <n v="33274.817999999999"/>
    <n v="10461"/>
    <n v="3180.8448523085749"/>
  </r>
  <r>
    <s v="32031302002"/>
    <n v="41"/>
    <n v="1"/>
    <x v="0"/>
    <n v="32"/>
    <s v="Espírito Santo"/>
    <s v="3203130"/>
    <s v="João Neiva"/>
    <m/>
    <s v="3202"/>
    <s v="Litoral Norte Espírito-santense"/>
    <x v="6"/>
    <x v="6"/>
    <n v="2677.317"/>
    <n v="37733.892"/>
    <n v="54153.440000000002"/>
    <n v="34481.788999999997"/>
    <n v="19671.651000000002"/>
    <n v="9439.8449999999993"/>
    <n v="104004.49400000001"/>
    <n v="15686"/>
    <n v="6630.4025245441799"/>
  </r>
  <r>
    <s v="32031632002"/>
    <n v="42"/>
    <n v="1"/>
    <x v="0"/>
    <n v="32"/>
    <s v="Espírito Santo"/>
    <s v="3203163"/>
    <s v="Laranja da Terra"/>
    <m/>
    <s v="3203"/>
    <s v="Central Espírito-santense"/>
    <x v="0"/>
    <x v="0"/>
    <n v="6464.6239999999998"/>
    <n v="2152.7260000000001"/>
    <n v="19897.497000000003"/>
    <n v="7447.7520000000004"/>
    <n v="12449.745000000001"/>
    <n v="3233.0630000000001"/>
    <n v="31747.91"/>
    <n v="10997"/>
    <n v="2886.9609893607349"/>
  </r>
  <r>
    <s v="32032052002"/>
    <n v="43"/>
    <n v="1"/>
    <x v="0"/>
    <n v="32"/>
    <s v="Espírito Santo"/>
    <s v="3203205"/>
    <s v="Linhares"/>
    <m/>
    <s v="3202"/>
    <s v="Litoral Norte Espírito-santense"/>
    <x v="6"/>
    <x v="6"/>
    <n v="47644.362999999998"/>
    <n v="294737.81900000002"/>
    <n v="442825.76200000005"/>
    <n v="314919.67700000003"/>
    <n v="127906.08500000001"/>
    <n v="129361.238"/>
    <n v="914569.18299999996"/>
    <n v="115573"/>
    <n v="7913.3463957844824"/>
  </r>
  <r>
    <s v="32033042002"/>
    <n v="44"/>
    <n v="1"/>
    <x v="0"/>
    <n v="32"/>
    <s v="Espírito Santo"/>
    <s v="3203304"/>
    <s v="Mantenópolis"/>
    <m/>
    <s v="3201"/>
    <s v="Noroeste Espírito-santense"/>
    <x v="1"/>
    <x v="1"/>
    <n v="2438.9720000000002"/>
    <n v="1922.078"/>
    <n v="26641.205000000002"/>
    <n v="13221.397999999999"/>
    <n v="13419.807000000001"/>
    <n v="3292.1419999999998"/>
    <n v="34294.396000000001"/>
    <n v="11836"/>
    <n v="2897.4650219668806"/>
  </r>
  <r>
    <s v="32033202002"/>
    <n v="45"/>
    <n v="1"/>
    <x v="0"/>
    <n v="32"/>
    <s v="Espírito Santo"/>
    <s v="3203320"/>
    <s v="Marataízes"/>
    <m/>
    <s v="3204"/>
    <s v="Sul Espírito-santense"/>
    <x v="3"/>
    <x v="3"/>
    <n v="14138.888999999999"/>
    <n v="10260.328"/>
    <n v="77556.709000000003"/>
    <n v="44649.436999999998"/>
    <n v="32907.271999999997"/>
    <n v="8857.2029999999995"/>
    <n v="110813.129"/>
    <n v="32280"/>
    <n v="3432.8726456009913"/>
  </r>
  <r>
    <s v="32033462002"/>
    <n v="46"/>
    <n v="1"/>
    <x v="0"/>
    <n v="32"/>
    <s v="Espírito Santo"/>
    <s v="3203346"/>
    <s v="Marechal Floriano"/>
    <m/>
    <s v="3203"/>
    <s v="Central Espírito-santense"/>
    <x v="0"/>
    <x v="0"/>
    <n v="5868.4579999999996"/>
    <n v="5356.0029999999997"/>
    <n v="39923.86"/>
    <n v="23691.812000000002"/>
    <n v="16232.048000000001"/>
    <n v="8473.4040000000005"/>
    <n v="59621.726000000002"/>
    <n v="12749"/>
    <n v="4676.5805945564362"/>
  </r>
  <r>
    <s v="32033532002"/>
    <n v="47"/>
    <n v="1"/>
    <x v="0"/>
    <n v="32"/>
    <s v="Espírito Santo"/>
    <s v="3203353"/>
    <s v="Marilândia"/>
    <m/>
    <s v="3201"/>
    <s v="Noroeste Espírito-santense"/>
    <x v="4"/>
    <x v="4"/>
    <n v="4241.277"/>
    <n v="5553.5609999999997"/>
    <n v="22215.819000000003"/>
    <n v="10173.405000000001"/>
    <n v="12042.414000000001"/>
    <n v="3232.8809999999999"/>
    <n v="35243.538"/>
    <n v="10118"/>
    <n v="3483.2514330895433"/>
  </r>
  <r>
    <s v="32034032002"/>
    <n v="48"/>
    <n v="1"/>
    <x v="0"/>
    <n v="32"/>
    <s v="Espírito Santo"/>
    <s v="3203403"/>
    <s v="Mimoso do Sul"/>
    <m/>
    <s v="3204"/>
    <s v="Sul Espírito-santense"/>
    <x v="5"/>
    <x v="5"/>
    <n v="9246.6389999999992"/>
    <n v="18478.940999999999"/>
    <n v="61227.067999999999"/>
    <n v="33035.453000000001"/>
    <n v="28191.615000000002"/>
    <n v="11559.130999999999"/>
    <n v="100511.77800000001"/>
    <n v="26653"/>
    <n v="3771.1243762428244"/>
  </r>
  <r>
    <s v="32035022002"/>
    <n v="49"/>
    <n v="1"/>
    <x v="0"/>
    <n v="32"/>
    <s v="Espírito Santo"/>
    <s v="3203502"/>
    <s v="Montanha"/>
    <m/>
    <s v="3202"/>
    <s v="Litoral Norte Espírito-santense"/>
    <x v="7"/>
    <x v="7"/>
    <n v="14376.617"/>
    <n v="4405.143"/>
    <n v="39607.186000000002"/>
    <n v="20881.594000000001"/>
    <n v="18725.592000000001"/>
    <n v="6304.67"/>
    <n v="64693.616000000002"/>
    <n v="17080"/>
    <n v="3787.6824355971899"/>
  </r>
  <r>
    <s v="32036012002"/>
    <n v="50"/>
    <n v="1"/>
    <x v="0"/>
    <n v="32"/>
    <s v="Espírito Santo"/>
    <s v="3203601"/>
    <s v="Mucurici"/>
    <m/>
    <s v="3202"/>
    <s v="Litoral Norte Espírito-santense"/>
    <x v="7"/>
    <x v="7"/>
    <n v="5349.4290000000001"/>
    <n v="1881.4259999999999"/>
    <n v="13000.785"/>
    <n v="4827.3429999999998"/>
    <n v="8173.442"/>
    <n v="1875.162"/>
    <n v="22106.803"/>
    <n v="6004"/>
    <n v="3682.0124916722184"/>
  </r>
  <r>
    <s v="32037002002"/>
    <n v="51"/>
    <n v="1"/>
    <x v="0"/>
    <n v="32"/>
    <s v="Espírito Santo"/>
    <s v="3203700"/>
    <s v="Muniz Freire"/>
    <m/>
    <s v="3204"/>
    <s v="Sul Espírito-santense"/>
    <x v="2"/>
    <x v="2"/>
    <n v="10010.703"/>
    <n v="5074.5029999999997"/>
    <n v="35061.847000000002"/>
    <n v="14384.645"/>
    <n v="20677.202000000001"/>
    <n v="4591.7610000000004"/>
    <n v="54738.813000000002"/>
    <n v="19591"/>
    <n v="2794.0795773569498"/>
  </r>
  <r>
    <s v="32038092002"/>
    <n v="52"/>
    <n v="1"/>
    <x v="0"/>
    <n v="32"/>
    <s v="Espírito Santo"/>
    <s v="3203809"/>
    <s v="Muqui"/>
    <m/>
    <s v="3204"/>
    <s v="Sul Espírito-santense"/>
    <x v="5"/>
    <x v="5"/>
    <n v="2268.8209999999999"/>
    <n v="3158.1149999999998"/>
    <n v="28896.173999999999"/>
    <n v="14368.183999999999"/>
    <n v="14527.99"/>
    <n v="2490.6869999999999"/>
    <n v="36813.796999999999"/>
    <n v="13681"/>
    <n v="2690.8703311161466"/>
  </r>
  <r>
    <s v="32039082002"/>
    <n v="53"/>
    <n v="1"/>
    <x v="0"/>
    <n v="32"/>
    <s v="Espírito Santo"/>
    <s v="3203908"/>
    <s v="Nova Venécia"/>
    <m/>
    <s v="3201"/>
    <s v="Noroeste Espírito-santense"/>
    <x v="1"/>
    <x v="1"/>
    <n v="15833.532999999999"/>
    <n v="40471.309000000001"/>
    <n v="116676.568"/>
    <n v="72206.03"/>
    <n v="44470.538"/>
    <n v="22871.481"/>
    <n v="195852.891"/>
    <n v="43753"/>
    <n v="4476.3305601901584"/>
  </r>
  <r>
    <s v="32040052002"/>
    <n v="54"/>
    <n v="1"/>
    <x v="0"/>
    <n v="32"/>
    <s v="Espírito Santo"/>
    <s v="3204005"/>
    <s v="Pancas"/>
    <m/>
    <s v="3201"/>
    <s v="Noroeste Espírito-santense"/>
    <x v="4"/>
    <x v="4"/>
    <n v="5157.2439999999997"/>
    <n v="4383.4750000000004"/>
    <n v="39714.497000000003"/>
    <n v="15220.819"/>
    <n v="24493.678"/>
    <n v="3693.8620000000001"/>
    <n v="52949.078000000001"/>
    <n v="20275"/>
    <n v="2611.5451541307029"/>
  </r>
  <r>
    <s v="32040542002"/>
    <n v="55"/>
    <n v="1"/>
    <x v="0"/>
    <n v="32"/>
    <s v="Espírito Santo"/>
    <s v="3204054"/>
    <s v="Pedro Canário"/>
    <m/>
    <s v="3202"/>
    <s v="Litoral Norte Espírito-santense"/>
    <x v="7"/>
    <x v="7"/>
    <n v="11171.093000000001"/>
    <n v="18056.363000000001"/>
    <n v="48599.127"/>
    <n v="27251.43"/>
    <n v="21347.697"/>
    <n v="9364.9230000000007"/>
    <n v="87191.505000000005"/>
    <n v="22090"/>
    <n v="3947.1029877772748"/>
  </r>
  <r>
    <s v="32041042002"/>
    <n v="56"/>
    <n v="1"/>
    <x v="0"/>
    <n v="32"/>
    <s v="Espírito Santo"/>
    <s v="3204104"/>
    <s v="Pinheiros"/>
    <m/>
    <s v="3202"/>
    <s v="Litoral Norte Espírito-santense"/>
    <x v="7"/>
    <x v="7"/>
    <n v="25891.767"/>
    <n v="8045.0050000000001"/>
    <n v="46602.876000000004"/>
    <n v="25336.115000000002"/>
    <n v="21266.760999999999"/>
    <n v="10921.696"/>
    <n v="91461.343999999997"/>
    <n v="21323"/>
    <n v="4289.3281433194206"/>
  </r>
  <r>
    <s v="32042032002"/>
    <n v="57"/>
    <n v="1"/>
    <x v="0"/>
    <n v="32"/>
    <s v="Espírito Santo"/>
    <s v="3204203"/>
    <s v="Piúma"/>
    <m/>
    <s v="3203"/>
    <s v="Central Espírito-santense"/>
    <x v="3"/>
    <x v="3"/>
    <n v="1512.7339999999999"/>
    <n v="5872.1120000000001"/>
    <n v="42776.784"/>
    <n v="24513.734"/>
    <n v="18263.05"/>
    <n v="4052.2860000000001"/>
    <n v="54213.917000000001"/>
    <n v="16156"/>
    <n v="3355.6522035157218"/>
  </r>
  <r>
    <s v="32042522002"/>
    <n v="58"/>
    <n v="1"/>
    <x v="0"/>
    <n v="32"/>
    <s v="Espírito Santo"/>
    <s v="3204252"/>
    <s v="Ponto Belo"/>
    <m/>
    <s v="3202"/>
    <s v="Litoral Norte Espírito-santense"/>
    <x v="7"/>
    <x v="7"/>
    <n v="2801.9549999999999"/>
    <n v="1887.979"/>
    <n v="12365.853999999999"/>
    <n v="4933.66"/>
    <n v="7432.1940000000004"/>
    <n v="1522.9739999999999"/>
    <n v="18578.760999999999"/>
    <n v="6334"/>
    <n v="2933.1798231765079"/>
  </r>
  <r>
    <s v="32043022002"/>
    <n v="59"/>
    <n v="1"/>
    <x v="0"/>
    <n v="32"/>
    <s v="Espírito Santo"/>
    <s v="3204302"/>
    <s v="Presidente Kennedy"/>
    <m/>
    <s v="3204"/>
    <s v="Sul Espírito-santense"/>
    <x v="3"/>
    <x v="3"/>
    <n v="6855.143"/>
    <n v="100450.38099999999"/>
    <n v="43176.915999999997"/>
    <n v="31314.246999999999"/>
    <n v="11862.669"/>
    <n v="4245.1689999999999"/>
    <n v="154727.60800000001"/>
    <n v="9581"/>
    <n v="16149.421563511116"/>
  </r>
  <r>
    <s v="32043512002"/>
    <n v="60"/>
    <n v="1"/>
    <x v="0"/>
    <n v="32"/>
    <s v="Espírito Santo"/>
    <s v="3204351"/>
    <s v="Rio Bananal"/>
    <m/>
    <s v="3202"/>
    <s v="Litoral Norte Espírito-santense"/>
    <x v="6"/>
    <x v="6"/>
    <n v="11140.66"/>
    <n v="4464.5370000000003"/>
    <n v="34141.141000000003"/>
    <n v="13258.789000000001"/>
    <n v="20882.351999999999"/>
    <n v="4900.4880000000003"/>
    <n v="54646.826999999997"/>
    <n v="16513"/>
    <n v="3309.3215648277114"/>
  </r>
  <r>
    <s v="32044012002"/>
    <n v="61"/>
    <n v="1"/>
    <x v="0"/>
    <n v="32"/>
    <s v="Espírito Santo"/>
    <s v="3204401"/>
    <s v="Rio Novo do Sul"/>
    <m/>
    <s v="3203"/>
    <s v="Central Espírito-santense"/>
    <x v="3"/>
    <x v="3"/>
    <n v="2442.5309999999999"/>
    <n v="7939.3810000000003"/>
    <n v="27711.428"/>
    <n v="15027.402"/>
    <n v="12684.026"/>
    <n v="4972.7309999999998"/>
    <n v="43066.071000000004"/>
    <n v="11538"/>
    <n v="3732.5421216848672"/>
  </r>
  <r>
    <s v="32045002002"/>
    <n v="62"/>
    <n v="1"/>
    <x v="0"/>
    <n v="32"/>
    <s v="Espírito Santo"/>
    <s v="3204500"/>
    <s v="Santa Leopoldina"/>
    <m/>
    <s v="3203"/>
    <s v="Central Espírito-santense"/>
    <x v="9"/>
    <x v="9"/>
    <n v="9631.9519999999993"/>
    <n v="9816.723"/>
    <n v="28754.168000000001"/>
    <n v="10938.535"/>
    <n v="17815.633000000002"/>
    <n v="3967.2750000000001"/>
    <n v="52170.118999999999"/>
    <n v="12745"/>
    <n v="4093.3792859945074"/>
  </r>
  <r>
    <s v="32045592002"/>
    <n v="63"/>
    <n v="1"/>
    <x v="0"/>
    <n v="32"/>
    <s v="Espírito Santo"/>
    <s v="3204559"/>
    <s v="Santa Maria de Jetibá"/>
    <m/>
    <s v="3203"/>
    <s v="Central Espírito-santense"/>
    <x v="9"/>
    <x v="9"/>
    <n v="46914.084000000003"/>
    <n v="16229.651"/>
    <n v="71282.381999999998"/>
    <n v="38425.040999999997"/>
    <n v="32857.341"/>
    <n v="20656.637999999999"/>
    <n v="155082.75700000001"/>
    <n v="29932"/>
    <n v="5181.1692168916206"/>
  </r>
  <r>
    <s v="32046092002"/>
    <n v="64"/>
    <n v="1"/>
    <x v="0"/>
    <n v="32"/>
    <s v="Espírito Santo"/>
    <s v="3204609"/>
    <s v="Santa Teresa"/>
    <m/>
    <s v="3203"/>
    <s v="Central Espírito-santense"/>
    <x v="9"/>
    <x v="9"/>
    <n v="10651.957"/>
    <n v="15083.165999999999"/>
    <n v="63071.684999999998"/>
    <n v="38131.226000000002"/>
    <n v="24940.458999999999"/>
    <n v="8871.0570000000007"/>
    <n v="97677.865000000005"/>
    <n v="20785"/>
    <n v="4699.4402213134472"/>
  </r>
  <r>
    <s v="32046582002"/>
    <n v="65"/>
    <n v="1"/>
    <x v="0"/>
    <n v="32"/>
    <s v="Espírito Santo"/>
    <s v="3204658"/>
    <s v="São Domingos do Norte"/>
    <m/>
    <s v="3201"/>
    <s v="Noroeste Espírito-santense"/>
    <x v="4"/>
    <x v="4"/>
    <n v="3120.0909999999999"/>
    <n v="7099.8879999999999"/>
    <n v="17047.571"/>
    <n v="7753.0889999999999"/>
    <n v="9294.482"/>
    <n v="2940.4670000000001"/>
    <n v="30208.017"/>
    <n v="7769"/>
    <n v="3888.2760973098211"/>
  </r>
  <r>
    <s v="32047082002"/>
    <n v="66"/>
    <n v="1"/>
    <x v="0"/>
    <n v="32"/>
    <s v="Espírito Santo"/>
    <s v="3204708"/>
    <s v="São Gabriel da Palha"/>
    <m/>
    <s v="3201"/>
    <s v="Noroeste Espírito-santense"/>
    <x v="4"/>
    <x v="4"/>
    <n v="5616.1779999999999"/>
    <n v="18749.526000000002"/>
    <n v="68814.164000000004"/>
    <n v="40048.442000000003"/>
    <n v="28765.722000000002"/>
    <n v="11225.013000000001"/>
    <n v="104404.88099999999"/>
    <n v="27154"/>
    <n v="3844.9171761066509"/>
  </r>
  <r>
    <s v="32048072002"/>
    <n v="67"/>
    <n v="1"/>
    <x v="0"/>
    <n v="32"/>
    <s v="Espírito Santo"/>
    <s v="3204807"/>
    <s v="São José do Calçado"/>
    <m/>
    <s v="3204"/>
    <s v="Sul Espírito-santense"/>
    <x v="2"/>
    <x v="2"/>
    <n v="2410.373"/>
    <n v="3538.2339999999999"/>
    <n v="24448.025000000001"/>
    <n v="11607.159"/>
    <n v="12840.866"/>
    <n v="4315.2790000000005"/>
    <n v="34711.911"/>
    <n v="10538"/>
    <n v="3293.9752324919341"/>
  </r>
  <r>
    <s v="32049062002"/>
    <n v="68"/>
    <n v="1"/>
    <x v="0"/>
    <n v="32"/>
    <s v="Espírito Santo"/>
    <s v="3204906"/>
    <s v="São Mateus"/>
    <m/>
    <s v="3202"/>
    <s v="Litoral Norte Espírito-santense"/>
    <x v="7"/>
    <x v="7"/>
    <n v="49128.500999999997"/>
    <n v="91176.856"/>
    <n v="279274.67800000001"/>
    <n v="176587.465"/>
    <n v="102687.213"/>
    <n v="47138.974999999999"/>
    <n v="466719.00900000002"/>
    <n v="94017"/>
    <n v="4964.1980599253329"/>
  </r>
  <r>
    <s v="32049552002"/>
    <n v="69"/>
    <n v="1"/>
    <x v="0"/>
    <n v="32"/>
    <s v="Espírito Santo"/>
    <s v="3204955"/>
    <s v="São Roque do Canaã"/>
    <m/>
    <s v="3203"/>
    <s v="Central Espírito-santense"/>
    <x v="4"/>
    <x v="4"/>
    <n v="4854.1769999999997"/>
    <n v="13592.314"/>
    <n v="27855.961000000003"/>
    <n v="15980.592000000001"/>
    <n v="11875.369000000001"/>
    <n v="8129.3310000000001"/>
    <n v="54431.784"/>
    <n v="10581"/>
    <n v="5144.2948681599091"/>
  </r>
  <r>
    <s v="32050022002"/>
    <n v="70"/>
    <n v="1"/>
    <x v="0"/>
    <n v="32"/>
    <s v="Espírito Santo"/>
    <s v="3205002"/>
    <s v="Serra"/>
    <s v="RM Grande Vitória"/>
    <s v="3203"/>
    <s v="Central Espírito-santense"/>
    <x v="8"/>
    <x v="8"/>
    <n v="4484.125"/>
    <n v="2108242.3110000002"/>
    <n v="1601586.5209999999"/>
    <n v="1209844.0079999999"/>
    <n v="391742.51299999998"/>
    <n v="793621.99699999997"/>
    <n v="4507934.9539999999"/>
    <n v="342016"/>
    <n v="13180.479726094685"/>
  </r>
  <r>
    <s v="32050102002"/>
    <n v="71"/>
    <n v="1"/>
    <x v="0"/>
    <n v="32"/>
    <s v="Espírito Santo"/>
    <s v="3205010"/>
    <s v="Sooretama"/>
    <m/>
    <s v="3202"/>
    <s v="Litoral Norte Espírito-santense"/>
    <x v="6"/>
    <x v="6"/>
    <n v="14845.396000000001"/>
    <n v="17117.714"/>
    <n v="38830.050999999999"/>
    <n v="19205.055"/>
    <n v="19624.995999999999"/>
    <n v="7534.893"/>
    <n v="78328.054999999993"/>
    <n v="19128"/>
    <n v="4094.9422312839815"/>
  </r>
  <r>
    <s v="32050362002"/>
    <n v="72"/>
    <n v="1"/>
    <x v="0"/>
    <n v="32"/>
    <s v="Espírito Santo"/>
    <s v="3205036"/>
    <s v="Vargem Alta"/>
    <m/>
    <s v="3204"/>
    <s v="Sul Espírito-santense"/>
    <x v="5"/>
    <x v="5"/>
    <n v="6645.63"/>
    <n v="17591.396000000001"/>
    <n v="42772.169000000002"/>
    <n v="21584.468000000001"/>
    <n v="21187.701000000001"/>
    <n v="8810.7990000000009"/>
    <n v="75819.994000000006"/>
    <n v="18279"/>
    <n v="4147.9289895508509"/>
  </r>
  <r>
    <s v="32050692002"/>
    <n v="73"/>
    <n v="1"/>
    <x v="0"/>
    <n v="32"/>
    <s v="Espírito Santo"/>
    <s v="3205069"/>
    <s v="Venda Nova do Imigrante"/>
    <m/>
    <s v="3203"/>
    <s v="Central Espírito-santense"/>
    <x v="0"/>
    <x v="0"/>
    <n v="13666.496999999999"/>
    <n v="11632.544"/>
    <n v="56158.297999999995"/>
    <n v="38040.998"/>
    <n v="18117.3"/>
    <n v="12481.05"/>
    <n v="93938.39"/>
    <n v="17034"/>
    <n v="5514.7581307972287"/>
  </r>
  <r>
    <s v="32051012002"/>
    <n v="74"/>
    <n v="1"/>
    <x v="0"/>
    <n v="32"/>
    <s v="Espírito Santo"/>
    <s v="3205101"/>
    <s v="Viana"/>
    <s v="RM Grande Vitória"/>
    <s v="3203"/>
    <s v="Central Espírito-santense"/>
    <x v="8"/>
    <x v="8"/>
    <n v="2989.2660000000001"/>
    <n v="99937.288"/>
    <n v="158647.61800000002"/>
    <n v="96381.514999999999"/>
    <n v="62266.103000000003"/>
    <n v="91622.370999999999"/>
    <n v="353196.54300000001"/>
    <n v="55469"/>
    <n v="6367.4582739908774"/>
  </r>
  <r>
    <s v="32051502002"/>
    <n v="75"/>
    <n v="1"/>
    <x v="0"/>
    <n v="32"/>
    <s v="Espírito Santo"/>
    <s v="3205150"/>
    <s v="Vila Pavão"/>
    <m/>
    <s v="3201"/>
    <s v="Noroeste Espírito-santense"/>
    <x v="1"/>
    <x v="1"/>
    <n v="6062.34"/>
    <n v="6644.54"/>
    <n v="16962.935000000001"/>
    <n v="7586.5950000000003"/>
    <n v="9376.34"/>
    <n v="3006.3510000000001"/>
    <n v="32676.166000000001"/>
    <n v="8375"/>
    <n v="3901.6317611940299"/>
  </r>
  <r>
    <s v="32051762002"/>
    <n v="76"/>
    <n v="1"/>
    <x v="0"/>
    <n v="32"/>
    <s v="Espírito Santo"/>
    <s v="3205176"/>
    <s v="Vila Valério"/>
    <m/>
    <s v="3201"/>
    <s v="Noroeste Espírito-santense"/>
    <x v="4"/>
    <x v="4"/>
    <n v="7234.1180000000004"/>
    <n v="3375.567"/>
    <n v="24249.805"/>
    <n v="9483.8259999999991"/>
    <n v="14765.978999999999"/>
    <n v="3443.2359999999999"/>
    <n v="38302.724999999999"/>
    <n v="14020"/>
    <n v="2732.0060627674752"/>
  </r>
  <r>
    <s v="32052002002"/>
    <n v="77"/>
    <n v="1"/>
    <x v="0"/>
    <n v="32"/>
    <s v="Espírito Santo"/>
    <s v="3205200"/>
    <s v="Vila Velha"/>
    <s v="RM Grande Vitória"/>
    <s v="3203"/>
    <s v="Central Espírito-santense"/>
    <x v="8"/>
    <x v="8"/>
    <n v="2770.8620000000001"/>
    <n v="677560.88399999996"/>
    <n v="1521789.4419999998"/>
    <n v="1185726.5179999999"/>
    <n v="336062.924"/>
    <n v="559421.902"/>
    <n v="2761543.09"/>
    <n v="362877"/>
    <n v="7610.1353626710979"/>
  </r>
  <r>
    <s v="32053092002"/>
    <n v="78"/>
    <n v="1"/>
    <x v="0"/>
    <n v="32"/>
    <s v="Espírito Santo"/>
    <s v="3205309"/>
    <s v="Vitória"/>
    <s v="RM Grande Vitória"/>
    <s v="3203"/>
    <s v="Central Espírito-santense"/>
    <x v="8"/>
    <x v="8"/>
    <n v="1865.3710000000001"/>
    <n v="1627708.0870000001"/>
    <n v="3699387.5779999997"/>
    <n v="3245724.4339999999"/>
    <n v="453663.14399999997"/>
    <n v="1857353.8659999999"/>
    <n v="7186314.9019999998"/>
    <n v="299357"/>
    <n v="24005.835514118593"/>
  </r>
  <r>
    <s v="32001022003"/>
    <n v="1"/>
    <n v="2"/>
    <x v="1"/>
    <n v="32"/>
    <s v="Espírito Santo"/>
    <s v="3200102"/>
    <s v="Afonso Cláudio"/>
    <m/>
    <s v="3203"/>
    <s v="Central Espírito-santense"/>
    <x v="0"/>
    <x v="0"/>
    <n v="16358.957"/>
    <n v="7546.442"/>
    <n v="76745.135000000009"/>
    <n v="36682.756000000001"/>
    <n v="40062.379000000001"/>
    <n v="7315.0479999999998"/>
    <n v="107965.58199999999"/>
    <n v="32884"/>
    <n v="3283.2253375501764"/>
  </r>
  <r>
    <s v="32001362003"/>
    <n v="2"/>
    <n v="2"/>
    <x v="1"/>
    <n v="32"/>
    <s v="Espírito Santo"/>
    <s v="3200136"/>
    <s v="Águia Branca"/>
    <m/>
    <s v="3201"/>
    <s v="Noroeste Espírito-santense"/>
    <x v="1"/>
    <x v="1"/>
    <n v="7294.6859999999997"/>
    <n v="2659.422"/>
    <n v="21546.345000000001"/>
    <n v="8050.7110000000002"/>
    <n v="13495.634"/>
    <n v="2265.078"/>
    <n v="33765.531000000003"/>
    <n v="9531"/>
    <n v="3542.7060119609696"/>
  </r>
  <r>
    <s v="32001692003"/>
    <n v="3"/>
    <n v="2"/>
    <x v="1"/>
    <n v="32"/>
    <s v="Espírito Santo"/>
    <s v="3200169"/>
    <s v="Água Doce do Norte"/>
    <m/>
    <s v="3201"/>
    <s v="Noroeste Espírito-santense"/>
    <x v="1"/>
    <x v="1"/>
    <n v="5227.8270000000002"/>
    <n v="3465.4389999999999"/>
    <n v="28028.077999999998"/>
    <n v="9610.6389999999992"/>
    <n v="18417.438999999998"/>
    <n v="2648.4450000000002"/>
    <n v="39369.788"/>
    <n v="12766"/>
    <n v="3083.9564468118438"/>
  </r>
  <r>
    <s v="32002012003"/>
    <n v="4"/>
    <n v="2"/>
    <x v="1"/>
    <n v="32"/>
    <s v="Espírito Santo"/>
    <s v="3200201"/>
    <s v="Alegre"/>
    <m/>
    <s v="3204"/>
    <s v="Sul Espírito-santense"/>
    <x v="2"/>
    <x v="2"/>
    <n v="8621.3700000000008"/>
    <n v="9000.9809999999998"/>
    <n v="87754.599000000002"/>
    <n v="44269.099000000002"/>
    <n v="43485.5"/>
    <n v="8061.0950000000003"/>
    <n v="113438.046"/>
    <n v="32112"/>
    <n v="3532.5749252615847"/>
  </r>
  <r>
    <s v="32003002003"/>
    <n v="5"/>
    <n v="2"/>
    <x v="1"/>
    <n v="32"/>
    <s v="Espírito Santo"/>
    <s v="3200300"/>
    <s v="Alfredo Chaves"/>
    <m/>
    <s v="3203"/>
    <s v="Central Espírito-santense"/>
    <x v="3"/>
    <x v="3"/>
    <n v="7651.326"/>
    <n v="4319.5889999999999"/>
    <n v="31418.197"/>
    <n v="13807.21"/>
    <n v="17610.987000000001"/>
    <n v="3067.779"/>
    <n v="46456.891000000003"/>
    <n v="13915"/>
    <n v="3338.6195472511677"/>
  </r>
  <r>
    <s v="32003592003"/>
    <n v="6"/>
    <n v="2"/>
    <x v="1"/>
    <n v="32"/>
    <s v="Espírito Santo"/>
    <s v="3200359"/>
    <s v="Alto Rio Novo"/>
    <m/>
    <s v="3201"/>
    <s v="Noroeste Espírito-santense"/>
    <x v="4"/>
    <x v="4"/>
    <n v="2029.454"/>
    <n v="1260.348"/>
    <n v="16613.18"/>
    <n v="5618.723"/>
    <n v="10994.457"/>
    <n v="1021.423"/>
    <n v="20924.405999999999"/>
    <n v="6803"/>
    <n v="3075.7615757753933"/>
  </r>
  <r>
    <s v="32004092003"/>
    <n v="7"/>
    <n v="2"/>
    <x v="1"/>
    <n v="32"/>
    <s v="Espírito Santo"/>
    <s v="3200409"/>
    <s v="Anchieta"/>
    <m/>
    <s v="3203"/>
    <s v="Central Espírito-santense"/>
    <x v="3"/>
    <x v="3"/>
    <n v="6434.7060000000001"/>
    <n v="528566.85199999996"/>
    <n v="183976.65"/>
    <n v="145722.46599999999"/>
    <n v="38254.184000000001"/>
    <n v="42056.474000000002"/>
    <n v="761034.68099999998"/>
    <n v="20483"/>
    <n v="37154.453986232489"/>
  </r>
  <r>
    <s v="32005082003"/>
    <n v="8"/>
    <n v="2"/>
    <x v="1"/>
    <n v="32"/>
    <s v="Espírito Santo"/>
    <s v="3200508"/>
    <s v="Apiacá"/>
    <m/>
    <s v="3204"/>
    <s v="Sul Espírito-santense"/>
    <x v="5"/>
    <x v="5"/>
    <n v="3028.7869999999998"/>
    <n v="1871.145"/>
    <n v="19692.806"/>
    <n v="7527.4520000000002"/>
    <n v="12165.353999999999"/>
    <n v="1109.7829999999999"/>
    <n v="25702.521000000001"/>
    <n v="7806"/>
    <n v="3292.662182936203"/>
  </r>
  <r>
    <s v="32006072003"/>
    <n v="9"/>
    <n v="2"/>
    <x v="1"/>
    <n v="32"/>
    <s v="Espírito Santo"/>
    <s v="3200607"/>
    <s v="Aracruz"/>
    <m/>
    <s v="3202"/>
    <s v="Litoral Norte Espírito-santense"/>
    <x v="6"/>
    <x v="6"/>
    <n v="35905.650999999998"/>
    <n v="1151047.94"/>
    <n v="470178.027"/>
    <n v="343166.03"/>
    <n v="127011.997"/>
    <n v="260783.073"/>
    <n v="1917914.6910000001"/>
    <n v="68397"/>
    <n v="28040.918329751305"/>
  </r>
  <r>
    <s v="32007062003"/>
    <n v="10"/>
    <n v="2"/>
    <x v="1"/>
    <n v="32"/>
    <s v="Espírito Santo"/>
    <s v="3200706"/>
    <s v="Atilio Vivacqua"/>
    <m/>
    <s v="3204"/>
    <s v="Sul Espírito-santense"/>
    <x v="5"/>
    <x v="5"/>
    <n v="3245.44"/>
    <n v="17652.513999999999"/>
    <n v="26986.337"/>
    <n v="12973.647000000001"/>
    <n v="14012.69"/>
    <n v="7425.2259999999997"/>
    <n v="55309.516000000003"/>
    <n v="8839"/>
    <n v="6257.4404344382847"/>
  </r>
  <r>
    <s v="32008052003"/>
    <n v="11"/>
    <n v="2"/>
    <x v="1"/>
    <n v="32"/>
    <s v="Espírito Santo"/>
    <s v="3200805"/>
    <s v="Baixo Guandu"/>
    <m/>
    <s v="3201"/>
    <s v="Noroeste Espírito-santense"/>
    <x v="4"/>
    <x v="4"/>
    <n v="10796.963"/>
    <n v="51939.995999999999"/>
    <n v="83817.243000000002"/>
    <n v="42993.921000000002"/>
    <n v="40823.322"/>
    <n v="11410.218000000001"/>
    <n v="157964.421"/>
    <n v="28034"/>
    <n v="5634.7442748091607"/>
  </r>
  <r>
    <s v="32009042003"/>
    <n v="12"/>
    <n v="2"/>
    <x v="1"/>
    <n v="32"/>
    <s v="Espírito Santo"/>
    <s v="3200904"/>
    <s v="Barra de São Francisco"/>
    <m/>
    <s v="3201"/>
    <s v="Noroeste Espírito-santense"/>
    <x v="1"/>
    <x v="1"/>
    <n v="10872.166999999999"/>
    <n v="24263.324000000001"/>
    <n v="110055.217"/>
    <n v="60778.220999999998"/>
    <n v="49276.995999999999"/>
    <n v="15341.091"/>
    <n v="160531.799"/>
    <n v="38170"/>
    <n v="4205.7060256746136"/>
  </r>
  <r>
    <s v="32010012003"/>
    <n v="13"/>
    <n v="2"/>
    <x v="1"/>
    <n v="32"/>
    <s v="Espírito Santo"/>
    <s v="3201001"/>
    <s v="Boa Esperança"/>
    <m/>
    <s v="3201"/>
    <s v="Noroeste Espírito-santense"/>
    <x v="7"/>
    <x v="7"/>
    <n v="10893.133"/>
    <n v="6962.9129999999996"/>
    <n v="36936.402000000002"/>
    <n v="17751.238000000001"/>
    <n v="19185.164000000001"/>
    <n v="4422.1450000000004"/>
    <n v="59214.593000000001"/>
    <n v="13918"/>
    <n v="4254.5331944244863"/>
  </r>
  <r>
    <s v="32011002003"/>
    <n v="14"/>
    <n v="2"/>
    <x v="1"/>
    <n v="32"/>
    <s v="Espírito Santo"/>
    <s v="3201100"/>
    <s v="Bom Jesus do Norte"/>
    <m/>
    <s v="3204"/>
    <s v="Sul Espírito-santense"/>
    <x v="2"/>
    <x v="2"/>
    <n v="643.76300000000003"/>
    <n v="6124.9690000000001"/>
    <n v="27336.731"/>
    <n v="14195.206"/>
    <n v="13141.525"/>
    <n v="4799.4690000000001"/>
    <n v="38904.932000000001"/>
    <n v="9615"/>
    <n v="4046.2747789911596"/>
  </r>
  <r>
    <s v="32011592003"/>
    <n v="15"/>
    <n v="2"/>
    <x v="1"/>
    <n v="32"/>
    <s v="Espírito Santo"/>
    <s v="3201159"/>
    <s v="Brejetuba"/>
    <m/>
    <s v="3203"/>
    <s v="Central Espírito-santense"/>
    <x v="0"/>
    <x v="0"/>
    <n v="11780.147000000001"/>
    <n v="2390.2139999999999"/>
    <n v="20804.255000000001"/>
    <n v="6132.4480000000003"/>
    <n v="14671.807000000001"/>
    <n v="1708.769"/>
    <n v="36683.385000000002"/>
    <n v="12242"/>
    <n v="2996.5189511517724"/>
  </r>
  <r>
    <s v="32012092003"/>
    <n v="16"/>
    <n v="2"/>
    <x v="1"/>
    <n v="32"/>
    <s v="Espírito Santo"/>
    <s v="3201209"/>
    <s v="Cachoeiro de Itapemirim"/>
    <m/>
    <s v="3204"/>
    <s v="Sul Espírito-santense"/>
    <x v="5"/>
    <x v="5"/>
    <n v="9972.866"/>
    <n v="350731.00900000002"/>
    <n v="792420.12399999995"/>
    <n v="562776.91599999997"/>
    <n v="229643.20800000001"/>
    <n v="229801.36"/>
    <n v="1382925.3589999999"/>
    <n v="184578"/>
    <n v="7492.3628980701924"/>
  </r>
  <r>
    <s v="32013082003"/>
    <n v="17"/>
    <n v="2"/>
    <x v="1"/>
    <n v="32"/>
    <s v="Espírito Santo"/>
    <s v="3201308"/>
    <s v="Cariacica"/>
    <s v="RM Grande Vitória"/>
    <s v="3203"/>
    <s v="Central Espírito-santense"/>
    <x v="8"/>
    <x v="8"/>
    <n v="2630.5459999999998"/>
    <n v="528362.28"/>
    <n v="1056760.4569999999"/>
    <n v="681708.72100000002"/>
    <n v="375051.73599999998"/>
    <n v="332839.359"/>
    <n v="1920592.642"/>
    <n v="339612"/>
    <n v="5655.2555327844721"/>
  </r>
  <r>
    <s v="32014072003"/>
    <n v="18"/>
    <n v="2"/>
    <x v="1"/>
    <n v="32"/>
    <s v="Espírito Santo"/>
    <s v="3201407"/>
    <s v="Castelo"/>
    <m/>
    <s v="3204"/>
    <s v="Sul Espírito-santense"/>
    <x v="5"/>
    <x v="5"/>
    <n v="12531.642"/>
    <n v="22125.262999999999"/>
    <n v="108086.99299999999"/>
    <n v="65551.472999999998"/>
    <n v="42535.519999999997"/>
    <n v="15776.101000000001"/>
    <n v="158519.99900000001"/>
    <n v="33714"/>
    <n v="4701.9042237646081"/>
  </r>
  <r>
    <s v="32015062003"/>
    <n v="19"/>
    <n v="2"/>
    <x v="1"/>
    <n v="32"/>
    <s v="Espírito Santo"/>
    <s v="3201506"/>
    <s v="Colatina"/>
    <m/>
    <s v="3201"/>
    <s v="Noroeste Espírito-santense"/>
    <x v="4"/>
    <x v="4"/>
    <n v="15045.815000000001"/>
    <n v="149999.48699999999"/>
    <n v="495466.99599999998"/>
    <n v="351660.43199999997"/>
    <n v="143806.56400000001"/>
    <n v="123370.675"/>
    <n v="783882.973"/>
    <n v="106902"/>
    <n v="7332.7250472395281"/>
  </r>
  <r>
    <s v="32016052003"/>
    <n v="20"/>
    <n v="2"/>
    <x v="1"/>
    <n v="32"/>
    <s v="Espírito Santo"/>
    <s v="3201605"/>
    <s v="Conceição da Barra"/>
    <m/>
    <s v="3202"/>
    <s v="Litoral Norte Espírito-santense"/>
    <x v="7"/>
    <x v="7"/>
    <n v="50989.754000000001"/>
    <n v="28084.435000000001"/>
    <n v="89530.304000000004"/>
    <n v="47629.358999999997"/>
    <n v="41900.945"/>
    <n v="18532.882000000001"/>
    <n v="187137.37400000001"/>
    <n v="27792"/>
    <n v="6733.4979130685088"/>
  </r>
  <r>
    <s v="32017042003"/>
    <n v="21"/>
    <n v="2"/>
    <x v="1"/>
    <n v="32"/>
    <s v="Espírito Santo"/>
    <s v="3201704"/>
    <s v="Conceição do Castelo"/>
    <m/>
    <s v="3203"/>
    <s v="Central Espírito-santense"/>
    <x v="0"/>
    <x v="0"/>
    <n v="9980.8379999999997"/>
    <n v="4225.1229999999996"/>
    <n v="27296.002"/>
    <n v="12052.464"/>
    <n v="15243.538"/>
    <n v="3009.078"/>
    <n v="44511.042000000001"/>
    <n v="11026"/>
    <n v="4036.916560856158"/>
  </r>
  <r>
    <s v="32018032003"/>
    <n v="22"/>
    <n v="2"/>
    <x v="1"/>
    <n v="32"/>
    <s v="Espírito Santo"/>
    <s v="3201803"/>
    <s v="Divino de São Lourenço"/>
    <m/>
    <s v="3204"/>
    <s v="Sul Espírito-santense"/>
    <x v="2"/>
    <x v="2"/>
    <n v="2815.7379999999998"/>
    <n v="716.44500000000005"/>
    <n v="10251.272000000001"/>
    <n v="2698.288"/>
    <n v="7552.9840000000004"/>
    <n v="561.60299999999995"/>
    <n v="14345.058000000001"/>
    <n v="5041"/>
    <n v="2845.6770482047214"/>
  </r>
  <r>
    <s v="32019022003"/>
    <n v="23"/>
    <n v="2"/>
    <x v="1"/>
    <n v="32"/>
    <s v="Espírito Santo"/>
    <s v="3201902"/>
    <s v="Domingos Martins"/>
    <m/>
    <s v="3203"/>
    <s v="Central Espírito-santense"/>
    <x v="0"/>
    <x v="0"/>
    <n v="25308.592000000001"/>
    <n v="20541.026000000002"/>
    <n v="92155.937000000005"/>
    <n v="47710.775000000001"/>
    <n v="44445.161999999997"/>
    <n v="12865.793"/>
    <n v="150871.348"/>
    <n v="31940"/>
    <n v="4723.5863494051346"/>
  </r>
  <r>
    <s v="32020092003"/>
    <n v="24"/>
    <n v="2"/>
    <x v="1"/>
    <n v="32"/>
    <s v="Espírito Santo"/>
    <s v="3202009"/>
    <s v="Dores do Rio Preto"/>
    <m/>
    <s v="3204"/>
    <s v="Sul Espírito-santense"/>
    <x v="2"/>
    <x v="2"/>
    <n v="3654.9609999999998"/>
    <n v="5057.24"/>
    <n v="16277.059000000001"/>
    <n v="7248.3360000000002"/>
    <n v="9028.723"/>
    <n v="2775.85"/>
    <n v="27765.109"/>
    <n v="6472"/>
    <n v="4290.0353831891225"/>
  </r>
  <r>
    <s v="32021082003"/>
    <n v="25"/>
    <n v="2"/>
    <x v="1"/>
    <n v="32"/>
    <s v="Espírito Santo"/>
    <s v="3202108"/>
    <s v="Ecoporanga"/>
    <m/>
    <s v="3201"/>
    <s v="Noroeste Espírito-santense"/>
    <x v="1"/>
    <x v="1"/>
    <n v="17943.128000000001"/>
    <n v="8800.3250000000007"/>
    <n v="54184.027000000002"/>
    <n v="23197.478999999999"/>
    <n v="30986.547999999999"/>
    <n v="5575.43"/>
    <n v="86502.909"/>
    <n v="23839"/>
    <n v="3628.6299341415329"/>
  </r>
  <r>
    <s v="32022072003"/>
    <n v="26"/>
    <n v="2"/>
    <x v="1"/>
    <n v="32"/>
    <s v="Espírito Santo"/>
    <s v="3202207"/>
    <s v="Fundão"/>
    <s v="RM Grande Vitória"/>
    <s v="3202"/>
    <s v="Litoral Norte Espírito-santense"/>
    <x v="8"/>
    <x v="8"/>
    <n v="5942.6369999999997"/>
    <n v="18204.567999999999"/>
    <n v="49221.527999999998"/>
    <n v="28545.314999999999"/>
    <n v="20676.213"/>
    <n v="8598.8209999999999"/>
    <n v="81967.554000000004"/>
    <n v="13873"/>
    <n v="5908.4231240539175"/>
  </r>
  <r>
    <s v="32022562003"/>
    <n v="27"/>
    <n v="2"/>
    <x v="1"/>
    <n v="32"/>
    <s v="Espírito Santo"/>
    <s v="3202256"/>
    <s v="Governador Lindenberg"/>
    <m/>
    <s v="3201"/>
    <s v="Noroeste Espírito-santense"/>
    <x v="4"/>
    <x v="4"/>
    <n v="6614.5959999999995"/>
    <n v="4488.3990000000003"/>
    <n v="21639.517"/>
    <n v="9180.152"/>
    <n v="12459.365"/>
    <n v="3029.7649999999999"/>
    <n v="35772.277000000002"/>
    <n v="9617"/>
    <n v="3719.69189976084"/>
  </r>
  <r>
    <s v="32023062003"/>
    <n v="28"/>
    <n v="2"/>
    <x v="1"/>
    <n v="32"/>
    <s v="Espírito Santo"/>
    <s v="3202306"/>
    <s v="Guaçuí"/>
    <m/>
    <s v="3204"/>
    <s v="Sul Espírito-santense"/>
    <x v="2"/>
    <x v="2"/>
    <n v="6464.6279999999997"/>
    <n v="7426.5680000000002"/>
    <n v="82117.803"/>
    <n v="48366.379000000001"/>
    <n v="33751.423999999999"/>
    <n v="9679.4030000000002"/>
    <n v="105688.402"/>
    <n v="26579"/>
    <n v="3976.3874487377252"/>
  </r>
  <r>
    <s v="32024052003"/>
    <n v="29"/>
    <n v="2"/>
    <x v="1"/>
    <n v="32"/>
    <s v="Espírito Santo"/>
    <s v="3202405"/>
    <s v="Guarapari"/>
    <s v="RM Grande Vitória"/>
    <s v="3203"/>
    <s v="Central Espírito-santense"/>
    <x v="8"/>
    <x v="8"/>
    <n v="10455.948"/>
    <n v="54074.525999999998"/>
    <n v="381060.12099999998"/>
    <n v="254755.62899999999"/>
    <n v="126304.492"/>
    <n v="45000.114000000001"/>
    <n v="490590.70799999998"/>
    <n v="96619"/>
    <n v="5077.5800618925887"/>
  </r>
  <r>
    <s v="32024542003"/>
    <n v="30"/>
    <n v="2"/>
    <x v="1"/>
    <n v="32"/>
    <s v="Espírito Santo"/>
    <s v="3202454"/>
    <s v="Ibatiba"/>
    <m/>
    <s v="3204"/>
    <s v="Sul Espírito-santense"/>
    <x v="2"/>
    <x v="2"/>
    <n v="4728.1369999999997"/>
    <n v="3399.25"/>
    <n v="43909.127999999997"/>
    <n v="18589.629000000001"/>
    <n v="25319.499"/>
    <n v="3745.2330000000002"/>
    <n v="55781.748"/>
    <n v="20335"/>
    <n v="2743.1398082124415"/>
  </r>
  <r>
    <s v="32025042003"/>
    <n v="31"/>
    <n v="2"/>
    <x v="1"/>
    <n v="32"/>
    <s v="Espírito Santo"/>
    <s v="3202504"/>
    <s v="Ibiraçu"/>
    <m/>
    <s v="3202"/>
    <s v="Litoral Norte Espírito-santense"/>
    <x v="6"/>
    <x v="6"/>
    <n v="4840.6959999999999"/>
    <n v="22615.5"/>
    <n v="46061.536999999997"/>
    <n v="31135.787"/>
    <n v="14925.75"/>
    <n v="19384.079000000002"/>
    <n v="92901.812999999995"/>
    <n v="10370"/>
    <n v="8958.7090646094512"/>
  </r>
  <r>
    <s v="32025532003"/>
    <n v="32"/>
    <n v="2"/>
    <x v="1"/>
    <n v="32"/>
    <s v="Espírito Santo"/>
    <s v="3202553"/>
    <s v="Ibitirama"/>
    <m/>
    <s v="3204"/>
    <s v="Sul Espírito-santense"/>
    <x v="2"/>
    <x v="2"/>
    <n v="5480.9790000000003"/>
    <n v="1488.2270000000001"/>
    <n v="17862.518"/>
    <n v="5497.9189999999999"/>
    <n v="12364.599"/>
    <n v="1117.4649999999999"/>
    <n v="25949.188999999998"/>
    <n v="9690"/>
    <n v="2677.9348813209494"/>
  </r>
  <r>
    <s v="32026032003"/>
    <n v="33"/>
    <n v="2"/>
    <x v="1"/>
    <n v="32"/>
    <s v="Espírito Santo"/>
    <s v="3202603"/>
    <s v="Iconha"/>
    <m/>
    <s v="3203"/>
    <s v="Central Espírito-santense"/>
    <x v="3"/>
    <x v="3"/>
    <n v="3926.8339999999998"/>
    <n v="6347.5249999999996"/>
    <n v="50253.626000000004"/>
    <n v="33859.33"/>
    <n v="16394.295999999998"/>
    <n v="13052.58"/>
    <n v="73580.566000000006"/>
    <n v="11884"/>
    <n v="6191.5656344665094"/>
  </r>
  <r>
    <s v="32026522003"/>
    <n v="34"/>
    <n v="2"/>
    <x v="1"/>
    <n v="32"/>
    <s v="Espírito Santo"/>
    <s v="3202652"/>
    <s v="Irupi"/>
    <m/>
    <s v="3204"/>
    <s v="Sul Espírito-santense"/>
    <x v="2"/>
    <x v="2"/>
    <n v="7024.0159999999996"/>
    <n v="2531.6950000000002"/>
    <n v="22193.082000000002"/>
    <n v="9093.4179999999997"/>
    <n v="13099.664000000001"/>
    <n v="2205.192"/>
    <n v="33953.985999999997"/>
    <n v="10606"/>
    <n v="3201.3941165378087"/>
  </r>
  <r>
    <s v="32027022003"/>
    <n v="35"/>
    <n v="2"/>
    <x v="1"/>
    <n v="32"/>
    <s v="Espírito Santo"/>
    <s v="3202702"/>
    <s v="Itaguaçu"/>
    <m/>
    <s v="3203"/>
    <s v="Central Espírito-santense"/>
    <x v="9"/>
    <x v="9"/>
    <n v="12904.183000000001"/>
    <n v="4943.6890000000003"/>
    <n v="38984.490999999995"/>
    <n v="18984.552"/>
    <n v="19999.938999999998"/>
    <n v="3957.8029999999999"/>
    <n v="60790.165000000001"/>
    <n v="14834"/>
    <n v="4098.0291896993394"/>
  </r>
  <r>
    <s v="32028012003"/>
    <n v="36"/>
    <n v="2"/>
    <x v="1"/>
    <n v="32"/>
    <s v="Espírito Santo"/>
    <s v="3202801"/>
    <s v="Itapemirim"/>
    <m/>
    <s v="3204"/>
    <s v="Sul Espírito-santense"/>
    <x v="3"/>
    <x v="3"/>
    <n v="21127.917000000001"/>
    <n v="132149.69399999999"/>
    <n v="108496.14199999999"/>
    <n v="67088.032999999996"/>
    <n v="41408.108999999997"/>
    <n v="18553.816999999999"/>
    <n v="280327.571"/>
    <n v="30050"/>
    <n v="9328.7045257903501"/>
  </r>
  <r>
    <s v="32029002003"/>
    <n v="37"/>
    <n v="2"/>
    <x v="1"/>
    <n v="32"/>
    <s v="Espírito Santo"/>
    <s v="3202900"/>
    <s v="Itarana"/>
    <m/>
    <s v="3203"/>
    <s v="Central Espírito-santense"/>
    <x v="9"/>
    <x v="9"/>
    <n v="7402.9849999999997"/>
    <n v="3653.1889999999999"/>
    <n v="28686.336000000003"/>
    <n v="13400.656000000001"/>
    <n v="15285.68"/>
    <n v="3229.4229999999998"/>
    <n v="42971.934000000001"/>
    <n v="11743"/>
    <n v="3659.3659201226264"/>
  </r>
  <r>
    <s v="32030072003"/>
    <n v="38"/>
    <n v="2"/>
    <x v="1"/>
    <n v="32"/>
    <s v="Espírito Santo"/>
    <s v="3203007"/>
    <s v="Iúna"/>
    <m/>
    <s v="3204"/>
    <s v="Sul Espírito-santense"/>
    <x v="2"/>
    <x v="2"/>
    <n v="8640.0290000000005"/>
    <n v="6588.5119999999997"/>
    <n v="66726.413"/>
    <n v="33211.732000000004"/>
    <n v="33514.680999999997"/>
    <n v="8279.2540000000008"/>
    <n v="90234.207999999999"/>
    <n v="27079"/>
    <n v="3332.2577643192139"/>
  </r>
  <r>
    <s v="32030562003"/>
    <n v="39"/>
    <n v="2"/>
    <x v="1"/>
    <n v="32"/>
    <s v="Espírito Santo"/>
    <s v="3203056"/>
    <s v="Jaguaré"/>
    <m/>
    <s v="3202"/>
    <s v="Litoral Norte Espírito-santense"/>
    <x v="7"/>
    <x v="7"/>
    <n v="20243.393"/>
    <n v="231020.05499999999"/>
    <n v="97053.032000000007"/>
    <n v="68628.995999999999"/>
    <n v="28424.036"/>
    <n v="8214.5370000000003"/>
    <n v="356531.01699999999"/>
    <n v="20306"/>
    <n v="17557.914754259826"/>
  </r>
  <r>
    <s v="32031062003"/>
    <n v="40"/>
    <n v="2"/>
    <x v="1"/>
    <n v="32"/>
    <s v="Espírito Santo"/>
    <s v="3203106"/>
    <s v="Jerônimo Monteiro"/>
    <m/>
    <s v="3204"/>
    <s v="Sul Espírito-santense"/>
    <x v="2"/>
    <x v="2"/>
    <n v="3654.623"/>
    <n v="3342.4180000000001"/>
    <n v="26362.239000000001"/>
    <n v="11550.161"/>
    <n v="14812.078"/>
    <n v="1987.29"/>
    <n v="35346.57"/>
    <n v="10587"/>
    <n v="3338.676678945877"/>
  </r>
  <r>
    <s v="32031302003"/>
    <n v="41"/>
    <n v="2"/>
    <x v="1"/>
    <n v="32"/>
    <s v="Espírito Santo"/>
    <s v="3203130"/>
    <s v="João Neiva"/>
    <m/>
    <s v="3202"/>
    <s v="Litoral Norte Espírito-santense"/>
    <x v="6"/>
    <x v="6"/>
    <n v="3584.8409999999999"/>
    <n v="47042.438000000002"/>
    <n v="63498.775999999998"/>
    <n v="39921.561000000002"/>
    <n v="23577.215"/>
    <n v="11229.51"/>
    <n v="125355.56600000001"/>
    <n v="15864"/>
    <n v="7901.888930912758"/>
  </r>
  <r>
    <s v="32031632003"/>
    <n v="42"/>
    <n v="2"/>
    <x v="1"/>
    <n v="32"/>
    <s v="Espírito Santo"/>
    <s v="3203163"/>
    <s v="Laranja da Terra"/>
    <m/>
    <s v="3203"/>
    <s v="Central Espírito-santense"/>
    <x v="0"/>
    <x v="0"/>
    <n v="6718.5540000000001"/>
    <n v="2383.4259999999999"/>
    <n v="22386.460999999999"/>
    <n v="7790.5439999999999"/>
    <n v="14595.916999999999"/>
    <n v="2393.3380000000002"/>
    <n v="33881.78"/>
    <n v="11026"/>
    <n v="3072.8986033012879"/>
  </r>
  <r>
    <s v="32032052003"/>
    <n v="43"/>
    <n v="2"/>
    <x v="1"/>
    <n v="32"/>
    <s v="Espírito Santo"/>
    <s v="3203205"/>
    <s v="Linhares"/>
    <m/>
    <s v="3202"/>
    <s v="Litoral Norte Espírito-santense"/>
    <x v="6"/>
    <x v="6"/>
    <n v="57871.336000000003"/>
    <n v="346869.03499999997"/>
    <n v="521048.603"/>
    <n v="360861.49800000002"/>
    <n v="160187.10500000001"/>
    <n v="154106.106"/>
    <n v="1079895.0789999999"/>
    <n v="116945"/>
    <n v="9234.2133396040881"/>
  </r>
  <r>
    <s v="32033042003"/>
    <n v="44"/>
    <n v="2"/>
    <x v="1"/>
    <n v="32"/>
    <s v="Espírito Santo"/>
    <s v="3203304"/>
    <s v="Mantenópolis"/>
    <m/>
    <s v="3201"/>
    <s v="Noroeste Espírito-santense"/>
    <x v="1"/>
    <x v="1"/>
    <n v="2924.1669999999999"/>
    <n v="2070.9740000000002"/>
    <n v="28900.511999999999"/>
    <n v="12959.871999999999"/>
    <n v="15940.64"/>
    <n v="2588.4009999999998"/>
    <n v="36484.053999999996"/>
    <n v="11667"/>
    <n v="3127.1152824205024"/>
  </r>
  <r>
    <s v="32033202003"/>
    <n v="45"/>
    <n v="2"/>
    <x v="1"/>
    <n v="32"/>
    <s v="Espírito Santo"/>
    <s v="3203320"/>
    <s v="Marataízes"/>
    <m/>
    <s v="3204"/>
    <s v="Sul Espírito-santense"/>
    <x v="3"/>
    <x v="3"/>
    <n v="17221.014999999999"/>
    <n v="23414.371999999999"/>
    <n v="95204.024999999994"/>
    <n v="54403.612999999998"/>
    <n v="40800.411999999997"/>
    <n v="8495.9539999999997"/>
    <n v="144335.36600000001"/>
    <n v="33058"/>
    <n v="4366.1251739367171"/>
  </r>
  <r>
    <s v="32033462003"/>
    <n v="46"/>
    <n v="2"/>
    <x v="1"/>
    <n v="32"/>
    <s v="Espírito Santo"/>
    <s v="3203346"/>
    <s v="Marechal Floriano"/>
    <m/>
    <s v="3203"/>
    <s v="Central Espírito-santense"/>
    <x v="0"/>
    <x v="0"/>
    <n v="8011.6379999999999"/>
    <n v="6856.9650000000001"/>
    <n v="46853.898000000001"/>
    <n v="26930.388999999999"/>
    <n v="19923.508999999998"/>
    <n v="9031.1090000000004"/>
    <n v="70753.608999999997"/>
    <n v="13009"/>
    <n v="5438.8199707894537"/>
  </r>
  <r>
    <s v="32033532003"/>
    <n v="47"/>
    <n v="2"/>
    <x v="1"/>
    <n v="32"/>
    <s v="Espírito Santo"/>
    <s v="3203353"/>
    <s v="Marilândia"/>
    <m/>
    <s v="3201"/>
    <s v="Noroeste Espírito-santense"/>
    <x v="4"/>
    <x v="4"/>
    <n v="6369.5"/>
    <n v="6576.0690000000004"/>
    <n v="26505.474999999999"/>
    <n v="12155.005999999999"/>
    <n v="14350.468999999999"/>
    <n v="3578.105"/>
    <n v="43029.148000000001"/>
    <n v="10207"/>
    <n v="4215.6508278632309"/>
  </r>
  <r>
    <s v="32034032003"/>
    <n v="48"/>
    <n v="2"/>
    <x v="1"/>
    <n v="32"/>
    <s v="Espírito Santo"/>
    <s v="3203403"/>
    <s v="Mimoso do Sul"/>
    <m/>
    <s v="3204"/>
    <s v="Sul Espírito-santense"/>
    <x v="5"/>
    <x v="5"/>
    <n v="10621.094999999999"/>
    <n v="18672.984"/>
    <n v="69854.3"/>
    <n v="35637.019"/>
    <n v="34217.281000000003"/>
    <n v="11483.022999999999"/>
    <n v="110631.401"/>
    <n v="26864"/>
    <n v="4118.2028365098276"/>
  </r>
  <r>
    <s v="32035022003"/>
    <n v="49"/>
    <n v="2"/>
    <x v="1"/>
    <n v="32"/>
    <s v="Espírito Santo"/>
    <s v="3203502"/>
    <s v="Montanha"/>
    <m/>
    <s v="3202"/>
    <s v="Litoral Norte Espírito-santense"/>
    <x v="7"/>
    <x v="7"/>
    <n v="18565.03"/>
    <n v="5991.3760000000002"/>
    <n v="49500.608"/>
    <n v="26737.367999999999"/>
    <n v="22763.24"/>
    <n v="5356.4"/>
    <n v="79413.414000000004"/>
    <n v="16995"/>
    <n v="4672.7516328331858"/>
  </r>
  <r>
    <s v="32036012003"/>
    <n v="50"/>
    <n v="2"/>
    <x v="1"/>
    <n v="32"/>
    <s v="Espírito Santo"/>
    <s v="3203601"/>
    <s v="Mucurici"/>
    <m/>
    <s v="3202"/>
    <s v="Litoral Norte Espírito-santense"/>
    <x v="7"/>
    <x v="7"/>
    <n v="6969.6319999999996"/>
    <n v="1668.5050000000001"/>
    <n v="14874.618"/>
    <n v="5263.1080000000002"/>
    <n v="9611.51"/>
    <n v="1265.798"/>
    <n v="24778.554"/>
    <n v="6052"/>
    <n v="4094.2752808988762"/>
  </r>
  <r>
    <s v="32037002003"/>
    <n v="51"/>
    <n v="2"/>
    <x v="1"/>
    <n v="32"/>
    <s v="Espírito Santo"/>
    <s v="3203700"/>
    <s v="Muniz Freire"/>
    <m/>
    <s v="3204"/>
    <s v="Sul Espírito-santense"/>
    <x v="2"/>
    <x v="2"/>
    <n v="10381.588"/>
    <n v="4487.3289999999997"/>
    <n v="39524.561000000002"/>
    <n v="15069.84"/>
    <n v="24454.721000000001"/>
    <n v="3002.239"/>
    <n v="57395.716999999997"/>
    <n v="19545"/>
    <n v="2936.5933486825274"/>
  </r>
  <r>
    <s v="32038092003"/>
    <n v="52"/>
    <n v="2"/>
    <x v="1"/>
    <n v="32"/>
    <s v="Espírito Santo"/>
    <s v="3203809"/>
    <s v="Muqui"/>
    <m/>
    <s v="3204"/>
    <s v="Sul Espírito-santense"/>
    <x v="5"/>
    <x v="5"/>
    <n v="3264.1750000000002"/>
    <n v="3252.567"/>
    <n v="33121.43"/>
    <n v="16125.414000000001"/>
    <n v="16996.016"/>
    <n v="2605.8609999999999"/>
    <n v="42244.031000000003"/>
    <n v="13686"/>
    <n v="3086.6601636709047"/>
  </r>
  <r>
    <s v="32039082003"/>
    <n v="53"/>
    <n v="2"/>
    <x v="1"/>
    <n v="32"/>
    <s v="Espírito Santo"/>
    <s v="3203908"/>
    <s v="Nova Venécia"/>
    <m/>
    <s v="3201"/>
    <s v="Noroeste Espírito-santense"/>
    <x v="1"/>
    <x v="1"/>
    <n v="20268.45"/>
    <n v="43853.597000000002"/>
    <n v="135453.24099999998"/>
    <n v="80431.225999999995"/>
    <n v="55022.014999999999"/>
    <n v="24920.363000000001"/>
    <n v="224495.65100000001"/>
    <n v="44095"/>
    <n v="5091.1815625354348"/>
  </r>
  <r>
    <s v="32040052003"/>
    <n v="54"/>
    <n v="2"/>
    <x v="1"/>
    <n v="32"/>
    <s v="Espírito Santo"/>
    <s v="3204005"/>
    <s v="Pancas"/>
    <m/>
    <s v="3201"/>
    <s v="Noroeste Espírito-santense"/>
    <x v="4"/>
    <x v="4"/>
    <n v="6710.5450000000001"/>
    <n v="4350.6540000000005"/>
    <n v="46438.573000000004"/>
    <n v="17782.067999999999"/>
    <n v="28656.505000000001"/>
    <n v="3345.973"/>
    <n v="60845.743999999999"/>
    <n v="20217"/>
    <n v="3009.6326853638029"/>
  </r>
  <r>
    <s v="32040542003"/>
    <n v="55"/>
    <n v="2"/>
    <x v="1"/>
    <n v="32"/>
    <s v="Espírito Santo"/>
    <s v="3204054"/>
    <s v="Pedro Canário"/>
    <m/>
    <s v="3202"/>
    <s v="Litoral Norte Espírito-santense"/>
    <x v="7"/>
    <x v="7"/>
    <n v="15566.612999999999"/>
    <n v="13929.947"/>
    <n v="52663.717999999993"/>
    <n v="26675.958999999999"/>
    <n v="25987.758999999998"/>
    <n v="8591.1020000000008"/>
    <n v="90751.38"/>
    <n v="22150"/>
    <n v="4097.12776523702"/>
  </r>
  <r>
    <s v="32041042003"/>
    <n v="56"/>
    <n v="2"/>
    <x v="1"/>
    <n v="32"/>
    <s v="Espírito Santo"/>
    <s v="3204104"/>
    <s v="Pinheiros"/>
    <m/>
    <s v="3202"/>
    <s v="Litoral Norte Espírito-santense"/>
    <x v="7"/>
    <x v="7"/>
    <n v="33420.462"/>
    <n v="9513.7810000000009"/>
    <n v="59052.084999999999"/>
    <n v="31709.455999999998"/>
    <n v="27342.629000000001"/>
    <n v="8563.83"/>
    <n v="110550.158"/>
    <n v="21324"/>
    <n v="5184.3067904708314"/>
  </r>
  <r>
    <s v="32042032003"/>
    <n v="57"/>
    <n v="2"/>
    <x v="1"/>
    <n v="32"/>
    <s v="Espírito Santo"/>
    <s v="3204203"/>
    <s v="Piúma"/>
    <m/>
    <s v="3203"/>
    <s v="Central Espírito-santense"/>
    <x v="3"/>
    <x v="3"/>
    <n v="1758.26"/>
    <n v="5431.3580000000002"/>
    <n v="50783.842000000004"/>
    <n v="28373.223000000002"/>
    <n v="22410.618999999999"/>
    <n v="4536.8599999999997"/>
    <n v="62510.319000000003"/>
    <n v="16699"/>
    <n v="3743.3570273669084"/>
  </r>
  <r>
    <s v="32042522003"/>
    <n v="58"/>
    <n v="2"/>
    <x v="1"/>
    <n v="32"/>
    <s v="Espírito Santo"/>
    <s v="3204252"/>
    <s v="Ponto Belo"/>
    <m/>
    <s v="3202"/>
    <s v="Litoral Norte Espírito-santense"/>
    <x v="7"/>
    <x v="7"/>
    <n v="3922.3670000000002"/>
    <n v="1743.72"/>
    <n v="14418.731"/>
    <n v="5545.7439999999997"/>
    <n v="8872.9869999999992"/>
    <n v="1330.713"/>
    <n v="21415.530999999999"/>
    <n v="6367"/>
    <n v="3363.5198680697345"/>
  </r>
  <r>
    <s v="32043022003"/>
    <n v="59"/>
    <n v="2"/>
    <x v="1"/>
    <n v="32"/>
    <s v="Espírito Santo"/>
    <s v="3204302"/>
    <s v="Presidente Kennedy"/>
    <m/>
    <s v="3204"/>
    <s v="Sul Espírito-santense"/>
    <x v="3"/>
    <x v="3"/>
    <n v="9469.0069999999996"/>
    <n v="252613.85800000001"/>
    <n v="75363.411999999997"/>
    <n v="60012.771000000001"/>
    <n v="15350.641"/>
    <n v="4222.0079999999998"/>
    <n v="341668.28499999997"/>
    <n v="9593"/>
    <n v="35616.416657979775"/>
  </r>
  <r>
    <s v="32043512003"/>
    <n v="60"/>
    <n v="2"/>
    <x v="1"/>
    <n v="32"/>
    <s v="Espírito Santo"/>
    <s v="3204351"/>
    <s v="Rio Bananal"/>
    <m/>
    <s v="3202"/>
    <s v="Litoral Norte Espírito-santense"/>
    <x v="6"/>
    <x v="6"/>
    <n v="12100.886"/>
    <n v="5826.9790000000003"/>
    <n v="40207.960999999996"/>
    <n v="15139.96"/>
    <n v="25068.001"/>
    <n v="3929.3049999999998"/>
    <n v="62065.131999999998"/>
    <n v="16600"/>
    <n v="3738.8633734939758"/>
  </r>
  <r>
    <s v="32044012003"/>
    <n v="61"/>
    <n v="2"/>
    <x v="1"/>
    <n v="32"/>
    <s v="Espírito Santo"/>
    <s v="3204401"/>
    <s v="Rio Novo do Sul"/>
    <m/>
    <s v="3203"/>
    <s v="Central Espírito-santense"/>
    <x v="3"/>
    <x v="3"/>
    <n v="3111.2860000000001"/>
    <n v="8075.9189999999999"/>
    <n v="31998.419000000002"/>
    <n v="16783.141"/>
    <n v="15215.278"/>
    <n v="5935.0730000000003"/>
    <n v="49120.697"/>
    <n v="11661"/>
    <n v="4212.391475859703"/>
  </r>
  <r>
    <s v="32045002003"/>
    <n v="62"/>
    <n v="2"/>
    <x v="1"/>
    <n v="32"/>
    <s v="Espírito Santo"/>
    <s v="3204500"/>
    <s v="Santa Leopoldina"/>
    <m/>
    <s v="3203"/>
    <s v="Central Espírito-santense"/>
    <x v="9"/>
    <x v="9"/>
    <n v="12734.311"/>
    <n v="8624.7540000000008"/>
    <n v="30228.205999999998"/>
    <n v="11170.254999999999"/>
    <n v="19057.951000000001"/>
    <n v="2582.4749999999999"/>
    <n v="54169.745000000003"/>
    <n v="12876"/>
    <n v="4207.0320751786267"/>
  </r>
  <r>
    <s v="32045592003"/>
    <n v="63"/>
    <n v="2"/>
    <x v="1"/>
    <n v="32"/>
    <s v="Espírito Santo"/>
    <s v="3204559"/>
    <s v="Santa Maria de Jetibá"/>
    <m/>
    <s v="3203"/>
    <s v="Central Espírito-santense"/>
    <x v="9"/>
    <x v="9"/>
    <n v="76696.096000000005"/>
    <n v="17137.514999999999"/>
    <n v="86447.187000000005"/>
    <n v="45760.88"/>
    <n v="40686.307000000001"/>
    <n v="17960.537"/>
    <n v="198241.33499999999"/>
    <n v="30470"/>
    <n v="6506.1153593698718"/>
  </r>
  <r>
    <s v="32046092003"/>
    <n v="64"/>
    <n v="2"/>
    <x v="1"/>
    <n v="32"/>
    <s v="Espírito Santo"/>
    <s v="3204609"/>
    <s v="Santa Teresa"/>
    <m/>
    <s v="3203"/>
    <s v="Central Espírito-santense"/>
    <x v="9"/>
    <x v="9"/>
    <n v="13973.27"/>
    <n v="14211.041999999999"/>
    <n v="73438.061000000002"/>
    <n v="44584.963000000003"/>
    <n v="28853.098000000002"/>
    <n v="8750.7900000000009"/>
    <n v="110373.163"/>
    <n v="20861"/>
    <n v="5290.8855280187909"/>
  </r>
  <r>
    <s v="32046582003"/>
    <n v="65"/>
    <n v="2"/>
    <x v="1"/>
    <n v="32"/>
    <s v="Espírito Santo"/>
    <s v="3204658"/>
    <s v="São Domingos do Norte"/>
    <m/>
    <s v="3201"/>
    <s v="Noroeste Espírito-santense"/>
    <x v="4"/>
    <x v="4"/>
    <n v="3512.2919999999999"/>
    <n v="6613.9589999999998"/>
    <n v="19411.620999999999"/>
    <n v="8111.6459999999997"/>
    <n v="11299.975"/>
    <n v="2682.6970000000001"/>
    <n v="32220.569"/>
    <n v="7871"/>
    <n v="4093.5801041799009"/>
  </r>
  <r>
    <s v="32047082003"/>
    <n v="66"/>
    <n v="2"/>
    <x v="1"/>
    <n v="32"/>
    <s v="Espírito Santo"/>
    <s v="3204708"/>
    <s v="São Gabriel da Palha"/>
    <m/>
    <s v="3201"/>
    <s v="Noroeste Espírito-santense"/>
    <x v="4"/>
    <x v="4"/>
    <n v="7187.1059999999998"/>
    <n v="23404.564999999999"/>
    <n v="87520.542000000001"/>
    <n v="52047.095999999998"/>
    <n v="35473.446000000004"/>
    <n v="14821.132"/>
    <n v="132933.34599999999"/>
    <n v="27417"/>
    <n v="4848.573731626363"/>
  </r>
  <r>
    <s v="32048072003"/>
    <n v="67"/>
    <n v="2"/>
    <x v="1"/>
    <n v="32"/>
    <s v="Espírito Santo"/>
    <s v="3204807"/>
    <s v="São José do Calçado"/>
    <m/>
    <s v="3204"/>
    <s v="Sul Espírito-santense"/>
    <x v="2"/>
    <x v="2"/>
    <n v="3658.8040000000001"/>
    <n v="2942.7689999999998"/>
    <n v="28697.351000000002"/>
    <n v="13095.994000000001"/>
    <n v="15601.357"/>
    <n v="5517.75"/>
    <n v="40816.673000000003"/>
    <n v="10565"/>
    <n v="3863.3859914813061"/>
  </r>
  <r>
    <s v="32049062003"/>
    <n v="68"/>
    <n v="2"/>
    <x v="1"/>
    <n v="32"/>
    <s v="Espírito Santo"/>
    <s v="3204906"/>
    <s v="São Mateus"/>
    <m/>
    <s v="3202"/>
    <s v="Litoral Norte Espírito-santense"/>
    <x v="7"/>
    <x v="7"/>
    <n v="57621.654000000002"/>
    <n v="95533.305999999997"/>
    <n v="325568.04499999998"/>
    <n v="198621.465"/>
    <n v="126946.58"/>
    <n v="48484.767999999996"/>
    <n v="527207.772"/>
    <n v="95668"/>
    <n v="5510.8058284901954"/>
  </r>
  <r>
    <s v="32049552003"/>
    <n v="69"/>
    <n v="2"/>
    <x v="1"/>
    <n v="32"/>
    <s v="Espírito Santo"/>
    <s v="3204955"/>
    <s v="São Roque do Canaã"/>
    <m/>
    <s v="3203"/>
    <s v="Central Espírito-santense"/>
    <x v="4"/>
    <x v="4"/>
    <n v="5892.3059999999996"/>
    <n v="10563.084000000001"/>
    <n v="28088.07"/>
    <n v="14353.496999999999"/>
    <n v="13734.573"/>
    <n v="6655.1549999999997"/>
    <n v="51198.614999999998"/>
    <n v="10667"/>
    <n v="4799.7201649948438"/>
  </r>
  <r>
    <s v="32050022003"/>
    <n v="70"/>
    <n v="2"/>
    <x v="1"/>
    <n v="32"/>
    <s v="Espírito Santo"/>
    <s v="3205002"/>
    <s v="Serra"/>
    <s v="RM Grande Vitória"/>
    <s v="3203"/>
    <s v="Central Espírito-santense"/>
    <x v="8"/>
    <x v="8"/>
    <n v="5547.87"/>
    <n v="2507531.2620000001"/>
    <n v="1852489.571"/>
    <n v="1388058.8689999999"/>
    <n v="464430.70199999999"/>
    <n v="1188707.551"/>
    <n v="5554276.2539999997"/>
    <n v="351686"/>
    <n v="15793.282229033854"/>
  </r>
  <r>
    <s v="32050102003"/>
    <n v="71"/>
    <n v="2"/>
    <x v="1"/>
    <n v="32"/>
    <s v="Espírito Santo"/>
    <s v="3205010"/>
    <s v="Sooretama"/>
    <m/>
    <s v="3202"/>
    <s v="Litoral Norte Espírito-santense"/>
    <x v="6"/>
    <x v="6"/>
    <n v="19177.395"/>
    <n v="11389.611999999999"/>
    <n v="44773.036"/>
    <n v="20133.705000000002"/>
    <n v="24639.330999999998"/>
    <n v="6179.4880000000003"/>
    <n v="81519.531000000003"/>
    <n v="19527"/>
    <n v="4174.7084037486557"/>
  </r>
  <r>
    <s v="32050362003"/>
    <n v="72"/>
    <n v="2"/>
    <x v="1"/>
    <n v="32"/>
    <s v="Espírito Santo"/>
    <s v="3205036"/>
    <s v="Vargem Alta"/>
    <m/>
    <s v="3204"/>
    <s v="Sul Espírito-santense"/>
    <x v="5"/>
    <x v="5"/>
    <n v="10317.751"/>
    <n v="20014.114000000001"/>
    <n v="49875.055"/>
    <n v="24355.221000000001"/>
    <n v="25519.833999999999"/>
    <n v="10173.808000000001"/>
    <n v="90380.729000000007"/>
    <n v="18699"/>
    <n v="4833.4525375688536"/>
  </r>
  <r>
    <s v="32050692003"/>
    <n v="73"/>
    <n v="2"/>
    <x v="1"/>
    <n v="32"/>
    <s v="Espírito Santo"/>
    <s v="3205069"/>
    <s v="Venda Nova do Imigrante"/>
    <m/>
    <s v="3203"/>
    <s v="Central Espírito-santense"/>
    <x v="0"/>
    <x v="0"/>
    <n v="16923.431"/>
    <n v="11733.74"/>
    <n v="66657.928"/>
    <n v="44335.12"/>
    <n v="22322.808000000001"/>
    <n v="13154.603999999999"/>
    <n v="108469.70299999999"/>
    <n v="17437"/>
    <n v="6220.6631301255948"/>
  </r>
  <r>
    <s v="32051012003"/>
    <n v="74"/>
    <n v="2"/>
    <x v="1"/>
    <n v="32"/>
    <s v="Espírito Santo"/>
    <s v="3205101"/>
    <s v="Viana"/>
    <s v="RM Grande Vitória"/>
    <s v="3203"/>
    <s v="Central Espírito-santense"/>
    <x v="8"/>
    <x v="8"/>
    <n v="4590.6270000000004"/>
    <n v="171384.89600000001"/>
    <n v="201673.008"/>
    <n v="125710.63800000001"/>
    <n v="75962.37"/>
    <n v="99968.5"/>
    <n v="477617.03200000001"/>
    <n v="56405"/>
    <n v="8467.6364152114165"/>
  </r>
  <r>
    <s v="32051502003"/>
    <n v="75"/>
    <n v="2"/>
    <x v="1"/>
    <n v="32"/>
    <s v="Espírito Santo"/>
    <s v="3205150"/>
    <s v="Vila Pavão"/>
    <m/>
    <s v="3201"/>
    <s v="Noroeste Espírito-santense"/>
    <x v="1"/>
    <x v="1"/>
    <n v="6988.4830000000002"/>
    <n v="6645.2640000000001"/>
    <n v="19348.444"/>
    <n v="7762.29"/>
    <n v="11586.154"/>
    <n v="2632.1190000000001"/>
    <n v="35614.31"/>
    <n v="8396"/>
    <n v="4241.8187232015243"/>
  </r>
  <r>
    <s v="32051762003"/>
    <n v="76"/>
    <n v="2"/>
    <x v="1"/>
    <n v="32"/>
    <s v="Espírito Santo"/>
    <s v="3205176"/>
    <s v="Vila Valério"/>
    <m/>
    <s v="3201"/>
    <s v="Noroeste Espírito-santense"/>
    <x v="4"/>
    <x v="4"/>
    <n v="9707.1689999999999"/>
    <n v="4206.0749999999998"/>
    <n v="29796.989000000001"/>
    <n v="11791.684999999999"/>
    <n v="18005.304"/>
    <n v="2884.864"/>
    <n v="46595.097000000002"/>
    <n v="14087"/>
    <n v="3307.6664300418824"/>
  </r>
  <r>
    <s v="32052002003"/>
    <n v="77"/>
    <n v="2"/>
    <x v="1"/>
    <n v="32"/>
    <s v="Espírito Santo"/>
    <s v="3205200"/>
    <s v="Vila Velha"/>
    <s v="RM Grande Vitória"/>
    <s v="3203"/>
    <s v="Central Espírito-santense"/>
    <x v="8"/>
    <x v="8"/>
    <n v="3081.413"/>
    <n v="734547.93500000006"/>
    <n v="1817888.273"/>
    <n v="1391980.6170000001"/>
    <n v="425907.65600000002"/>
    <n v="718072.03500000003"/>
    <n v="3273589.656"/>
    <n v="370727"/>
    <n v="8830.1894817480243"/>
  </r>
  <r>
    <s v="32053092003"/>
    <n v="78"/>
    <n v="2"/>
    <x v="1"/>
    <n v="32"/>
    <s v="Espírito Santo"/>
    <s v="3205309"/>
    <s v="Vitória"/>
    <s v="RM Grande Vitória"/>
    <s v="3203"/>
    <s v="Central Espírito-santense"/>
    <x v="8"/>
    <x v="8"/>
    <n v="2128.5500000000002"/>
    <n v="1407636.4450000001"/>
    <n v="3997820.2450000001"/>
    <n v="3431957.1680000001"/>
    <n v="565863.07700000005"/>
    <n v="2230054.0920000002"/>
    <n v="7637639.3320000004"/>
    <n v="302633"/>
    <n v="25237.298417555256"/>
  </r>
  <r>
    <s v="32001022004"/>
    <n v="1"/>
    <n v="3"/>
    <x v="2"/>
    <n v="32"/>
    <s v="Espírito Santo"/>
    <s v="3200102"/>
    <s v="Afonso Cláudio"/>
    <m/>
    <s v="3203"/>
    <s v="Central Espírito-santense"/>
    <x v="0"/>
    <x v="0"/>
    <n v="18950.508000000002"/>
    <n v="8208.5720000000001"/>
    <n v="89440.312999999995"/>
    <n v="43966.627"/>
    <n v="45473.686000000002"/>
    <n v="7201.357"/>
    <n v="123800.751"/>
    <n v="33318"/>
    <n v="3715.7317666126419"/>
  </r>
  <r>
    <s v="32001362004"/>
    <n v="2"/>
    <n v="3"/>
    <x v="2"/>
    <n v="32"/>
    <s v="Espírito Santo"/>
    <s v="3200136"/>
    <s v="Águia Branca"/>
    <m/>
    <s v="3201"/>
    <s v="Noroeste Espírito-santense"/>
    <x v="1"/>
    <x v="1"/>
    <n v="8811.32"/>
    <n v="2576.6260000000002"/>
    <n v="24883.195"/>
    <n v="9690.83"/>
    <n v="15192.365"/>
    <n v="1991.4570000000001"/>
    <n v="38262.597000000002"/>
    <n v="9486"/>
    <n v="4033.5860215053763"/>
  </r>
  <r>
    <s v="32001692004"/>
    <n v="3"/>
    <n v="3"/>
    <x v="2"/>
    <n v="32"/>
    <s v="Espírito Santo"/>
    <s v="3200169"/>
    <s v="Água Doce do Norte"/>
    <m/>
    <s v="3201"/>
    <s v="Noroeste Espírito-santense"/>
    <x v="1"/>
    <x v="1"/>
    <n v="7925.6229999999996"/>
    <n v="4319.4769999999999"/>
    <n v="32664.68"/>
    <n v="12840.464"/>
    <n v="19824.216"/>
    <n v="2771.0880000000002"/>
    <n v="47680.868000000002"/>
    <n v="12777"/>
    <n v="3731.7733427252092"/>
  </r>
  <r>
    <s v="32002012004"/>
    <n v="4"/>
    <n v="3"/>
    <x v="2"/>
    <n v="32"/>
    <s v="Espírito Santo"/>
    <s v="3200201"/>
    <s v="Alegre"/>
    <m/>
    <s v="3204"/>
    <s v="Sul Espírito-santense"/>
    <x v="2"/>
    <x v="2"/>
    <n v="12775.142"/>
    <n v="7887.0379999999996"/>
    <n v="102411.67"/>
    <n v="51829.455999999998"/>
    <n v="50582.214"/>
    <n v="8072.8019999999997"/>
    <n v="131146.65100000001"/>
    <n v="32377"/>
    <n v="4050.6115761188503"/>
  </r>
  <r>
    <s v="32003002004"/>
    <n v="5"/>
    <n v="3"/>
    <x v="2"/>
    <n v="32"/>
    <s v="Espírito Santo"/>
    <s v="3200300"/>
    <s v="Alfredo Chaves"/>
    <m/>
    <s v="3203"/>
    <s v="Central Espírito-santense"/>
    <x v="3"/>
    <x v="3"/>
    <n v="11193.26"/>
    <n v="4832.83"/>
    <n v="35233.369999999995"/>
    <n v="16330.050999999999"/>
    <n v="18903.319"/>
    <n v="3544.9769999999999"/>
    <n v="54804.436999999998"/>
    <n v="14113"/>
    <n v="3883.2591936512435"/>
  </r>
  <r>
    <s v="32003592004"/>
    <n v="6"/>
    <n v="3"/>
    <x v="2"/>
    <n v="32"/>
    <s v="Espírito Santo"/>
    <s v="3200359"/>
    <s v="Alto Rio Novo"/>
    <m/>
    <s v="3201"/>
    <s v="Noroeste Espírito-santense"/>
    <x v="4"/>
    <x v="4"/>
    <n v="3255.0520000000001"/>
    <n v="1024.6020000000001"/>
    <n v="17583.476999999999"/>
    <n v="6573.7139999999999"/>
    <n v="11009.763000000001"/>
    <n v="1054.8240000000001"/>
    <n v="22917.955999999998"/>
    <n v="6695"/>
    <n v="3423.1450336071694"/>
  </r>
  <r>
    <s v="32004092004"/>
    <n v="7"/>
    <n v="3"/>
    <x v="2"/>
    <n v="32"/>
    <s v="Espírito Santo"/>
    <s v="3200409"/>
    <s v="Anchieta"/>
    <m/>
    <s v="3203"/>
    <s v="Central Espírito-santense"/>
    <x v="3"/>
    <x v="3"/>
    <n v="9083.6219999999994"/>
    <n v="905565.12300000002"/>
    <n v="282517.48"/>
    <n v="240912.18599999999"/>
    <n v="41605.294000000002"/>
    <n v="57119.438000000002"/>
    <n v="1254285.6640000001"/>
    <n v="21352"/>
    <n v="58743.24016485575"/>
  </r>
  <r>
    <s v="32005082004"/>
    <n v="8"/>
    <n v="3"/>
    <x v="2"/>
    <n v="32"/>
    <s v="Espírito Santo"/>
    <s v="3200508"/>
    <s v="Apiacá"/>
    <m/>
    <s v="3204"/>
    <s v="Sul Espírito-santense"/>
    <x v="5"/>
    <x v="5"/>
    <n v="4913.4660000000003"/>
    <n v="2579.3440000000001"/>
    <n v="22553.213"/>
    <n v="9834.3330000000005"/>
    <n v="12718.88"/>
    <n v="1140.4090000000001"/>
    <n v="31186.432000000001"/>
    <n v="7933"/>
    <n v="3931.2280347913779"/>
  </r>
  <r>
    <s v="32006072004"/>
    <n v="9"/>
    <n v="3"/>
    <x v="2"/>
    <n v="32"/>
    <s v="Espírito Santo"/>
    <s v="3200607"/>
    <s v="Aracruz"/>
    <m/>
    <s v="3202"/>
    <s v="Litoral Norte Espírito-santense"/>
    <x v="6"/>
    <x v="6"/>
    <n v="38103.463000000003"/>
    <n v="991970.77099999995"/>
    <n v="502885.397"/>
    <n v="356755.00099999999"/>
    <n v="146130.39600000001"/>
    <n v="264811.69300000003"/>
    <n v="1797771.324"/>
    <n v="70898"/>
    <n v="25357.151457022766"/>
  </r>
  <r>
    <s v="32007062004"/>
    <n v="10"/>
    <n v="3"/>
    <x v="2"/>
    <n v="32"/>
    <s v="Espírito Santo"/>
    <s v="3200706"/>
    <s v="Atilio Vivacqua"/>
    <m/>
    <s v="3204"/>
    <s v="Sul Espírito-santense"/>
    <x v="5"/>
    <x v="5"/>
    <n v="4613.8090000000002"/>
    <n v="26339.432000000001"/>
    <n v="32943.171999999999"/>
    <n v="16686.376"/>
    <n v="16256.796"/>
    <n v="9590.9050000000007"/>
    <n v="73487.319000000003"/>
    <n v="9179"/>
    <n v="8006.0266913607147"/>
  </r>
  <r>
    <s v="32008052004"/>
    <n v="11"/>
    <n v="3"/>
    <x v="2"/>
    <n v="32"/>
    <s v="Espírito Santo"/>
    <s v="3200805"/>
    <s v="Baixo Guandu"/>
    <m/>
    <s v="3201"/>
    <s v="Noroeste Espírito-santense"/>
    <x v="4"/>
    <x v="4"/>
    <n v="13985.656000000001"/>
    <n v="52983.360000000001"/>
    <n v="90761.898000000001"/>
    <n v="48625.18"/>
    <n v="42136.718000000001"/>
    <n v="10026.493"/>
    <n v="167757.40700000001"/>
    <n v="28177"/>
    <n v="5953.7000745288715"/>
  </r>
  <r>
    <s v="32009042004"/>
    <n v="12"/>
    <n v="3"/>
    <x v="2"/>
    <n v="32"/>
    <s v="Espírito Santo"/>
    <s v="3200904"/>
    <s v="Barra de São Francisco"/>
    <m/>
    <s v="3201"/>
    <s v="Noroeste Espírito-santense"/>
    <x v="1"/>
    <x v="1"/>
    <n v="15067.017"/>
    <n v="36314.883000000002"/>
    <n v="134001.177"/>
    <n v="78565.721000000005"/>
    <n v="55435.455999999998"/>
    <n v="20019.808000000001"/>
    <n v="205402.886"/>
    <n v="38551"/>
    <n v="5328.0819174599883"/>
  </r>
  <r>
    <s v="32010012004"/>
    <n v="13"/>
    <n v="3"/>
    <x v="2"/>
    <n v="32"/>
    <s v="Espírito Santo"/>
    <s v="3201001"/>
    <s v="Boa Esperança"/>
    <m/>
    <s v="3201"/>
    <s v="Noroeste Espírito-santense"/>
    <x v="7"/>
    <x v="7"/>
    <n v="14956.723"/>
    <n v="9461.9940000000006"/>
    <n v="44257.479999999996"/>
    <n v="22774.294999999998"/>
    <n v="21483.185000000001"/>
    <n v="4808.2370000000001"/>
    <n v="73484.434999999998"/>
    <n v="14077"/>
    <n v="5220.1772394686368"/>
  </r>
  <r>
    <s v="32011002004"/>
    <n v="14"/>
    <n v="3"/>
    <x v="2"/>
    <n v="32"/>
    <s v="Espírito Santo"/>
    <s v="3201100"/>
    <s v="Bom Jesus do Norte"/>
    <m/>
    <s v="3204"/>
    <s v="Sul Espírito-santense"/>
    <x v="2"/>
    <x v="2"/>
    <n v="808.15499999999997"/>
    <n v="7634.97"/>
    <n v="31401.297999999999"/>
    <n v="16621.516"/>
    <n v="14779.781999999999"/>
    <n v="5151.6049999999996"/>
    <n v="44996.027000000002"/>
    <n v="9874"/>
    <n v="4557.0211667004251"/>
  </r>
  <r>
    <s v="32011592004"/>
    <n v="15"/>
    <n v="3"/>
    <x v="2"/>
    <n v="32"/>
    <s v="Espírito Santo"/>
    <s v="3201159"/>
    <s v="Brejetuba"/>
    <m/>
    <s v="3203"/>
    <s v="Central Espírito-santense"/>
    <x v="0"/>
    <x v="0"/>
    <n v="20032.655999999999"/>
    <n v="2320.1709999999998"/>
    <n v="26673.975999999999"/>
    <n v="9160.8060000000005"/>
    <n v="17513.169999999998"/>
    <n v="1348.7829999999999"/>
    <n v="50375.584999999999"/>
    <n v="12611"/>
    <n v="3994.5749742288476"/>
  </r>
  <r>
    <s v="32012092004"/>
    <n v="16"/>
    <n v="3"/>
    <x v="2"/>
    <n v="32"/>
    <s v="Espírito Santo"/>
    <s v="3201209"/>
    <s v="Cachoeiro de Itapemirim"/>
    <m/>
    <s v="3204"/>
    <s v="Sul Espírito-santense"/>
    <x v="5"/>
    <x v="5"/>
    <n v="13993.733"/>
    <n v="426170.72399999999"/>
    <n v="954134.6"/>
    <n v="693447.42799999996"/>
    <n v="260687.17199999999"/>
    <n v="290303.511"/>
    <n v="1684602.567"/>
    <n v="191033"/>
    <n v="8818.3851324116768"/>
  </r>
  <r>
    <s v="32013082004"/>
    <n v="17"/>
    <n v="3"/>
    <x v="2"/>
    <n v="32"/>
    <s v="Espírito Santo"/>
    <s v="3201308"/>
    <s v="Cariacica"/>
    <s v="RM Grande Vitória"/>
    <s v="3203"/>
    <s v="Central Espírito-santense"/>
    <x v="8"/>
    <x v="8"/>
    <n v="3772.9670000000001"/>
    <n v="640868.01300000004"/>
    <n v="1290385.3329999999"/>
    <n v="862903.49899999995"/>
    <n v="427481.83399999997"/>
    <n v="443380.92200000002"/>
    <n v="2378407.236"/>
    <n v="349811"/>
    <n v="6799.1207709305882"/>
  </r>
  <r>
    <s v="32014072004"/>
    <n v="18"/>
    <n v="3"/>
    <x v="2"/>
    <n v="32"/>
    <s v="Espírito Santo"/>
    <s v="3201407"/>
    <s v="Castelo"/>
    <m/>
    <s v="3204"/>
    <s v="Sul Espírito-santense"/>
    <x v="5"/>
    <x v="5"/>
    <n v="15973.645"/>
    <n v="30511.643"/>
    <n v="128293.30100000001"/>
    <n v="80593.589000000007"/>
    <n v="47699.712"/>
    <n v="19050.034"/>
    <n v="193828.62400000001"/>
    <n v="34351"/>
    <n v="5642.5904340484994"/>
  </r>
  <r>
    <s v="32015062004"/>
    <n v="19"/>
    <n v="3"/>
    <x v="2"/>
    <n v="32"/>
    <s v="Espírito Santo"/>
    <s v="3201506"/>
    <s v="Colatina"/>
    <m/>
    <s v="3201"/>
    <s v="Noroeste Espírito-santense"/>
    <x v="4"/>
    <x v="4"/>
    <n v="18069.825000000001"/>
    <n v="169673.20300000001"/>
    <n v="586593.06299999997"/>
    <n v="427266.179"/>
    <n v="159326.88399999999"/>
    <n v="148529.95499999999"/>
    <n v="922866.04700000002"/>
    <n v="109226"/>
    <n v="8449.1425759434569"/>
  </r>
  <r>
    <s v="32016052004"/>
    <n v="20"/>
    <n v="3"/>
    <x v="2"/>
    <n v="32"/>
    <s v="Espírito Santo"/>
    <s v="3201605"/>
    <s v="Conceição da Barra"/>
    <m/>
    <s v="3202"/>
    <s v="Litoral Norte Espírito-santense"/>
    <x v="7"/>
    <x v="7"/>
    <n v="52205.311000000002"/>
    <n v="22097.56"/>
    <n v="95885.733999999997"/>
    <n v="49100.987999999998"/>
    <n v="46784.745999999999"/>
    <n v="16930.477999999999"/>
    <n v="187119.08199999999"/>
    <n v="28655"/>
    <n v="6530.0674227883437"/>
  </r>
  <r>
    <s v="32017042004"/>
    <n v="21"/>
    <n v="3"/>
    <x v="2"/>
    <n v="32"/>
    <s v="Espírito Santo"/>
    <s v="3201704"/>
    <s v="Conceição do Castelo"/>
    <m/>
    <s v="3203"/>
    <s v="Central Espírito-santense"/>
    <x v="0"/>
    <x v="0"/>
    <n v="12738.189"/>
    <n v="4235.9759999999997"/>
    <n v="33052.529000000002"/>
    <n v="15717.682000000001"/>
    <n v="17334.847000000002"/>
    <n v="3205.5810000000001"/>
    <n v="53232.275999999998"/>
    <n v="11103"/>
    <n v="4794.4047554714944"/>
  </r>
  <r>
    <s v="32018032004"/>
    <n v="22"/>
    <n v="3"/>
    <x v="2"/>
    <n v="32"/>
    <s v="Espírito Santo"/>
    <s v="3201803"/>
    <s v="Divino de São Lourenço"/>
    <m/>
    <s v="3204"/>
    <s v="Sul Espírito-santense"/>
    <x v="2"/>
    <x v="2"/>
    <n v="4350.8999999999996"/>
    <n v="887.30600000000004"/>
    <n v="11868.47"/>
    <n v="3471.0450000000001"/>
    <n v="8397.4249999999993"/>
    <n v="492.26900000000001"/>
    <n v="17598.945"/>
    <n v="5190"/>
    <n v="3390.9335260115608"/>
  </r>
  <r>
    <s v="32019022004"/>
    <n v="23"/>
    <n v="3"/>
    <x v="2"/>
    <n v="32"/>
    <s v="Espírito Santo"/>
    <s v="3201902"/>
    <s v="Domingos Martins"/>
    <m/>
    <s v="3203"/>
    <s v="Central Espírito-santense"/>
    <x v="0"/>
    <x v="0"/>
    <n v="35207.254999999997"/>
    <n v="21006.485000000001"/>
    <n v="104426.26199999999"/>
    <n v="56040.521999999997"/>
    <n v="48385.74"/>
    <n v="13600.013000000001"/>
    <n v="174240.014"/>
    <n v="32860"/>
    <n v="5302.4958612294586"/>
  </r>
  <r>
    <s v="32020092004"/>
    <n v="24"/>
    <n v="3"/>
    <x v="2"/>
    <n v="32"/>
    <s v="Espírito Santo"/>
    <s v="3202009"/>
    <s v="Dores do Rio Preto"/>
    <m/>
    <s v="3204"/>
    <s v="Sul Espírito-santense"/>
    <x v="2"/>
    <x v="2"/>
    <n v="4684.2420000000002"/>
    <n v="4588.91"/>
    <n v="19378.007000000001"/>
    <n v="9137.8700000000008"/>
    <n v="10240.137000000001"/>
    <n v="2898.6060000000002"/>
    <n v="31549.764999999999"/>
    <n v="6662"/>
    <n v="4735.7797958571"/>
  </r>
  <r>
    <s v="32021082004"/>
    <n v="25"/>
    <n v="3"/>
    <x v="2"/>
    <n v="32"/>
    <s v="Espírito Santo"/>
    <s v="3202108"/>
    <s v="Ecoporanga"/>
    <m/>
    <s v="3201"/>
    <s v="Noroeste Espírito-santense"/>
    <x v="1"/>
    <x v="1"/>
    <n v="22708.937000000002"/>
    <n v="13603.825000000001"/>
    <n v="67169.264999999999"/>
    <n v="30856.958999999999"/>
    <n v="36312.305999999997"/>
    <n v="5705.759"/>
    <n v="109187.785"/>
    <n v="23747"/>
    <n v="4597.9612161536197"/>
  </r>
  <r>
    <s v="32022072004"/>
    <n v="26"/>
    <n v="3"/>
    <x v="2"/>
    <n v="32"/>
    <s v="Espírito Santo"/>
    <s v="3202207"/>
    <s v="Fundão"/>
    <s v="RM Grande Vitória"/>
    <s v="3202"/>
    <s v="Litoral Norte Espírito-santense"/>
    <x v="8"/>
    <x v="8"/>
    <n v="5725.5280000000002"/>
    <n v="40668.504000000001"/>
    <n v="64661.457000000002"/>
    <n v="41287.453000000001"/>
    <n v="23374.004000000001"/>
    <n v="9844.9390000000003"/>
    <n v="120900.428"/>
    <n v="14448"/>
    <n v="8367.9698228128455"/>
  </r>
  <r>
    <s v="32022562004"/>
    <n v="27"/>
    <n v="3"/>
    <x v="2"/>
    <n v="32"/>
    <s v="Espírito Santo"/>
    <s v="3202256"/>
    <s v="Governador Lindenberg"/>
    <m/>
    <s v="3201"/>
    <s v="Noroeste Espírito-santense"/>
    <x v="4"/>
    <x v="4"/>
    <n v="7537.4579999999996"/>
    <n v="5149.9620000000004"/>
    <n v="26596.552"/>
    <n v="12286.668"/>
    <n v="14309.884"/>
    <n v="3848.2049999999999"/>
    <n v="43132.175999999999"/>
    <n v="9826"/>
    <n v="4389.5965805007127"/>
  </r>
  <r>
    <s v="32023062004"/>
    <n v="28"/>
    <n v="3"/>
    <x v="2"/>
    <n v="32"/>
    <s v="Espírito Santo"/>
    <s v="3202306"/>
    <s v="Guaçuí"/>
    <m/>
    <s v="3204"/>
    <s v="Sul Espírito-santense"/>
    <x v="2"/>
    <x v="2"/>
    <n v="9868.5720000000001"/>
    <n v="7945.3140000000003"/>
    <n v="97299.375999999989"/>
    <n v="59350.292999999998"/>
    <n v="37949.082999999999"/>
    <n v="10392.929"/>
    <n v="125506.19100000001"/>
    <n v="27302"/>
    <n v="4596.9596000293022"/>
  </r>
  <r>
    <s v="32024052004"/>
    <n v="29"/>
    <n v="3"/>
    <x v="2"/>
    <n v="32"/>
    <s v="Espírito Santo"/>
    <s v="3202405"/>
    <s v="Guarapari"/>
    <s v="RM Grande Vitória"/>
    <s v="3203"/>
    <s v="Central Espírito-santense"/>
    <x v="8"/>
    <x v="8"/>
    <n v="14659.388999999999"/>
    <n v="75449.436000000002"/>
    <n v="448528.39799999999"/>
    <n v="308351.56199999998"/>
    <n v="140176.83600000001"/>
    <n v="49546.705000000002"/>
    <n v="588183.929"/>
    <n v="102089"/>
    <n v="5761.4819324315058"/>
  </r>
  <r>
    <s v="32024542004"/>
    <n v="30"/>
    <n v="3"/>
    <x v="2"/>
    <n v="32"/>
    <s v="Espírito Santo"/>
    <s v="3202454"/>
    <s v="Ibatiba"/>
    <m/>
    <s v="3204"/>
    <s v="Sul Espírito-santense"/>
    <x v="2"/>
    <x v="2"/>
    <n v="7897.8789999999999"/>
    <n v="3119.5079999999998"/>
    <n v="53242.357000000004"/>
    <n v="23410.707999999999"/>
    <n v="29831.649000000001"/>
    <n v="4298.3500000000004"/>
    <n v="68558.092999999993"/>
    <n v="21084"/>
    <n v="3251.6644374881425"/>
  </r>
  <r>
    <s v="32025042004"/>
    <n v="31"/>
    <n v="3"/>
    <x v="2"/>
    <n v="32"/>
    <s v="Espírito Santo"/>
    <s v="3202504"/>
    <s v="Ibiraçu"/>
    <m/>
    <s v="3202"/>
    <s v="Litoral Norte Espírito-santense"/>
    <x v="6"/>
    <x v="6"/>
    <n v="6632.5020000000004"/>
    <n v="39345.107000000004"/>
    <n v="55262.860999999997"/>
    <n v="39216.523999999998"/>
    <n v="16046.337"/>
    <n v="20444.741999999998"/>
    <n v="121685.211"/>
    <n v="10522"/>
    <n v="11564.836628017487"/>
  </r>
  <r>
    <s v="32025532004"/>
    <n v="32"/>
    <n v="3"/>
    <x v="2"/>
    <n v="32"/>
    <s v="Espírito Santo"/>
    <s v="3202553"/>
    <s v="Ibitirama"/>
    <m/>
    <s v="3204"/>
    <s v="Sul Espírito-santense"/>
    <x v="2"/>
    <x v="2"/>
    <n v="8037.7240000000002"/>
    <n v="1337.0409999999999"/>
    <n v="21478.936999999998"/>
    <n v="6909.6019999999999"/>
    <n v="14569.334999999999"/>
    <n v="869.20600000000002"/>
    <n v="31722.907999999999"/>
    <n v="10009"/>
    <n v="3169.4383055250273"/>
  </r>
  <r>
    <s v="32026032004"/>
    <n v="33"/>
    <n v="3"/>
    <x v="2"/>
    <n v="32"/>
    <s v="Espírito Santo"/>
    <s v="3202603"/>
    <s v="Iconha"/>
    <m/>
    <s v="3203"/>
    <s v="Central Espírito-santense"/>
    <x v="3"/>
    <x v="3"/>
    <n v="6762.4650000000001"/>
    <n v="8166.8649999999998"/>
    <n v="64850.044000000002"/>
    <n v="46820.404000000002"/>
    <n v="18029.64"/>
    <n v="20161.524000000001"/>
    <n v="99940.898000000001"/>
    <n v="12153"/>
    <n v="8223.5578046572864"/>
  </r>
  <r>
    <s v="32026522004"/>
    <n v="34"/>
    <n v="3"/>
    <x v="2"/>
    <n v="32"/>
    <s v="Espírito Santo"/>
    <s v="3202652"/>
    <s v="Irupi"/>
    <m/>
    <s v="3204"/>
    <s v="Sul Espírito-santense"/>
    <x v="2"/>
    <x v="2"/>
    <n v="10397.415999999999"/>
    <n v="3647.299"/>
    <n v="30241.041000000001"/>
    <n v="13579.125"/>
    <n v="16661.916000000001"/>
    <n v="3094.0859999999998"/>
    <n v="47379.841999999997"/>
    <n v="10774"/>
    <n v="4397.6092444774458"/>
  </r>
  <r>
    <s v="32027022004"/>
    <n v="35"/>
    <n v="3"/>
    <x v="2"/>
    <n v="32"/>
    <s v="Espírito Santo"/>
    <s v="3202702"/>
    <s v="Itaguaçu"/>
    <m/>
    <s v="3203"/>
    <s v="Central Espírito-santense"/>
    <x v="9"/>
    <x v="9"/>
    <n v="14874.243"/>
    <n v="4475.2920000000004"/>
    <n v="43783.251000000004"/>
    <n v="21938.649000000001"/>
    <n v="21844.601999999999"/>
    <n v="3579.9879999999998"/>
    <n v="66712.773000000001"/>
    <n v="15060"/>
    <n v="4429.7990039840633"/>
  </r>
  <r>
    <s v="32028012004"/>
    <n v="36"/>
    <n v="3"/>
    <x v="2"/>
    <n v="32"/>
    <s v="Espírito Santo"/>
    <s v="3202801"/>
    <s v="Itapemirim"/>
    <m/>
    <s v="3204"/>
    <s v="Sul Espírito-santense"/>
    <x v="3"/>
    <x v="3"/>
    <n v="26578.609"/>
    <n v="114582.65300000001"/>
    <n v="116966.86599999999"/>
    <n v="70419.801999999996"/>
    <n v="46547.063999999998"/>
    <n v="24385.431"/>
    <n v="282513.55800000002"/>
    <n v="31334"/>
    <n v="9016.1983149294701"/>
  </r>
  <r>
    <s v="32029002004"/>
    <n v="37"/>
    <n v="3"/>
    <x v="2"/>
    <n v="32"/>
    <s v="Espírito Santo"/>
    <s v="3202900"/>
    <s v="Itarana"/>
    <m/>
    <s v="3203"/>
    <s v="Central Espírito-santense"/>
    <x v="9"/>
    <x v="9"/>
    <n v="8649.6470000000008"/>
    <n v="3306.6060000000002"/>
    <n v="33037.957000000002"/>
    <n v="15892.471"/>
    <n v="17145.486000000001"/>
    <n v="3337.32"/>
    <n v="48331.53"/>
    <n v="11954"/>
    <n v="4043.1261502425964"/>
  </r>
  <r>
    <s v="32030072004"/>
    <n v="38"/>
    <n v="3"/>
    <x v="2"/>
    <n v="32"/>
    <s v="Espírito Santo"/>
    <s v="3203007"/>
    <s v="Iúna"/>
    <m/>
    <s v="3204"/>
    <s v="Sul Espírito-santense"/>
    <x v="2"/>
    <x v="2"/>
    <n v="18715.240000000002"/>
    <n v="6228.4409999999998"/>
    <n v="82925.334000000003"/>
    <n v="44448.13"/>
    <n v="38477.203999999998"/>
    <n v="9383.6229999999996"/>
    <n v="117252.63800000001"/>
    <n v="27723"/>
    <n v="4229.4354146376654"/>
  </r>
  <r>
    <s v="32030562004"/>
    <n v="39"/>
    <n v="3"/>
    <x v="2"/>
    <n v="32"/>
    <s v="Espírito Santo"/>
    <s v="3203056"/>
    <s v="Jaguaré"/>
    <m/>
    <s v="3202"/>
    <s v="Litoral Norte Espírito-santense"/>
    <x v="7"/>
    <x v="7"/>
    <n v="37177.487999999998"/>
    <n v="230624.943"/>
    <n v="111025.44699999999"/>
    <n v="75372.191999999995"/>
    <n v="35653.254999999997"/>
    <n v="10548.855"/>
    <n v="389376.734"/>
    <n v="20816"/>
    <n v="18705.646329746349"/>
  </r>
  <r>
    <s v="32031062004"/>
    <n v="40"/>
    <n v="3"/>
    <x v="2"/>
    <n v="32"/>
    <s v="Espírito Santo"/>
    <s v="3203106"/>
    <s v="Jerônimo Monteiro"/>
    <m/>
    <s v="3204"/>
    <s v="Sul Espírito-santense"/>
    <x v="2"/>
    <x v="2"/>
    <n v="5232.0569999999998"/>
    <n v="3016.9830000000002"/>
    <n v="30186.011999999999"/>
    <n v="13550.285"/>
    <n v="16635.726999999999"/>
    <n v="2112.1619999999998"/>
    <n v="40547.214"/>
    <n v="10851"/>
    <n v="3736.7260160353885"/>
  </r>
  <r>
    <s v="32031302004"/>
    <n v="41"/>
    <n v="3"/>
    <x v="2"/>
    <n v="32"/>
    <s v="Espírito Santo"/>
    <s v="3203130"/>
    <s v="João Neiva"/>
    <m/>
    <s v="3202"/>
    <s v="Litoral Norte Espírito-santense"/>
    <x v="6"/>
    <x v="6"/>
    <n v="4716.4989999999998"/>
    <n v="69874.501999999993"/>
    <n v="73507.39499999999"/>
    <n v="47160.826999999997"/>
    <n v="26346.567999999999"/>
    <n v="14941.768"/>
    <n v="163040.16399999999"/>
    <n v="16239"/>
    <n v="10040.037194408522"/>
  </r>
  <r>
    <s v="32031632004"/>
    <n v="42"/>
    <n v="3"/>
    <x v="2"/>
    <n v="32"/>
    <s v="Espírito Santo"/>
    <s v="3203163"/>
    <s v="Laranja da Terra"/>
    <m/>
    <s v="3203"/>
    <s v="Central Espírito-santense"/>
    <x v="0"/>
    <x v="0"/>
    <n v="8230.52"/>
    <n v="2252.8159999999998"/>
    <n v="27281.11"/>
    <n v="10074.790999999999"/>
    <n v="17206.319"/>
    <n v="2360.8939999999998"/>
    <n v="40125.339999999997"/>
    <n v="11087"/>
    <n v="3619.1341210426626"/>
  </r>
  <r>
    <s v="32032052004"/>
    <n v="43"/>
    <n v="3"/>
    <x v="2"/>
    <n v="32"/>
    <s v="Espírito Santo"/>
    <s v="3203205"/>
    <s v="Linhares"/>
    <m/>
    <s v="3202"/>
    <s v="Litoral Norte Espírito-santense"/>
    <x v="6"/>
    <x v="6"/>
    <n v="76668.762000000002"/>
    <n v="430274.01"/>
    <n v="662947.72600000002"/>
    <n v="469773.01699999999"/>
    <n v="193174.709"/>
    <n v="187479.31299999999"/>
    <n v="1357369.81"/>
    <n v="119824"/>
    <n v="11328.029526639071"/>
  </r>
  <r>
    <s v="32033042004"/>
    <n v="44"/>
    <n v="3"/>
    <x v="2"/>
    <n v="32"/>
    <s v="Espírito Santo"/>
    <s v="3203304"/>
    <s v="Mantenópolis"/>
    <m/>
    <s v="3201"/>
    <s v="Noroeste Espírito-santense"/>
    <x v="1"/>
    <x v="1"/>
    <n v="4100.07"/>
    <n v="1956.1949999999999"/>
    <n v="32857.245999999999"/>
    <n v="15768.14"/>
    <n v="17089.106"/>
    <n v="2677.8220000000001"/>
    <n v="41591.332999999999"/>
    <n v="11311"/>
    <n v="3677.0694898771108"/>
  </r>
  <r>
    <s v="32033202004"/>
    <n v="45"/>
    <n v="3"/>
    <x v="2"/>
    <n v="32"/>
    <s v="Espírito Santo"/>
    <s v="3203320"/>
    <s v="Marataízes"/>
    <m/>
    <s v="3204"/>
    <s v="Sul Espírito-santense"/>
    <x v="3"/>
    <x v="3"/>
    <n v="26453.305"/>
    <n v="19567.196"/>
    <n v="104577.579"/>
    <n v="59072.296000000002"/>
    <n v="45505.283000000003"/>
    <n v="8224.5460000000003"/>
    <n v="158822.62599999999"/>
    <n v="34692"/>
    <n v="4578.0763864867977"/>
  </r>
  <r>
    <s v="32033462004"/>
    <n v="46"/>
    <n v="3"/>
    <x v="2"/>
    <n v="32"/>
    <s v="Espírito Santo"/>
    <s v="3203346"/>
    <s v="Marechal Floriano"/>
    <m/>
    <s v="3203"/>
    <s v="Central Espírito-santense"/>
    <x v="0"/>
    <x v="0"/>
    <n v="9914.57"/>
    <n v="7052.2420000000002"/>
    <n v="60147.805999999997"/>
    <n v="37736.57"/>
    <n v="22411.236000000001"/>
    <n v="12365.002"/>
    <n v="89479.62"/>
    <n v="13555"/>
    <n v="6601.2261158244191"/>
  </r>
  <r>
    <s v="32033532004"/>
    <n v="47"/>
    <n v="3"/>
    <x v="2"/>
    <n v="32"/>
    <s v="Espírito Santo"/>
    <s v="3203353"/>
    <s v="Marilândia"/>
    <m/>
    <s v="3201"/>
    <s v="Noroeste Espírito-santense"/>
    <x v="4"/>
    <x v="4"/>
    <n v="7106.7389999999996"/>
    <n v="7599.0309999999999"/>
    <n v="31236.370000000003"/>
    <n v="14850.366"/>
    <n v="16386.004000000001"/>
    <n v="3710.6149999999998"/>
    <n v="49652.754999999997"/>
    <n v="10396"/>
    <n v="4776.1403424393993"/>
  </r>
  <r>
    <s v="32034032004"/>
    <n v="48"/>
    <n v="3"/>
    <x v="2"/>
    <n v="32"/>
    <s v="Espírito Santo"/>
    <s v="3203403"/>
    <s v="Mimoso do Sul"/>
    <m/>
    <s v="3204"/>
    <s v="Sul Espírito-santense"/>
    <x v="5"/>
    <x v="5"/>
    <n v="15186.35"/>
    <n v="22226.088"/>
    <n v="79377.216"/>
    <n v="40840.733999999997"/>
    <n v="38536.482000000004"/>
    <n v="12091.321"/>
    <n v="128880.974"/>
    <n v="27306"/>
    <n v="4719.8774628286819"/>
  </r>
  <r>
    <s v="32035022004"/>
    <n v="49"/>
    <n v="3"/>
    <x v="2"/>
    <n v="32"/>
    <s v="Espírito Santo"/>
    <s v="3203502"/>
    <s v="Montanha"/>
    <m/>
    <s v="3202"/>
    <s v="Litoral Norte Espírito-santense"/>
    <x v="7"/>
    <x v="7"/>
    <n v="21829.405999999999"/>
    <n v="6244.0940000000001"/>
    <n v="55259.091"/>
    <n v="30464.966"/>
    <n v="24794.125"/>
    <n v="4709.12"/>
    <n v="88041.710999999996"/>
    <n v="16817"/>
    <n v="5235.2804305167392"/>
  </r>
  <r>
    <s v="32036012004"/>
    <n v="50"/>
    <n v="3"/>
    <x v="2"/>
    <n v="32"/>
    <s v="Espírito Santo"/>
    <s v="3203601"/>
    <s v="Mucurici"/>
    <m/>
    <s v="3202"/>
    <s v="Litoral Norte Espírito-santense"/>
    <x v="7"/>
    <x v="7"/>
    <n v="9033.86"/>
    <n v="1472.3140000000001"/>
    <n v="16071.246999999999"/>
    <n v="5653.3689999999997"/>
    <n v="10417.878000000001"/>
    <n v="948.68"/>
    <n v="27526.101999999999"/>
    <n v="6153"/>
    <n v="4473.6066959206892"/>
  </r>
  <r>
    <s v="32037002004"/>
    <n v="51"/>
    <n v="3"/>
    <x v="2"/>
    <n v="32"/>
    <s v="Espírito Santo"/>
    <s v="3203700"/>
    <s v="Muniz Freire"/>
    <m/>
    <s v="3204"/>
    <s v="Sul Espírito-santense"/>
    <x v="2"/>
    <x v="2"/>
    <n v="12060.43"/>
    <n v="4001.8389999999999"/>
    <n v="44946.58"/>
    <n v="17772.737000000001"/>
    <n v="27173.843000000001"/>
    <n v="2768.6570000000002"/>
    <n v="63777.504999999997"/>
    <n v="19449"/>
    <n v="3279.2176975679981"/>
  </r>
  <r>
    <s v="32038092004"/>
    <n v="52"/>
    <n v="3"/>
    <x v="2"/>
    <n v="32"/>
    <s v="Espírito Santo"/>
    <s v="3203809"/>
    <s v="Muqui"/>
    <m/>
    <s v="3204"/>
    <s v="Sul Espírito-santense"/>
    <x v="5"/>
    <x v="5"/>
    <n v="4736.0200000000004"/>
    <n v="3712.1660000000002"/>
    <n v="37476.870999999999"/>
    <n v="18693.787"/>
    <n v="18783.083999999999"/>
    <n v="3110.6439999999998"/>
    <n v="49035.701000000001"/>
    <n v="13696"/>
    <n v="3580.2935893691588"/>
  </r>
  <r>
    <s v="32039082004"/>
    <n v="53"/>
    <n v="3"/>
    <x v="2"/>
    <n v="32"/>
    <s v="Espírito Santo"/>
    <s v="3203908"/>
    <s v="Nova Venécia"/>
    <m/>
    <s v="3201"/>
    <s v="Noroeste Espírito-santense"/>
    <x v="1"/>
    <x v="1"/>
    <n v="22856.512999999999"/>
    <n v="51461.650999999998"/>
    <n v="158172.72399999999"/>
    <n v="96146.156000000003"/>
    <n v="62026.567999999999"/>
    <n v="27506.678"/>
    <n v="259997.56599999999"/>
    <n v="44814"/>
    <n v="5801.7040656937561"/>
  </r>
  <r>
    <s v="32040052004"/>
    <n v="54"/>
    <n v="3"/>
    <x v="2"/>
    <n v="32"/>
    <s v="Espírito Santo"/>
    <s v="3204005"/>
    <s v="Pancas"/>
    <m/>
    <s v="3201"/>
    <s v="Noroeste Espírito-santense"/>
    <x v="4"/>
    <x v="4"/>
    <n v="10352.498"/>
    <n v="3795.962"/>
    <n v="50072.653999999995"/>
    <n v="20231.867999999999"/>
    <n v="29840.786"/>
    <n v="3146.837"/>
    <n v="67367.951000000001"/>
    <n v="20093"/>
    <n v="3352.8069974618024"/>
  </r>
  <r>
    <s v="32040542004"/>
    <n v="55"/>
    <n v="3"/>
    <x v="2"/>
    <n v="32"/>
    <s v="Espírito Santo"/>
    <s v="3204054"/>
    <s v="Pedro Canário"/>
    <m/>
    <s v="3202"/>
    <s v="Litoral Norte Espírito-santense"/>
    <x v="7"/>
    <x v="7"/>
    <n v="19152.784"/>
    <n v="16199.880999999999"/>
    <n v="61187.532999999996"/>
    <n v="32246.210999999999"/>
    <n v="28941.322"/>
    <n v="8926.7819999999992"/>
    <n v="105466.98"/>
    <n v="22276"/>
    <n v="4734.55647333453"/>
  </r>
  <r>
    <s v="32041042004"/>
    <n v="56"/>
    <n v="3"/>
    <x v="2"/>
    <n v="32"/>
    <s v="Espírito Santo"/>
    <s v="3204104"/>
    <s v="Pinheiros"/>
    <m/>
    <s v="3202"/>
    <s v="Litoral Norte Espírito-santense"/>
    <x v="7"/>
    <x v="7"/>
    <n v="55490.927000000003"/>
    <n v="8215.7139999999999"/>
    <n v="72178.318999999989"/>
    <n v="41356.559999999998"/>
    <n v="30821.758999999998"/>
    <n v="7031.7370000000001"/>
    <n v="142916.698"/>
    <n v="21327"/>
    <n v="6701.2096403619826"/>
  </r>
  <r>
    <s v="32042032004"/>
    <n v="57"/>
    <n v="3"/>
    <x v="2"/>
    <n v="32"/>
    <s v="Espírito Santo"/>
    <s v="3204203"/>
    <s v="Piúma"/>
    <m/>
    <s v="3203"/>
    <s v="Central Espírito-santense"/>
    <x v="3"/>
    <x v="3"/>
    <n v="2234.9340000000002"/>
    <n v="5572.2049999999999"/>
    <n v="57183.815999999999"/>
    <n v="32480.985000000001"/>
    <n v="24702.830999999998"/>
    <n v="5023.2479999999996"/>
    <n v="70014.202000000005"/>
    <n v="17838"/>
    <n v="3925.0029151250142"/>
  </r>
  <r>
    <s v="32042522004"/>
    <n v="58"/>
    <n v="3"/>
    <x v="2"/>
    <n v="32"/>
    <s v="Espírito Santo"/>
    <s v="3204252"/>
    <s v="Ponto Belo"/>
    <m/>
    <s v="3202"/>
    <s v="Litoral Norte Espírito-santense"/>
    <x v="7"/>
    <x v="7"/>
    <n v="4890.9579999999996"/>
    <n v="2136.4850000000001"/>
    <n v="16893.424999999999"/>
    <n v="7056.6940000000004"/>
    <n v="9836.7309999999998"/>
    <n v="1383.0450000000001"/>
    <n v="25303.914000000001"/>
    <n v="6437"/>
    <n v="3931.0104085754233"/>
  </r>
  <r>
    <s v="32043022004"/>
    <n v="59"/>
    <n v="3"/>
    <x v="2"/>
    <n v="32"/>
    <s v="Espírito Santo"/>
    <s v="3204302"/>
    <s v="Presidente Kennedy"/>
    <m/>
    <s v="3204"/>
    <s v="Sul Espírito-santense"/>
    <x v="3"/>
    <x v="3"/>
    <n v="13999.897000000001"/>
    <n v="284122.21500000003"/>
    <n v="82606.974000000002"/>
    <n v="66060.082999999999"/>
    <n v="16546.891"/>
    <n v="3668.357"/>
    <n v="384397.44199999998"/>
    <n v="9618"/>
    <n v="39966.463090039506"/>
  </r>
  <r>
    <s v="32043512004"/>
    <n v="60"/>
    <n v="3"/>
    <x v="2"/>
    <n v="32"/>
    <s v="Espírito Santo"/>
    <s v="3204351"/>
    <s v="Rio Bananal"/>
    <m/>
    <s v="3202"/>
    <s v="Litoral Norte Espírito-santense"/>
    <x v="6"/>
    <x v="6"/>
    <n v="16342.808000000001"/>
    <n v="5117.5780000000004"/>
    <n v="46369.4"/>
    <n v="18536.215"/>
    <n v="27833.185000000001"/>
    <n v="3810.3539999999998"/>
    <n v="71640.138999999996"/>
    <n v="16784"/>
    <n v="4268.3590919923736"/>
  </r>
  <r>
    <s v="32044012004"/>
    <n v="61"/>
    <n v="3"/>
    <x v="2"/>
    <n v="32"/>
    <s v="Espírito Santo"/>
    <s v="3204401"/>
    <s v="Rio Novo do Sul"/>
    <m/>
    <s v="3203"/>
    <s v="Central Espírito-santense"/>
    <x v="3"/>
    <x v="3"/>
    <n v="4595.1869999999999"/>
    <n v="10913.22"/>
    <n v="37051.005000000005"/>
    <n v="20297.721000000001"/>
    <n v="16753.284"/>
    <n v="6779.8940000000002"/>
    <n v="59339.307000000001"/>
    <n v="11921"/>
    <n v="4977.7121885747838"/>
  </r>
  <r>
    <s v="32045002004"/>
    <n v="62"/>
    <n v="3"/>
    <x v="2"/>
    <n v="32"/>
    <s v="Espírito Santo"/>
    <s v="3204500"/>
    <s v="Santa Leopoldina"/>
    <m/>
    <s v="3203"/>
    <s v="Central Espírito-santense"/>
    <x v="9"/>
    <x v="9"/>
    <n v="18813.626"/>
    <n v="7600.4939999999997"/>
    <n v="35106.995000000003"/>
    <n v="13342.422"/>
    <n v="21764.573"/>
    <n v="2078.4499999999998"/>
    <n v="63599.563999999998"/>
    <n v="13151"/>
    <n v="4836.1009809139987"/>
  </r>
  <r>
    <s v="32045592004"/>
    <n v="63"/>
    <n v="3"/>
    <x v="2"/>
    <n v="32"/>
    <s v="Espírito Santo"/>
    <s v="3204559"/>
    <s v="Santa Maria de Jetibá"/>
    <m/>
    <s v="3203"/>
    <s v="Central Espírito-santense"/>
    <x v="9"/>
    <x v="9"/>
    <n v="89082.323999999993"/>
    <n v="17660.039000000001"/>
    <n v="107351.967"/>
    <n v="61196.904999999999"/>
    <n v="46155.061999999998"/>
    <n v="15894.216"/>
    <n v="229988.546"/>
    <n v="31599"/>
    <n v="7278.3488717997407"/>
  </r>
  <r>
    <s v="32046092004"/>
    <n v="64"/>
    <n v="3"/>
    <x v="2"/>
    <n v="32"/>
    <s v="Espírito Santo"/>
    <s v="3204609"/>
    <s v="Santa Teresa"/>
    <m/>
    <s v="3203"/>
    <s v="Central Espírito-santense"/>
    <x v="9"/>
    <x v="9"/>
    <n v="17866.742999999999"/>
    <n v="12426.005999999999"/>
    <n v="82822.214000000007"/>
    <n v="51438.303"/>
    <n v="31383.911"/>
    <n v="8911.3259999999991"/>
    <n v="122026.289"/>
    <n v="21021"/>
    <n v="5804.9706959706964"/>
  </r>
  <r>
    <s v="32046582004"/>
    <n v="65"/>
    <n v="3"/>
    <x v="2"/>
    <n v="32"/>
    <s v="Espírito Santo"/>
    <s v="3204658"/>
    <s v="São Domingos do Norte"/>
    <m/>
    <s v="3201"/>
    <s v="Noroeste Espírito-santense"/>
    <x v="4"/>
    <x v="4"/>
    <n v="4110.32"/>
    <n v="8552.7630000000008"/>
    <n v="23510.898000000001"/>
    <n v="11034.138999999999"/>
    <n v="12476.759"/>
    <n v="4346.4219999999996"/>
    <n v="40520.402000000002"/>
    <n v="8087"/>
    <n v="5010.5604055892172"/>
  </r>
  <r>
    <s v="32047082004"/>
    <n v="66"/>
    <n v="3"/>
    <x v="2"/>
    <n v="32"/>
    <s v="Espírito Santo"/>
    <s v="3204708"/>
    <s v="São Gabriel da Palha"/>
    <m/>
    <s v="3201"/>
    <s v="Noroeste Espírito-santense"/>
    <x v="4"/>
    <x v="4"/>
    <n v="9418.2559999999994"/>
    <n v="26329.469000000001"/>
    <n v="101317.299"/>
    <n v="61459.222000000002"/>
    <n v="39858.076999999997"/>
    <n v="16576.844000000001"/>
    <n v="153641.86799999999"/>
    <n v="27968"/>
    <n v="5493.4878432494279"/>
  </r>
  <r>
    <s v="32048072004"/>
    <n v="67"/>
    <n v="3"/>
    <x v="2"/>
    <n v="32"/>
    <s v="Espírito Santo"/>
    <s v="3204807"/>
    <s v="São José do Calçado"/>
    <m/>
    <s v="3204"/>
    <s v="Sul Espírito-santense"/>
    <x v="2"/>
    <x v="2"/>
    <n v="4903.2169999999996"/>
    <n v="2883.1109999999999"/>
    <n v="32185.730000000003"/>
    <n v="15311.78"/>
    <n v="16873.95"/>
    <n v="5250.49"/>
    <n v="45222.546999999999"/>
    <n v="10621"/>
    <n v="4257.8426701817152"/>
  </r>
  <r>
    <s v="32049062004"/>
    <n v="68"/>
    <n v="3"/>
    <x v="2"/>
    <n v="32"/>
    <s v="Espírito Santo"/>
    <s v="3204906"/>
    <s v="São Mateus"/>
    <m/>
    <s v="3202"/>
    <s v="Litoral Norte Espírito-santense"/>
    <x v="7"/>
    <x v="7"/>
    <n v="72284.345000000001"/>
    <n v="133911.75599999999"/>
    <n v="404280.96499999997"/>
    <n v="258376.731"/>
    <n v="145904.234"/>
    <n v="54003.838000000003"/>
    <n v="664480.90599999996"/>
    <n v="99133"/>
    <n v="6702.9234059294076"/>
  </r>
  <r>
    <s v="32049552004"/>
    <n v="69"/>
    <n v="3"/>
    <x v="2"/>
    <n v="32"/>
    <s v="Espírito Santo"/>
    <s v="3204955"/>
    <s v="São Roque do Canaã"/>
    <m/>
    <s v="3203"/>
    <s v="Central Espírito-santense"/>
    <x v="4"/>
    <x v="4"/>
    <n v="7035.5910000000003"/>
    <n v="8920"/>
    <n v="32240.645"/>
    <n v="17315.052"/>
    <n v="14925.593000000001"/>
    <n v="5398.73"/>
    <n v="53594.964999999997"/>
    <n v="10849"/>
    <n v="4940.0834178265277"/>
  </r>
  <r>
    <s v="32050022004"/>
    <n v="70"/>
    <n v="3"/>
    <x v="2"/>
    <n v="32"/>
    <s v="Espírito Santo"/>
    <s v="3205002"/>
    <s v="Serra"/>
    <s v="RM Grande Vitória"/>
    <s v="3203"/>
    <s v="Central Espírito-santense"/>
    <x v="8"/>
    <x v="8"/>
    <n v="7017.8770000000004"/>
    <n v="3444638.3489999999"/>
    <n v="2430170.2480000001"/>
    <n v="1900213.37"/>
    <n v="529956.87800000003"/>
    <n v="1748734.017"/>
    <n v="7630560.4919999996"/>
    <n v="371986"/>
    <n v="20513.031382901507"/>
  </r>
  <r>
    <s v="32050102004"/>
    <n v="71"/>
    <n v="3"/>
    <x v="2"/>
    <n v="32"/>
    <s v="Espírito Santo"/>
    <s v="3205010"/>
    <s v="Sooretama"/>
    <m/>
    <s v="3202"/>
    <s v="Litoral Norte Espírito-santense"/>
    <x v="6"/>
    <x v="6"/>
    <n v="31714.039000000001"/>
    <n v="11047.947"/>
    <n v="55662.356"/>
    <n v="27226.100999999999"/>
    <n v="28436.255000000001"/>
    <n v="5681.5940000000001"/>
    <n v="104105.936"/>
    <n v="20364"/>
    <n v="5112.2537811824786"/>
  </r>
  <r>
    <s v="32050362004"/>
    <n v="72"/>
    <n v="3"/>
    <x v="2"/>
    <n v="32"/>
    <s v="Espírito Santo"/>
    <s v="3205036"/>
    <s v="Vargem Alta"/>
    <m/>
    <s v="3204"/>
    <s v="Sul Espírito-santense"/>
    <x v="5"/>
    <x v="5"/>
    <n v="15628.437"/>
    <n v="24292.493999999999"/>
    <n v="60766.539000000004"/>
    <n v="31138.253000000001"/>
    <n v="29628.286"/>
    <n v="12009.695"/>
    <n v="112697.16499999999"/>
    <n v="19579"/>
    <n v="5756.0225241329999"/>
  </r>
  <r>
    <s v="32050692004"/>
    <n v="73"/>
    <n v="3"/>
    <x v="2"/>
    <n v="32"/>
    <s v="Espírito Santo"/>
    <s v="3205069"/>
    <s v="Venda Nova do Imigrante"/>
    <m/>
    <s v="3203"/>
    <s v="Central Espírito-santense"/>
    <x v="0"/>
    <x v="0"/>
    <n v="20512.189999999999"/>
    <n v="13403.106"/>
    <n v="85465.616999999998"/>
    <n v="60136.648000000001"/>
    <n v="25328.969000000001"/>
    <n v="15978.406999999999"/>
    <n v="135359.32"/>
    <n v="18283"/>
    <n v="7403.5617787015262"/>
  </r>
  <r>
    <s v="32051012004"/>
    <n v="74"/>
    <n v="3"/>
    <x v="2"/>
    <n v="32"/>
    <s v="Espírito Santo"/>
    <s v="3205101"/>
    <s v="Viana"/>
    <s v="RM Grande Vitória"/>
    <s v="3203"/>
    <s v="Central Espírito-santense"/>
    <x v="8"/>
    <x v="8"/>
    <n v="6749.12"/>
    <n v="156938.79300000001"/>
    <n v="223782.56900000002"/>
    <n v="140049.353"/>
    <n v="83733.216"/>
    <n v="119958.143"/>
    <n v="507428.625"/>
    <n v="58370"/>
    <n v="8693.3120609902344"/>
  </r>
  <r>
    <s v="32051502004"/>
    <n v="75"/>
    <n v="3"/>
    <x v="2"/>
    <n v="32"/>
    <s v="Espírito Santo"/>
    <s v="3205150"/>
    <s v="Vila Pavão"/>
    <m/>
    <s v="3201"/>
    <s v="Noroeste Espírito-santense"/>
    <x v="1"/>
    <x v="1"/>
    <n v="9258.08"/>
    <n v="10134.308999999999"/>
    <n v="21583.813000000002"/>
    <n v="8783.348"/>
    <n v="12800.465"/>
    <n v="2252.5549999999998"/>
    <n v="43228.756999999998"/>
    <n v="8440"/>
    <n v="5121.8906398104264"/>
  </r>
  <r>
    <s v="32051762004"/>
    <n v="76"/>
    <n v="3"/>
    <x v="2"/>
    <n v="32"/>
    <s v="Espírito Santo"/>
    <s v="3205176"/>
    <s v="Vila Valério"/>
    <m/>
    <s v="3201"/>
    <s v="Noroeste Espírito-santense"/>
    <x v="4"/>
    <x v="4"/>
    <n v="15879.215"/>
    <n v="3911.0059999999999"/>
    <n v="34450.335999999996"/>
    <n v="15126.825999999999"/>
    <n v="19323.509999999998"/>
    <n v="2643.7420000000002"/>
    <n v="56884.298999999999"/>
    <n v="14228"/>
    <n v="3998.0530643800957"/>
  </r>
  <r>
    <s v="32052002004"/>
    <n v="77"/>
    <n v="3"/>
    <x v="2"/>
    <n v="32"/>
    <s v="Espírito Santo"/>
    <s v="3205200"/>
    <s v="Vila Velha"/>
    <s v="RM Grande Vitória"/>
    <s v="3203"/>
    <s v="Central Espírito-santense"/>
    <x v="8"/>
    <x v="8"/>
    <n v="3948.721"/>
    <n v="811418.06299999997"/>
    <n v="2208131.6150000002"/>
    <n v="1718254.07"/>
    <n v="489877.54499999998"/>
    <n v="928057.26399999997"/>
    <n v="3951555.6630000002"/>
    <n v="387204"/>
    <n v="10205.358578423777"/>
  </r>
  <r>
    <s v="32053092004"/>
    <n v="78"/>
    <n v="3"/>
    <x v="2"/>
    <n v="32"/>
    <s v="Espírito Santo"/>
    <s v="3205309"/>
    <s v="Vitória"/>
    <s v="RM Grande Vitória"/>
    <s v="3203"/>
    <s v="Central Espírito-santense"/>
    <x v="8"/>
    <x v="8"/>
    <n v="2486.5120000000002"/>
    <n v="1995749.9820000001"/>
    <n v="5012402.9670000002"/>
    <n v="4388808.1529999999"/>
    <n v="623594.81400000001"/>
    <n v="3301578.9550000001"/>
    <n v="10312218.415999999"/>
    <n v="309507"/>
    <n v="33318.207394340032"/>
  </r>
  <r>
    <s v="32001022005"/>
    <n v="1"/>
    <n v="4"/>
    <x v="3"/>
    <n v="32"/>
    <s v="Espírito Santo"/>
    <s v="3200102"/>
    <s v="Afonso Cláudio"/>
    <m/>
    <s v="3203"/>
    <s v="Central Espírito-santense"/>
    <x v="0"/>
    <x v="0"/>
    <n v="24179.205000000002"/>
    <n v="11891.663"/>
    <n v="102387.71299999999"/>
    <n v="49122.048999999999"/>
    <n v="53265.663999999997"/>
    <n v="7962.1170000000002"/>
    <n v="146420.698"/>
    <n v="33558"/>
    <n v="4363.212885154062"/>
  </r>
  <r>
    <s v="32001362005"/>
    <n v="2"/>
    <n v="4"/>
    <x v="3"/>
    <n v="32"/>
    <s v="Espírito Santo"/>
    <s v="3200136"/>
    <s v="Águia Branca"/>
    <m/>
    <s v="3201"/>
    <s v="Noroeste Espírito-santense"/>
    <x v="1"/>
    <x v="1"/>
    <n v="13739.394"/>
    <n v="5097.2020000000002"/>
    <n v="29271.489000000001"/>
    <n v="11971.743"/>
    <n v="17299.745999999999"/>
    <n v="3035.0149999999999"/>
    <n v="51143.1"/>
    <n v="9461"/>
    <n v="5405.6759327766622"/>
  </r>
  <r>
    <s v="32001692005"/>
    <n v="3"/>
    <n v="4"/>
    <x v="3"/>
    <n v="32"/>
    <s v="Espírito Santo"/>
    <s v="3200169"/>
    <s v="Água Doce do Norte"/>
    <m/>
    <s v="3201"/>
    <s v="Noroeste Espírito-santense"/>
    <x v="1"/>
    <x v="1"/>
    <n v="9765.0210000000006"/>
    <n v="6445.0389999999998"/>
    <n v="36610.334000000003"/>
    <n v="13868.026"/>
    <n v="22742.308000000001"/>
    <n v="2587.0770000000002"/>
    <n v="55407.470999999998"/>
    <n v="12782"/>
    <n v="4334.8044906900332"/>
  </r>
  <r>
    <s v="32002012005"/>
    <n v="4"/>
    <n v="4"/>
    <x v="3"/>
    <n v="32"/>
    <s v="Espírito Santo"/>
    <s v="3200201"/>
    <s v="Alegre"/>
    <m/>
    <s v="3204"/>
    <s v="Sul Espírito-santense"/>
    <x v="2"/>
    <x v="2"/>
    <n v="15603.598"/>
    <n v="8411.6219999999994"/>
    <n v="114116.644"/>
    <n v="57010.834999999999"/>
    <n v="57105.809000000001"/>
    <n v="8878.1710000000003"/>
    <n v="147010.035"/>
    <n v="32523"/>
    <n v="4520.1867908864497"/>
  </r>
  <r>
    <s v="32003002005"/>
    <n v="5"/>
    <n v="4"/>
    <x v="3"/>
    <n v="32"/>
    <s v="Espírito Santo"/>
    <s v="3200300"/>
    <s v="Alfredo Chaves"/>
    <m/>
    <s v="3203"/>
    <s v="Central Espírito-santense"/>
    <x v="3"/>
    <x v="3"/>
    <n v="16720.358"/>
    <n v="6907.6970000000001"/>
    <n v="43364.603000000003"/>
    <n v="21658.190999999999"/>
    <n v="21706.412"/>
    <n v="4353.0169999999998"/>
    <n v="71345.676000000007"/>
    <n v="14223"/>
    <n v="5016.2185192997258"/>
  </r>
  <r>
    <s v="32003592005"/>
    <n v="6"/>
    <n v="4"/>
    <x v="3"/>
    <n v="32"/>
    <s v="Espírito Santo"/>
    <s v="3200359"/>
    <s v="Alto Rio Novo"/>
    <m/>
    <s v="3201"/>
    <s v="Noroeste Espírito-santense"/>
    <x v="4"/>
    <x v="4"/>
    <n v="3790.71"/>
    <n v="1117.0319999999999"/>
    <n v="21132.724999999999"/>
    <n v="8090.3879999999999"/>
    <n v="13042.337"/>
    <n v="1338.231"/>
    <n v="27378.698"/>
    <n v="6636"/>
    <n v="4125.7833031946957"/>
  </r>
  <r>
    <s v="32004092005"/>
    <n v="7"/>
    <n v="4"/>
    <x v="3"/>
    <n v="32"/>
    <s v="Espírito Santo"/>
    <s v="3200409"/>
    <s v="Anchieta"/>
    <m/>
    <s v="3203"/>
    <s v="Central Espírito-santense"/>
    <x v="3"/>
    <x v="3"/>
    <n v="11430.103999999999"/>
    <n v="1468966.1580000001"/>
    <n v="363948.50899999996"/>
    <n v="309030.33799999999"/>
    <n v="54918.171000000002"/>
    <n v="86636.402000000002"/>
    <n v="1930981.173"/>
    <n v="21834"/>
    <n v="88439.185353118984"/>
  </r>
  <r>
    <s v="32005082005"/>
    <n v="8"/>
    <n v="4"/>
    <x v="3"/>
    <n v="32"/>
    <s v="Espírito Santo"/>
    <s v="3200508"/>
    <s v="Apiacá"/>
    <m/>
    <s v="3204"/>
    <s v="Sul Espírito-santense"/>
    <x v="5"/>
    <x v="5"/>
    <n v="5112.3419999999996"/>
    <n v="1518.577"/>
    <n v="23428.313999999998"/>
    <n v="8843.9310000000005"/>
    <n v="14584.383"/>
    <n v="1158.68"/>
    <n v="31217.912"/>
    <n v="8003"/>
    <n v="3900.7762089216544"/>
  </r>
  <r>
    <s v="32006072005"/>
    <n v="9"/>
    <n v="4"/>
    <x v="3"/>
    <n v="32"/>
    <s v="Espírito Santo"/>
    <s v="3200607"/>
    <s v="Aracruz"/>
    <m/>
    <s v="3202"/>
    <s v="Litoral Norte Espírito-santense"/>
    <x v="6"/>
    <x v="6"/>
    <n v="53891.116000000002"/>
    <n v="1322239.6240000001"/>
    <n v="571232.92099999997"/>
    <n v="407504.82"/>
    <n v="163728.101"/>
    <n v="327973.10499999998"/>
    <n v="2275336.7659999998"/>
    <n v="72283"/>
    <n v="31478.172820718566"/>
  </r>
  <r>
    <s v="32007062005"/>
    <n v="10"/>
    <n v="4"/>
    <x v="3"/>
    <n v="32"/>
    <s v="Espírito Santo"/>
    <s v="3200706"/>
    <s v="Atilio Vivacqua"/>
    <m/>
    <s v="3204"/>
    <s v="Sul Espírito-santense"/>
    <x v="5"/>
    <x v="5"/>
    <n v="5502.9520000000002"/>
    <n v="30838.959999999999"/>
    <n v="38865.474000000002"/>
    <n v="19756.79"/>
    <n v="19108.684000000001"/>
    <n v="11583.063"/>
    <n v="86790.448999999993"/>
    <n v="9368"/>
    <n v="9264.5654355251918"/>
  </r>
  <r>
    <s v="32008052005"/>
    <n v="11"/>
    <n v="4"/>
    <x v="3"/>
    <n v="32"/>
    <s v="Espírito Santo"/>
    <s v="3200805"/>
    <s v="Baixo Guandu"/>
    <m/>
    <s v="3201"/>
    <s v="Noroeste Espírito-santense"/>
    <x v="4"/>
    <x v="4"/>
    <n v="16213.842000000001"/>
    <n v="66452.851999999999"/>
    <n v="110746.25099999999"/>
    <n v="58698.59"/>
    <n v="52047.661"/>
    <n v="11053.397999999999"/>
    <n v="204466.34299999999"/>
    <n v="28256"/>
    <n v="7236.2097607587766"/>
  </r>
  <r>
    <s v="32009042005"/>
    <n v="12"/>
    <n v="4"/>
    <x v="3"/>
    <n v="32"/>
    <s v="Espírito Santo"/>
    <s v="3200904"/>
    <s v="Barra de São Francisco"/>
    <m/>
    <s v="3201"/>
    <s v="Noroeste Espírito-santense"/>
    <x v="1"/>
    <x v="1"/>
    <n v="17530.314999999999"/>
    <n v="69596.728000000003"/>
    <n v="157764.26300000001"/>
    <n v="93509.258000000002"/>
    <n v="64255.004999999997"/>
    <n v="25759.436000000002"/>
    <n v="270650.74300000002"/>
    <n v="38762"/>
    <n v="6982.3730199680103"/>
  </r>
  <r>
    <s v="32010012005"/>
    <n v="13"/>
    <n v="4"/>
    <x v="3"/>
    <n v="32"/>
    <s v="Espírito Santo"/>
    <s v="3201001"/>
    <s v="Boa Esperança"/>
    <m/>
    <s v="3201"/>
    <s v="Noroeste Espírito-santense"/>
    <x v="7"/>
    <x v="7"/>
    <n v="22593.963"/>
    <n v="10974.405000000001"/>
    <n v="51074.710999999996"/>
    <n v="25372.994999999999"/>
    <n v="25701.716"/>
    <n v="5075.317"/>
    <n v="89718.395999999993"/>
    <n v="14165"/>
    <n v="6333.8084009883514"/>
  </r>
  <r>
    <s v="32011002005"/>
    <n v="14"/>
    <n v="4"/>
    <x v="3"/>
    <n v="32"/>
    <s v="Espírito Santo"/>
    <s v="3201100"/>
    <s v="Bom Jesus do Norte"/>
    <m/>
    <s v="3204"/>
    <s v="Sul Espírito-santense"/>
    <x v="2"/>
    <x v="2"/>
    <n v="937.41399999999999"/>
    <n v="7258.0249999999996"/>
    <n v="34322.142"/>
    <n v="17138.210999999999"/>
    <n v="17183.931"/>
    <n v="4624.6350000000002"/>
    <n v="47142.216"/>
    <n v="10017"/>
    <n v="4706.2210242587598"/>
  </r>
  <r>
    <s v="32011592005"/>
    <n v="15"/>
    <n v="4"/>
    <x v="3"/>
    <n v="32"/>
    <s v="Espírito Santo"/>
    <s v="3201159"/>
    <s v="Brejetuba"/>
    <m/>
    <s v="3203"/>
    <s v="Central Espírito-santense"/>
    <x v="0"/>
    <x v="0"/>
    <n v="22266.273000000001"/>
    <n v="2435.3879999999999"/>
    <n v="32558.202000000001"/>
    <n v="11354.538"/>
    <n v="21203.664000000001"/>
    <n v="1677.5409999999999"/>
    <n v="58937.404000000002"/>
    <n v="12815"/>
    <n v="4599.0951229028478"/>
  </r>
  <r>
    <s v="32012092005"/>
    <n v="16"/>
    <n v="4"/>
    <x v="3"/>
    <n v="32"/>
    <s v="Espírito Santo"/>
    <s v="3201209"/>
    <s v="Cachoeiro de Itapemirim"/>
    <m/>
    <s v="3204"/>
    <s v="Sul Espírito-santense"/>
    <x v="5"/>
    <x v="5"/>
    <n v="16881.256000000001"/>
    <n v="476058.03499999997"/>
    <n v="1073986.527"/>
    <n v="757875.32700000005"/>
    <n v="316111.2"/>
    <n v="313016.342"/>
    <n v="1879942.16"/>
    <n v="194605"/>
    <n v="9660.2973202127378"/>
  </r>
  <r>
    <s v="32013082005"/>
    <n v="17"/>
    <n v="4"/>
    <x v="3"/>
    <n v="32"/>
    <s v="Espírito Santo"/>
    <s v="3201308"/>
    <s v="Cariacica"/>
    <s v="RM Grande Vitória"/>
    <s v="3203"/>
    <s v="Central Espírito-santense"/>
    <x v="8"/>
    <x v="8"/>
    <n v="3705.3519999999999"/>
    <n v="888884.55700000003"/>
    <n v="1521250.767"/>
    <n v="1012640.757"/>
    <n v="508610.01"/>
    <n v="536255.57200000004"/>
    <n v="2950096.2480000001"/>
    <n v="355456"/>
    <n v="8299.4695489737132"/>
  </r>
  <r>
    <s v="32014072005"/>
    <n v="18"/>
    <n v="4"/>
    <x v="3"/>
    <n v="32"/>
    <s v="Espírito Santo"/>
    <s v="3201407"/>
    <s v="Castelo"/>
    <m/>
    <s v="3204"/>
    <s v="Sul Espírito-santense"/>
    <x v="5"/>
    <x v="5"/>
    <n v="19225.897000000001"/>
    <n v="38813.292999999998"/>
    <n v="148109.20799999998"/>
    <n v="89481.366999999998"/>
    <n v="58627.841"/>
    <n v="23088.839"/>
    <n v="229237.23800000001"/>
    <n v="34704"/>
    <n v="6605.4990202858462"/>
  </r>
  <r>
    <s v="32015062005"/>
    <n v="19"/>
    <n v="4"/>
    <x v="3"/>
    <n v="32"/>
    <s v="Espírito Santo"/>
    <s v="3201506"/>
    <s v="Colatina"/>
    <m/>
    <s v="3201"/>
    <s v="Noroeste Espírito-santense"/>
    <x v="4"/>
    <x v="4"/>
    <n v="20809.420999999998"/>
    <n v="188274.13099999999"/>
    <n v="664440.42599999998"/>
    <n v="472937.51899999997"/>
    <n v="191502.90700000001"/>
    <n v="179270.36799999999"/>
    <n v="1052794.3459999999"/>
    <n v="110513"/>
    <n v="9526.4298860767503"/>
  </r>
  <r>
    <s v="32016052005"/>
    <n v="20"/>
    <n v="4"/>
    <x v="3"/>
    <n v="32"/>
    <s v="Espírito Santo"/>
    <s v="3201605"/>
    <s v="Conceição da Barra"/>
    <m/>
    <s v="3202"/>
    <s v="Litoral Norte Espírito-santense"/>
    <x v="7"/>
    <x v="7"/>
    <n v="59767.336000000003"/>
    <n v="32836.135000000002"/>
    <n v="115659.048"/>
    <n v="58859.616999999998"/>
    <n v="56799.430999999997"/>
    <n v="21952.387999999999"/>
    <n v="230214.90599999999"/>
    <n v="29133"/>
    <n v="7902.2038924930494"/>
  </r>
  <r>
    <s v="32017042005"/>
    <n v="21"/>
    <n v="4"/>
    <x v="3"/>
    <n v="32"/>
    <s v="Espírito Santo"/>
    <s v="3201704"/>
    <s v="Conceição do Castelo"/>
    <m/>
    <s v="3203"/>
    <s v="Central Espírito-santense"/>
    <x v="0"/>
    <x v="0"/>
    <n v="15746.701999999999"/>
    <n v="4459.9489999999996"/>
    <n v="40474.875"/>
    <n v="18700.133999999998"/>
    <n v="21774.741000000002"/>
    <n v="3844.8510000000001"/>
    <n v="64526.375999999997"/>
    <n v="11146"/>
    <n v="5789.1957652969677"/>
  </r>
  <r>
    <s v="32018032005"/>
    <n v="22"/>
    <n v="4"/>
    <x v="3"/>
    <n v="32"/>
    <s v="Espírito Santo"/>
    <s v="3201803"/>
    <s v="Divino de São Lourenço"/>
    <m/>
    <s v="3204"/>
    <s v="Sul Espírito-santense"/>
    <x v="2"/>
    <x v="2"/>
    <n v="4664.4620000000004"/>
    <n v="680.44600000000003"/>
    <n v="14129.019"/>
    <n v="4265.0200000000004"/>
    <n v="9863.9989999999998"/>
    <n v="558.62900000000002"/>
    <n v="20032.554"/>
    <n v="5272"/>
    <n v="3799.8015933232168"/>
  </r>
  <r>
    <s v="32019022005"/>
    <n v="23"/>
    <n v="4"/>
    <x v="3"/>
    <n v="32"/>
    <s v="Espírito Santo"/>
    <s v="3201902"/>
    <s v="Domingos Martins"/>
    <m/>
    <s v="3203"/>
    <s v="Central Espírito-santense"/>
    <x v="0"/>
    <x v="0"/>
    <n v="41819.85"/>
    <n v="25055.412"/>
    <n v="118223.31599999999"/>
    <n v="62155.228999999999"/>
    <n v="56068.087"/>
    <n v="16145.163"/>
    <n v="201243.74100000001"/>
    <n v="33368"/>
    <n v="6031.0399484536083"/>
  </r>
  <r>
    <s v="32020092005"/>
    <n v="24"/>
    <n v="4"/>
    <x v="3"/>
    <n v="32"/>
    <s v="Espírito Santo"/>
    <s v="3202009"/>
    <s v="Dores do Rio Preto"/>
    <m/>
    <s v="3204"/>
    <s v="Sul Espírito-santense"/>
    <x v="2"/>
    <x v="2"/>
    <n v="5645.299"/>
    <n v="4501.2479999999996"/>
    <n v="22538.985000000001"/>
    <n v="10579.974"/>
    <n v="11959.011"/>
    <n v="3170.1350000000002"/>
    <n v="35855.665999999997"/>
    <n v="6766"/>
    <n v="5299.3890038427435"/>
  </r>
  <r>
    <s v="32021082005"/>
    <n v="25"/>
    <n v="4"/>
    <x v="3"/>
    <n v="32"/>
    <s v="Espírito Santo"/>
    <s v="3202108"/>
    <s v="Ecoporanga"/>
    <m/>
    <s v="3201"/>
    <s v="Noroeste Espírito-santense"/>
    <x v="1"/>
    <x v="1"/>
    <n v="27563.797999999999"/>
    <n v="36172.129999999997"/>
    <n v="81484.794999999998"/>
    <n v="39115.665000000001"/>
    <n v="42369.13"/>
    <n v="8748.3889999999992"/>
    <n v="153969.11199999999"/>
    <n v="23695"/>
    <n v="6497.9578814095803"/>
  </r>
  <r>
    <s v="32022072005"/>
    <n v="26"/>
    <n v="4"/>
    <x v="3"/>
    <n v="32"/>
    <s v="Espírito Santo"/>
    <s v="3202207"/>
    <s v="Fundão"/>
    <s v="RM Grande Vitória"/>
    <s v="3202"/>
    <s v="Litoral Norte Espírito-santense"/>
    <x v="8"/>
    <x v="8"/>
    <n v="6764.5259999999998"/>
    <n v="28526.436000000002"/>
    <n v="74687.096999999994"/>
    <n v="46470.216999999997"/>
    <n v="28216.880000000001"/>
    <n v="15918.314"/>
    <n v="125896.372"/>
    <n v="14766"/>
    <n v="8526.0986049031562"/>
  </r>
  <r>
    <s v="32022562005"/>
    <n v="27"/>
    <n v="4"/>
    <x v="3"/>
    <n v="32"/>
    <s v="Espírito Santo"/>
    <s v="3202256"/>
    <s v="Governador Lindenberg"/>
    <m/>
    <s v="3201"/>
    <s v="Noroeste Espírito-santense"/>
    <x v="4"/>
    <x v="4"/>
    <n v="9114.9959999999992"/>
    <n v="5441.28"/>
    <n v="33676.421000000002"/>
    <n v="16032.146000000001"/>
    <n v="17644.275000000001"/>
    <n v="5366.01"/>
    <n v="53598.707000000002"/>
    <n v="9942"/>
    <n v="5391.139307986321"/>
  </r>
  <r>
    <s v="32023062005"/>
    <n v="28"/>
    <n v="4"/>
    <x v="3"/>
    <n v="32"/>
    <s v="Espírito Santo"/>
    <s v="3202306"/>
    <s v="Guaçuí"/>
    <m/>
    <s v="3204"/>
    <s v="Sul Espírito-santense"/>
    <x v="2"/>
    <x v="2"/>
    <n v="10672.686"/>
    <n v="9121.3960000000006"/>
    <n v="107645.10399999999"/>
    <n v="63805.485000000001"/>
    <n v="43839.618999999999"/>
    <n v="11219.864"/>
    <n v="138659.049"/>
    <n v="27702"/>
    <n v="5005.3804418453537"/>
  </r>
  <r>
    <s v="32024052005"/>
    <n v="29"/>
    <n v="4"/>
    <x v="3"/>
    <n v="32"/>
    <s v="Espírito Santo"/>
    <s v="3202405"/>
    <s v="Guarapari"/>
    <s v="RM Grande Vitória"/>
    <s v="3203"/>
    <s v="Central Espírito-santense"/>
    <x v="8"/>
    <x v="8"/>
    <n v="18705.311000000002"/>
    <n v="76996.767999999996"/>
    <n v="503739.01800000004"/>
    <n v="339765.02"/>
    <n v="163973.99799999999"/>
    <n v="56502.790999999997"/>
    <n v="655943.88899999997"/>
    <n v="105116"/>
    <n v="6240.1907321435365"/>
  </r>
  <r>
    <s v="32024542005"/>
    <n v="30"/>
    <n v="4"/>
    <x v="3"/>
    <n v="32"/>
    <s v="Espírito Santo"/>
    <s v="3202454"/>
    <s v="Ibatiba"/>
    <m/>
    <s v="3204"/>
    <s v="Sul Espírito-santense"/>
    <x v="2"/>
    <x v="2"/>
    <n v="11859.328"/>
    <n v="3526.922"/>
    <n v="63034.436999999998"/>
    <n v="27165.169000000002"/>
    <n v="35869.267999999996"/>
    <n v="5045.7650000000003"/>
    <n v="83466.452000000005"/>
    <n v="21498"/>
    <n v="3882.5217229509722"/>
  </r>
  <r>
    <s v="32025042005"/>
    <n v="31"/>
    <n v="4"/>
    <x v="3"/>
    <n v="32"/>
    <s v="Espírito Santo"/>
    <s v="3202504"/>
    <s v="Ibiraçu"/>
    <m/>
    <s v="3202"/>
    <s v="Litoral Norte Espírito-santense"/>
    <x v="6"/>
    <x v="6"/>
    <n v="8634.8349999999991"/>
    <n v="63453.086000000003"/>
    <n v="62922.764999999999"/>
    <n v="44728.004000000001"/>
    <n v="18194.760999999999"/>
    <n v="20895.491999999998"/>
    <n v="155906.17800000001"/>
    <n v="10605"/>
    <n v="14701.195473833097"/>
  </r>
  <r>
    <s v="32025532005"/>
    <n v="32"/>
    <n v="4"/>
    <x v="3"/>
    <n v="32"/>
    <s v="Espírito Santo"/>
    <s v="3202553"/>
    <s v="Ibitirama"/>
    <m/>
    <s v="3204"/>
    <s v="Sul Espírito-santense"/>
    <x v="2"/>
    <x v="2"/>
    <n v="8273.2060000000001"/>
    <n v="1343.2280000000001"/>
    <n v="24931.021000000001"/>
    <n v="7437.1109999999999"/>
    <n v="17493.91"/>
    <n v="907.48099999999999"/>
    <n v="35454.936999999998"/>
    <n v="10186"/>
    <n v="3480.7517180443747"/>
  </r>
  <r>
    <s v="32026032005"/>
    <n v="33"/>
    <n v="4"/>
    <x v="3"/>
    <n v="32"/>
    <s v="Espírito Santo"/>
    <s v="3202603"/>
    <s v="Iconha"/>
    <m/>
    <s v="3203"/>
    <s v="Central Espírito-santense"/>
    <x v="3"/>
    <x v="3"/>
    <n v="10308.700000000001"/>
    <n v="8960.2240000000002"/>
    <n v="77594.93299999999"/>
    <n v="55522.74"/>
    <n v="22072.192999999999"/>
    <n v="20058.143"/>
    <n v="116921.99800000001"/>
    <n v="12301"/>
    <n v="9505.0807251442966"/>
  </r>
  <r>
    <s v="32026522005"/>
    <n v="34"/>
    <n v="4"/>
    <x v="3"/>
    <n v="32"/>
    <s v="Espírito Santo"/>
    <s v="3202652"/>
    <s v="Irupi"/>
    <m/>
    <s v="3204"/>
    <s v="Sul Espírito-santense"/>
    <x v="2"/>
    <x v="2"/>
    <n v="12170.964"/>
    <n v="3629.5659999999998"/>
    <n v="32313.949999999997"/>
    <n v="12919.612999999999"/>
    <n v="19394.337"/>
    <n v="2799.0529999999999"/>
    <n v="50913.531999999999"/>
    <n v="10866"/>
    <n v="4685.5818148352664"/>
  </r>
  <r>
    <s v="32027022005"/>
    <n v="35"/>
    <n v="4"/>
    <x v="3"/>
    <n v="32"/>
    <s v="Espírito Santo"/>
    <s v="3202702"/>
    <s v="Itaguaçu"/>
    <m/>
    <s v="3203"/>
    <s v="Central Espírito-santense"/>
    <x v="9"/>
    <x v="9"/>
    <n v="23207.442999999999"/>
    <n v="5246.6019999999999"/>
    <n v="51731.438000000002"/>
    <n v="26195.221000000001"/>
    <n v="25536.217000000001"/>
    <n v="3859.873"/>
    <n v="84045.354999999996"/>
    <n v="15185"/>
    <n v="5534.7616068488642"/>
  </r>
  <r>
    <s v="32028012005"/>
    <n v="36"/>
    <n v="4"/>
    <x v="3"/>
    <n v="32"/>
    <s v="Espírito Santo"/>
    <s v="3202801"/>
    <s v="Itapemirim"/>
    <m/>
    <s v="3204"/>
    <s v="Sul Espírito-santense"/>
    <x v="3"/>
    <x v="3"/>
    <n v="32962.284"/>
    <n v="209222.44699999999"/>
    <n v="150028.26199999999"/>
    <n v="89113.679000000004"/>
    <n v="60914.582999999999"/>
    <n v="26224.639999999999"/>
    <n v="418437.63299999997"/>
    <n v="32044"/>
    <n v="13058.220977406067"/>
  </r>
  <r>
    <s v="32029002005"/>
    <n v="37"/>
    <n v="4"/>
    <x v="3"/>
    <n v="32"/>
    <s v="Espírito Santo"/>
    <s v="3202900"/>
    <s v="Itarana"/>
    <m/>
    <s v="3203"/>
    <s v="Central Espírito-santense"/>
    <x v="9"/>
    <x v="9"/>
    <n v="9957.02"/>
    <n v="2904.181"/>
    <n v="36793.608"/>
    <n v="17182.517"/>
    <n v="19611.091"/>
    <n v="3478.0819999999999"/>
    <n v="53132.891000000003"/>
    <n v="12071"/>
    <n v="4401.6975395576173"/>
  </r>
  <r>
    <s v="32030072005"/>
    <n v="38"/>
    <n v="4"/>
    <x v="3"/>
    <n v="32"/>
    <s v="Espírito Santo"/>
    <s v="3203007"/>
    <s v="Iúna"/>
    <m/>
    <s v="3204"/>
    <s v="Sul Espírito-santense"/>
    <x v="2"/>
    <x v="2"/>
    <n v="11803.031999999999"/>
    <n v="5761.8710000000001"/>
    <n v="93433.995999999999"/>
    <n v="47423.851000000002"/>
    <n v="46010.144999999997"/>
    <n v="10794.679"/>
    <n v="121793.57799999999"/>
    <n v="28079"/>
    <n v="4337.5326044374797"/>
  </r>
  <r>
    <s v="32030562005"/>
    <n v="39"/>
    <n v="4"/>
    <x v="3"/>
    <n v="32"/>
    <s v="Espírito Santo"/>
    <s v="3203056"/>
    <s v="Jaguaré"/>
    <m/>
    <s v="3202"/>
    <s v="Litoral Norte Espírito-santense"/>
    <x v="7"/>
    <x v="7"/>
    <n v="42477.123"/>
    <n v="296887.22899999999"/>
    <n v="132960.58500000002"/>
    <n v="91789.024000000005"/>
    <n v="41171.561000000002"/>
    <n v="11839.029"/>
    <n v="484163.96600000001"/>
    <n v="21098"/>
    <n v="22948.33472367049"/>
  </r>
  <r>
    <s v="32031062005"/>
    <n v="40"/>
    <n v="4"/>
    <x v="3"/>
    <n v="32"/>
    <s v="Espírito Santo"/>
    <s v="3203106"/>
    <s v="Jerônimo Monteiro"/>
    <m/>
    <s v="3204"/>
    <s v="Sul Espírito-santense"/>
    <x v="2"/>
    <x v="2"/>
    <n v="6207.6260000000002"/>
    <n v="3094.9569999999999"/>
    <n v="34120.034"/>
    <n v="14882.968000000001"/>
    <n v="19237.065999999999"/>
    <n v="2220.6999999999998"/>
    <n v="45643.315999999999"/>
    <n v="10998"/>
    <n v="4150.1469358065106"/>
  </r>
  <r>
    <s v="32031302005"/>
    <n v="41"/>
    <n v="4"/>
    <x v="3"/>
    <n v="32"/>
    <s v="Espírito Santo"/>
    <s v="3203130"/>
    <s v="João Neiva"/>
    <m/>
    <s v="3202"/>
    <s v="Litoral Norte Espírito-santense"/>
    <x v="6"/>
    <x v="6"/>
    <n v="6446.5159999999996"/>
    <n v="155573.19899999999"/>
    <n v="91674.611999999994"/>
    <n v="60393.964"/>
    <n v="31280.648000000001"/>
    <n v="27887.391"/>
    <n v="281581.71799999999"/>
    <n v="16447"/>
    <n v="17120.551954763785"/>
  </r>
  <r>
    <s v="32031632005"/>
    <n v="42"/>
    <n v="4"/>
    <x v="3"/>
    <n v="32"/>
    <s v="Espírito Santo"/>
    <s v="3203163"/>
    <s v="Laranja da Terra"/>
    <m/>
    <s v="3203"/>
    <s v="Central Espírito-santense"/>
    <x v="0"/>
    <x v="0"/>
    <n v="11194.168"/>
    <n v="2599.5740000000001"/>
    <n v="31510.743999999999"/>
    <n v="11685.848"/>
    <n v="19824.896000000001"/>
    <n v="2441.17"/>
    <n v="47745.656999999999"/>
    <n v="11121"/>
    <n v="4293.2881035878072"/>
  </r>
  <r>
    <s v="32032052005"/>
    <n v="43"/>
    <n v="4"/>
    <x v="3"/>
    <n v="32"/>
    <s v="Espírito Santo"/>
    <s v="3203205"/>
    <s v="Linhares"/>
    <m/>
    <s v="3202"/>
    <s v="Litoral Norte Espírito-santense"/>
    <x v="6"/>
    <x v="6"/>
    <n v="91654.244000000006"/>
    <n v="504784.11800000002"/>
    <n v="755071.60499999998"/>
    <n v="531996.45600000001"/>
    <n v="223075.149"/>
    <n v="213700.92"/>
    <n v="1565210.888"/>
    <n v="121418"/>
    <n v="12891.094302327498"/>
  </r>
  <r>
    <s v="32033042005"/>
    <n v="44"/>
    <n v="4"/>
    <x v="3"/>
    <n v="32"/>
    <s v="Espírito Santo"/>
    <s v="3203304"/>
    <s v="Mantenópolis"/>
    <m/>
    <s v="3201"/>
    <s v="Noroeste Espírito-santense"/>
    <x v="1"/>
    <x v="1"/>
    <n v="4844.1530000000002"/>
    <n v="1943.98"/>
    <n v="34049.971000000005"/>
    <n v="14162.879000000001"/>
    <n v="19887.092000000001"/>
    <n v="2238.732"/>
    <n v="43076.837"/>
    <n v="11115"/>
    <n v="3875.5588843904634"/>
  </r>
  <r>
    <s v="32033202005"/>
    <n v="45"/>
    <n v="4"/>
    <x v="3"/>
    <n v="32"/>
    <s v="Espírito Santo"/>
    <s v="3203320"/>
    <s v="Marataízes"/>
    <m/>
    <s v="3204"/>
    <s v="Sul Espírito-santense"/>
    <x v="3"/>
    <x v="3"/>
    <n v="31732.807000000001"/>
    <n v="32960.373"/>
    <n v="119612.889"/>
    <n v="65620.225999999995"/>
    <n v="53992.663"/>
    <n v="8121.9120000000003"/>
    <n v="192427.98199999999"/>
    <n v="35596"/>
    <n v="5405.8877963816158"/>
  </r>
  <r>
    <s v="32033462005"/>
    <n v="46"/>
    <n v="4"/>
    <x v="3"/>
    <n v="32"/>
    <s v="Espírito Santo"/>
    <s v="3203346"/>
    <s v="Marechal Floriano"/>
    <m/>
    <s v="3203"/>
    <s v="Central Espírito-santense"/>
    <x v="0"/>
    <x v="0"/>
    <n v="18787.330999999998"/>
    <n v="7862.9"/>
    <n v="71923.241999999998"/>
    <n v="44653.902000000002"/>
    <n v="27269.34"/>
    <n v="15547.397000000001"/>
    <n v="114120.86900000001"/>
    <n v="13858"/>
    <n v="8235.0172463558956"/>
  </r>
  <r>
    <s v="32033532005"/>
    <n v="47"/>
    <n v="4"/>
    <x v="3"/>
    <n v="32"/>
    <s v="Espírito Santo"/>
    <s v="3203353"/>
    <s v="Marilândia"/>
    <m/>
    <s v="3201"/>
    <s v="Noroeste Espírito-santense"/>
    <x v="4"/>
    <x v="4"/>
    <n v="8736.9750000000004"/>
    <n v="6802.1930000000002"/>
    <n v="36177.498999999996"/>
    <n v="16864.289000000001"/>
    <n v="19313.21"/>
    <n v="4113.6779999999999"/>
    <n v="55830.345000000001"/>
    <n v="10500"/>
    <n v="5317.1757142857141"/>
  </r>
  <r>
    <s v="32034032005"/>
    <n v="48"/>
    <n v="4"/>
    <x v="3"/>
    <n v="32"/>
    <s v="Espírito Santo"/>
    <s v="3203403"/>
    <s v="Mimoso do Sul"/>
    <m/>
    <s v="3204"/>
    <s v="Sul Espírito-santense"/>
    <x v="5"/>
    <x v="5"/>
    <n v="19006.75"/>
    <n v="23617.756000000001"/>
    <n v="87556.584999999992"/>
    <n v="43609.133000000002"/>
    <n v="43947.451999999997"/>
    <n v="12334.290999999999"/>
    <n v="142515.38200000001"/>
    <n v="27551"/>
    <n v="5172.7843635439731"/>
  </r>
  <r>
    <s v="32035022005"/>
    <n v="49"/>
    <n v="4"/>
    <x v="3"/>
    <n v="32"/>
    <s v="Espírito Santo"/>
    <s v="3203502"/>
    <s v="Montanha"/>
    <m/>
    <s v="3202"/>
    <s v="Litoral Norte Espírito-santense"/>
    <x v="7"/>
    <x v="7"/>
    <n v="27258.798999999999"/>
    <n v="11556.464"/>
    <n v="64971.250999999997"/>
    <n v="36229.347999999998"/>
    <n v="28741.902999999998"/>
    <n v="7046.848"/>
    <n v="110833.36199999999"/>
    <n v="16718"/>
    <n v="6629.5826055748294"/>
  </r>
  <r>
    <s v="32036012005"/>
    <n v="50"/>
    <n v="4"/>
    <x v="3"/>
    <n v="32"/>
    <s v="Espírito Santo"/>
    <s v="3203601"/>
    <s v="Mucurici"/>
    <m/>
    <s v="3202"/>
    <s v="Litoral Norte Espírito-santense"/>
    <x v="7"/>
    <x v="7"/>
    <n v="9859.5509999999995"/>
    <n v="1723.3610000000001"/>
    <n v="18001.925999999999"/>
    <n v="5921.4570000000003"/>
    <n v="12080.468999999999"/>
    <n v="761.63499999999999"/>
    <n v="30346.473000000002"/>
    <n v="6209"/>
    <n v="4887.4976646803025"/>
  </r>
  <r>
    <s v="32037002005"/>
    <n v="51"/>
    <n v="4"/>
    <x v="3"/>
    <n v="32"/>
    <s v="Espírito Santo"/>
    <s v="3203700"/>
    <s v="Muniz Freire"/>
    <m/>
    <s v="3204"/>
    <s v="Sul Espírito-santense"/>
    <x v="2"/>
    <x v="2"/>
    <n v="13412.47"/>
    <n v="3716.4490000000001"/>
    <n v="52636.493000000002"/>
    <n v="19922.468000000001"/>
    <n v="32714.025000000001"/>
    <n v="3120.0169999999998"/>
    <n v="72885.429000000004"/>
    <n v="19396"/>
    <n v="3757.7556712724272"/>
  </r>
  <r>
    <s v="32038092005"/>
    <n v="52"/>
    <n v="4"/>
    <x v="3"/>
    <n v="32"/>
    <s v="Espírito Santo"/>
    <s v="3203809"/>
    <s v="Muqui"/>
    <m/>
    <s v="3204"/>
    <s v="Sul Espírito-santense"/>
    <x v="5"/>
    <x v="5"/>
    <n v="5976.9459999999999"/>
    <n v="4027.5639999999999"/>
    <n v="44023.774000000005"/>
    <n v="21042.999"/>
    <n v="22980.775000000001"/>
    <n v="3267.3710000000001"/>
    <n v="57295.654999999999"/>
    <n v="13702"/>
    <n v="4181.5541526784409"/>
  </r>
  <r>
    <s v="32039082005"/>
    <n v="53"/>
    <n v="4"/>
    <x v="3"/>
    <n v="32"/>
    <s v="Espírito Santo"/>
    <s v="3203908"/>
    <s v="Nova Venécia"/>
    <m/>
    <s v="3201"/>
    <s v="Noroeste Espírito-santense"/>
    <x v="1"/>
    <x v="1"/>
    <n v="25417.681"/>
    <n v="65936.322"/>
    <n v="183826.04800000001"/>
    <n v="108876.171"/>
    <n v="74949.876999999993"/>
    <n v="28805.196"/>
    <n v="303985.24900000001"/>
    <n v="45212"/>
    <n v="6723.552353357516"/>
  </r>
  <r>
    <s v="32040052005"/>
    <n v="54"/>
    <n v="4"/>
    <x v="3"/>
    <n v="32"/>
    <s v="Espírito Santo"/>
    <s v="3204005"/>
    <s v="Pancas"/>
    <m/>
    <s v="3201"/>
    <s v="Noroeste Espírito-santense"/>
    <x v="4"/>
    <x v="4"/>
    <n v="11917.856"/>
    <n v="4583.8339999999998"/>
    <n v="56257.771999999997"/>
    <n v="21427.094000000001"/>
    <n v="34830.678"/>
    <n v="3612.9360000000001"/>
    <n v="76372.398000000001"/>
    <n v="20025"/>
    <n v="3813.8525842696631"/>
  </r>
  <r>
    <s v="32040542005"/>
    <n v="55"/>
    <n v="4"/>
    <x v="3"/>
    <n v="32"/>
    <s v="Espírito Santo"/>
    <s v="3204054"/>
    <s v="Pedro Canário"/>
    <m/>
    <s v="3202"/>
    <s v="Litoral Norte Espírito-santense"/>
    <x v="7"/>
    <x v="7"/>
    <n v="20399.276000000002"/>
    <n v="17319.233"/>
    <n v="78505.687000000005"/>
    <n v="42324.644"/>
    <n v="36181.042999999998"/>
    <n v="11839.129000000001"/>
    <n v="128063.32399999999"/>
    <n v="22345"/>
    <n v="5731.1847840680239"/>
  </r>
  <r>
    <s v="32041042005"/>
    <n v="56"/>
    <n v="4"/>
    <x v="3"/>
    <n v="32"/>
    <s v="Espírito Santo"/>
    <s v="3204104"/>
    <s v="Pinheiros"/>
    <m/>
    <s v="3202"/>
    <s v="Litoral Norte Espírito-santense"/>
    <x v="7"/>
    <x v="7"/>
    <n v="56298.838000000003"/>
    <n v="8809.4159999999993"/>
    <n v="86283.44200000001"/>
    <n v="48151.485000000001"/>
    <n v="38131.957000000002"/>
    <n v="7859.5119999999997"/>
    <n v="159251.20800000001"/>
    <n v="21328"/>
    <n v="7466.7670667666916"/>
  </r>
  <r>
    <s v="32042032005"/>
    <n v="57"/>
    <n v="4"/>
    <x v="3"/>
    <n v="32"/>
    <s v="Espírito Santo"/>
    <s v="3204203"/>
    <s v="Piúma"/>
    <m/>
    <s v="3203"/>
    <s v="Central Espírito-santense"/>
    <x v="3"/>
    <x v="3"/>
    <n v="3087.4029999999998"/>
    <n v="6045.5569999999998"/>
    <n v="68643.406000000003"/>
    <n v="37062.754999999997"/>
    <n v="31580.651000000002"/>
    <n v="5770.5169999999998"/>
    <n v="83546.883000000002"/>
    <n v="18469"/>
    <n v="4523.6278629054086"/>
  </r>
  <r>
    <s v="32042522005"/>
    <n v="58"/>
    <n v="4"/>
    <x v="3"/>
    <n v="32"/>
    <s v="Espírito Santo"/>
    <s v="3204252"/>
    <s v="Ponto Belo"/>
    <m/>
    <s v="3202"/>
    <s v="Litoral Norte Espírito-santense"/>
    <x v="7"/>
    <x v="7"/>
    <n v="5276.3789999999999"/>
    <n v="3235.194"/>
    <n v="21092.330999999998"/>
    <n v="8652.2579999999998"/>
    <n v="12440.073"/>
    <n v="1605.3710000000001"/>
    <n v="31209.275000000001"/>
    <n v="6475"/>
    <n v="4819.9652509652506"/>
  </r>
  <r>
    <s v="32043022005"/>
    <n v="59"/>
    <n v="4"/>
    <x v="3"/>
    <n v="32"/>
    <s v="Espírito Santo"/>
    <s v="3204302"/>
    <s v="Presidente Kennedy"/>
    <m/>
    <s v="3204"/>
    <s v="Sul Espírito-santense"/>
    <x v="3"/>
    <x v="3"/>
    <n v="17951.839"/>
    <n v="483374.55599999998"/>
    <n v="117264.16699999999"/>
    <n v="95827.001999999993"/>
    <n v="21437.165000000001"/>
    <n v="4799.9610000000002"/>
    <n v="623390.522"/>
    <n v="9631"/>
    <n v="64727.496833142977"/>
  </r>
  <r>
    <s v="32043512005"/>
    <n v="60"/>
    <n v="4"/>
    <x v="3"/>
    <n v="32"/>
    <s v="Espírito Santo"/>
    <s v="3204351"/>
    <s v="Rio Bananal"/>
    <m/>
    <s v="3202"/>
    <s v="Litoral Norte Espírito-santense"/>
    <x v="6"/>
    <x v="6"/>
    <n v="19907.996999999999"/>
    <n v="5245.4830000000002"/>
    <n v="54862.370999999999"/>
    <n v="22408.781999999999"/>
    <n v="32453.589"/>
    <n v="4003.123"/>
    <n v="84018.974000000002"/>
    <n v="16885"/>
    <n v="4975.9534498075218"/>
  </r>
  <r>
    <s v="32044012005"/>
    <n v="61"/>
    <n v="4"/>
    <x v="3"/>
    <n v="32"/>
    <s v="Espírito Santo"/>
    <s v="3204401"/>
    <s v="Rio Novo do Sul"/>
    <m/>
    <s v="3203"/>
    <s v="Central Espírito-santense"/>
    <x v="3"/>
    <x v="3"/>
    <n v="6125.1049999999996"/>
    <n v="15531.558000000001"/>
    <n v="43132.456999999995"/>
    <n v="22538.623"/>
    <n v="20593.833999999999"/>
    <n v="9158.67"/>
    <n v="73947.789999999994"/>
    <n v="12065"/>
    <n v="6129.1164525486947"/>
  </r>
  <r>
    <s v="32045002005"/>
    <n v="62"/>
    <n v="4"/>
    <x v="3"/>
    <n v="32"/>
    <s v="Espírito Santo"/>
    <s v="3204500"/>
    <s v="Santa Leopoldina"/>
    <m/>
    <s v="3203"/>
    <s v="Central Espírito-santense"/>
    <x v="9"/>
    <x v="9"/>
    <n v="21050.6"/>
    <n v="8456.9950000000008"/>
    <n v="40529.949999999997"/>
    <n v="15563.603999999999"/>
    <n v="24966.346000000001"/>
    <n v="2305.223"/>
    <n v="72342.767000000007"/>
    <n v="13303"/>
    <n v="5438.0791550778022"/>
  </r>
  <r>
    <s v="32045592005"/>
    <n v="63"/>
    <n v="4"/>
    <x v="3"/>
    <n v="32"/>
    <s v="Espírito Santo"/>
    <s v="3204559"/>
    <s v="Santa Maria de Jetibá"/>
    <m/>
    <s v="3203"/>
    <s v="Central Espírito-santense"/>
    <x v="9"/>
    <x v="9"/>
    <n v="126267.61"/>
    <n v="18177.656999999999"/>
    <n v="127371.75199999999"/>
    <n v="73247.748999999996"/>
    <n v="54124.002999999997"/>
    <n v="17063.938999999998"/>
    <n v="288880.95899999997"/>
    <n v="32224"/>
    <n v="8964.7765330188686"/>
  </r>
  <r>
    <s v="32046092005"/>
    <n v="64"/>
    <n v="4"/>
    <x v="3"/>
    <n v="32"/>
    <s v="Espírito Santo"/>
    <s v="3204609"/>
    <s v="Santa Teresa"/>
    <m/>
    <s v="3203"/>
    <s v="Central Espírito-santense"/>
    <x v="9"/>
    <x v="9"/>
    <n v="24277.736000000001"/>
    <n v="12264.357"/>
    <n v="93279.119000000006"/>
    <n v="55739.877"/>
    <n v="37539.241999999998"/>
    <n v="9656.4030000000002"/>
    <n v="139477.61499999999"/>
    <n v="21109"/>
    <n v="6607.4951442512674"/>
  </r>
  <r>
    <s v="32046582005"/>
    <n v="65"/>
    <n v="4"/>
    <x v="3"/>
    <n v="32"/>
    <s v="Espírito Santo"/>
    <s v="3204658"/>
    <s v="São Domingos do Norte"/>
    <m/>
    <s v="3201"/>
    <s v="Noroeste Espírito-santense"/>
    <x v="4"/>
    <x v="4"/>
    <n v="5126.7749999999996"/>
    <n v="14692.263000000001"/>
    <n v="27561.402000000002"/>
    <n v="13174.815000000001"/>
    <n v="14386.587"/>
    <n v="4900.665"/>
    <n v="52281.103999999999"/>
    <n v="8207"/>
    <n v="6370.3063238698669"/>
  </r>
  <r>
    <s v="32047082005"/>
    <n v="66"/>
    <n v="4"/>
    <x v="3"/>
    <n v="32"/>
    <s v="Espírito Santo"/>
    <s v="3204708"/>
    <s v="São Gabriel da Palha"/>
    <m/>
    <s v="3201"/>
    <s v="Noroeste Espírito-santense"/>
    <x v="4"/>
    <x v="4"/>
    <n v="11480.145"/>
    <n v="43198.546999999999"/>
    <n v="119983.519"/>
    <n v="74177.599000000002"/>
    <n v="45805.919999999998"/>
    <n v="23935.737000000001"/>
    <n v="198597.948"/>
    <n v="28273"/>
    <n v="7024.2969617656418"/>
  </r>
  <r>
    <s v="32048072005"/>
    <n v="67"/>
    <n v="4"/>
    <x v="3"/>
    <n v="32"/>
    <s v="Espírito Santo"/>
    <s v="3204807"/>
    <s v="São José do Calçado"/>
    <m/>
    <s v="3204"/>
    <s v="Sul Espírito-santense"/>
    <x v="2"/>
    <x v="2"/>
    <n v="5416.018"/>
    <n v="2207.9180000000001"/>
    <n v="34966.756999999998"/>
    <n v="16623.074000000001"/>
    <n v="18343.683000000001"/>
    <n v="2376.7550000000001"/>
    <n v="44967.447999999997"/>
    <n v="10652"/>
    <n v="4221.5028163725119"/>
  </r>
  <r>
    <s v="32049062005"/>
    <n v="68"/>
    <n v="4"/>
    <x v="3"/>
    <n v="32"/>
    <s v="Espírito Santo"/>
    <s v="3204906"/>
    <s v="São Mateus"/>
    <m/>
    <s v="3202"/>
    <s v="Litoral Norte Espírito-santense"/>
    <x v="7"/>
    <x v="7"/>
    <n v="88440.796000000002"/>
    <n v="172728.571"/>
    <n v="473875.00099999993"/>
    <n v="299416.83399999997"/>
    <n v="174458.16699999999"/>
    <n v="56122.849000000002"/>
    <n v="791167.21699999995"/>
    <n v="101051"/>
    <n v="7829.3853301798099"/>
  </r>
  <r>
    <s v="32049552005"/>
    <n v="69"/>
    <n v="4"/>
    <x v="3"/>
    <n v="32"/>
    <s v="Espírito Santo"/>
    <s v="3204955"/>
    <s v="São Roque do Canaã"/>
    <m/>
    <s v="3203"/>
    <s v="Central Espírito-santense"/>
    <x v="4"/>
    <x v="4"/>
    <n v="9148.3510000000006"/>
    <n v="7471.1040000000003"/>
    <n v="36632.074000000001"/>
    <n v="19027.858"/>
    <n v="17604.216"/>
    <n v="5438.7950000000001"/>
    <n v="58690.324000000001"/>
    <n v="10949"/>
    <n v="5360.3364690839344"/>
  </r>
  <r>
    <s v="32050022005"/>
    <n v="70"/>
    <n v="4"/>
    <x v="3"/>
    <n v="32"/>
    <s v="Espírito Santo"/>
    <s v="3205002"/>
    <s v="Serra"/>
    <s v="RM Grande Vitória"/>
    <s v="3203"/>
    <s v="Central Espírito-santense"/>
    <x v="8"/>
    <x v="8"/>
    <n v="8187.8980000000001"/>
    <n v="3542632.432"/>
    <n v="2785158.6979999999"/>
    <n v="2136104.827"/>
    <n v="649053.87100000004"/>
    <n v="1997271.8049999999"/>
    <n v="8333250.8339999998"/>
    <n v="383220"/>
    <n v="21745.344277438548"/>
  </r>
  <r>
    <s v="32050102005"/>
    <n v="71"/>
    <n v="4"/>
    <x v="3"/>
    <n v="32"/>
    <s v="Espírito Santo"/>
    <s v="3205010"/>
    <s v="Sooretama"/>
    <m/>
    <s v="3202"/>
    <s v="Litoral Norte Espírito-santense"/>
    <x v="6"/>
    <x v="6"/>
    <n v="33814.125"/>
    <n v="12169.947"/>
    <n v="66714.271000000008"/>
    <n v="31985.826000000001"/>
    <n v="34728.445"/>
    <n v="6512.9849999999997"/>
    <n v="119211.32799999999"/>
    <n v="20828"/>
    <n v="5723.6089879009023"/>
  </r>
  <r>
    <s v="32050362005"/>
    <n v="72"/>
    <n v="4"/>
    <x v="3"/>
    <n v="32"/>
    <s v="Espírito Santo"/>
    <s v="3205036"/>
    <s v="Vargem Alta"/>
    <m/>
    <s v="3204"/>
    <s v="Sul Espírito-santense"/>
    <x v="5"/>
    <x v="5"/>
    <n v="19504.677"/>
    <n v="30174.945"/>
    <n v="71664.850000000006"/>
    <n v="36298.036"/>
    <n v="35366.813999999998"/>
    <n v="14220.324000000001"/>
    <n v="135564.79699999999"/>
    <n v="20066"/>
    <n v="6755.9452307385627"/>
  </r>
  <r>
    <s v="32050692005"/>
    <n v="73"/>
    <n v="4"/>
    <x v="3"/>
    <n v="32"/>
    <s v="Espírito Santo"/>
    <s v="3205069"/>
    <s v="Venda Nova do Imigrante"/>
    <m/>
    <s v="3203"/>
    <s v="Central Espírito-santense"/>
    <x v="0"/>
    <x v="0"/>
    <n v="22052.798999999999"/>
    <n v="14147.138000000001"/>
    <n v="99978.763999999996"/>
    <n v="69491.794999999998"/>
    <n v="30486.969000000001"/>
    <n v="17667.736000000001"/>
    <n v="153846.43700000001"/>
    <n v="18752"/>
    <n v="8204.2681847269632"/>
  </r>
  <r>
    <s v="32051012005"/>
    <n v="74"/>
    <n v="4"/>
    <x v="3"/>
    <n v="32"/>
    <s v="Espírito Santo"/>
    <s v="3205101"/>
    <s v="Viana"/>
    <s v="RM Grande Vitória"/>
    <s v="3203"/>
    <s v="Central Espírito-santense"/>
    <x v="8"/>
    <x v="8"/>
    <n v="7969.5810000000001"/>
    <n v="217090.02799999999"/>
    <n v="268366.26399999997"/>
    <n v="167232.182"/>
    <n v="101134.08199999999"/>
    <n v="113784.72100000001"/>
    <n v="607210.59499999997"/>
    <n v="59458"/>
    <n v="10212.428857344681"/>
  </r>
  <r>
    <s v="32051502005"/>
    <n v="75"/>
    <n v="4"/>
    <x v="3"/>
    <n v="32"/>
    <s v="Espírito Santo"/>
    <s v="3205150"/>
    <s v="Vila Pavão"/>
    <m/>
    <s v="3201"/>
    <s v="Noroeste Espírito-santense"/>
    <x v="1"/>
    <x v="1"/>
    <n v="14222.022000000001"/>
    <n v="20331.901000000002"/>
    <n v="29188.321"/>
    <n v="13402.43"/>
    <n v="15785.891"/>
    <n v="2469.5"/>
    <n v="66211.744000000006"/>
    <n v="8464"/>
    <n v="7822.7485822306244"/>
  </r>
  <r>
    <s v="32051762005"/>
    <n v="76"/>
    <n v="4"/>
    <x v="3"/>
    <n v="32"/>
    <s v="Espírito Santo"/>
    <s v="3205176"/>
    <s v="Vila Valério"/>
    <m/>
    <s v="3201"/>
    <s v="Noroeste Espírito-santense"/>
    <x v="4"/>
    <x v="4"/>
    <n v="21406.776000000002"/>
    <n v="4053.569"/>
    <n v="41345.771999999997"/>
    <n v="18031.705999999998"/>
    <n v="23314.065999999999"/>
    <n v="2922.3359999999998"/>
    <n v="69728.452999999994"/>
    <n v="14307"/>
    <n v="4873.7298525197457"/>
  </r>
  <r>
    <s v="32052002005"/>
    <n v="77"/>
    <n v="4"/>
    <x v="3"/>
    <n v="32"/>
    <s v="Espírito Santo"/>
    <s v="3205200"/>
    <s v="Vila Velha"/>
    <s v="RM Grande Vitória"/>
    <s v="3203"/>
    <s v="Central Espírito-santense"/>
    <x v="8"/>
    <x v="8"/>
    <n v="4901.3419999999996"/>
    <n v="665832.75800000003"/>
    <n v="2430764.358"/>
    <n v="1845294.5819999999"/>
    <n v="585469.77599999995"/>
    <n v="1009034.039"/>
    <n v="4110532.4959999998"/>
    <n v="396323"/>
    <n v="10371.672842605652"/>
  </r>
  <r>
    <s v="32053092005"/>
    <n v="78"/>
    <n v="4"/>
    <x v="3"/>
    <n v="32"/>
    <s v="Espírito Santo"/>
    <s v="3205309"/>
    <s v="Vitória"/>
    <s v="RM Grande Vitória"/>
    <s v="3203"/>
    <s v="Central Espírito-santense"/>
    <x v="8"/>
    <x v="8"/>
    <n v="3536.4580000000001"/>
    <n v="2532385.1320000002"/>
    <n v="5639483.091"/>
    <n v="4961715.8540000003"/>
    <n v="677767.23699999996"/>
    <n v="4389727.3609999996"/>
    <n v="12565132.040999999"/>
    <n v="313312"/>
    <n v="40104.215737028906"/>
  </r>
  <r>
    <s v="32001022006"/>
    <n v="1"/>
    <n v="5"/>
    <x v="4"/>
    <n v="32"/>
    <s v="Espírito Santo"/>
    <s v="3200102"/>
    <s v="Afonso Cláudio"/>
    <m/>
    <s v="3203"/>
    <s v="Central Espírito-santense"/>
    <x v="0"/>
    <x v="0"/>
    <n v="26875.279999999999"/>
    <n v="16860.538"/>
    <n v="116502.264"/>
    <n v="56329.847999999998"/>
    <n v="60172.415999999997"/>
    <n v="9747.4269999999997"/>
    <n v="169985.50899999999"/>
    <n v="33797"/>
    <n v="5029.6034855164662"/>
  </r>
  <r>
    <s v="32001362006"/>
    <n v="2"/>
    <n v="5"/>
    <x v="4"/>
    <n v="32"/>
    <s v="Espírito Santo"/>
    <s v="3200136"/>
    <s v="Águia Branca"/>
    <m/>
    <s v="3201"/>
    <s v="Noroeste Espírito-santense"/>
    <x v="1"/>
    <x v="1"/>
    <n v="16269.536"/>
    <n v="8463.15"/>
    <n v="34032.555"/>
    <n v="14614.175999999999"/>
    <n v="19418.379000000001"/>
    <n v="3543.337"/>
    <n v="62308.578000000001"/>
    <n v="9436"/>
    <n v="6603.2829588808818"/>
  </r>
  <r>
    <s v="32001692006"/>
    <n v="3"/>
    <n v="5"/>
    <x v="4"/>
    <n v="32"/>
    <s v="Espírito Santo"/>
    <s v="3200169"/>
    <s v="Água Doce do Norte"/>
    <m/>
    <s v="3201"/>
    <s v="Noroeste Espírito-santense"/>
    <x v="1"/>
    <x v="1"/>
    <n v="12462.592000000001"/>
    <n v="10973.383"/>
    <n v="42479.425000000003"/>
    <n v="16785.204000000002"/>
    <n v="25694.221000000001"/>
    <n v="3573.0439999999999"/>
    <n v="69488.442999999999"/>
    <n v="12788"/>
    <n v="5433.8788708163902"/>
  </r>
  <r>
    <s v="32002012006"/>
    <n v="4"/>
    <n v="5"/>
    <x v="4"/>
    <n v="32"/>
    <s v="Espírito Santo"/>
    <s v="3200201"/>
    <s v="Alegre"/>
    <m/>
    <s v="3204"/>
    <s v="Sul Espírito-santense"/>
    <x v="2"/>
    <x v="2"/>
    <n v="19521.446"/>
    <n v="18119.572"/>
    <n v="127408.376"/>
    <n v="66079.013000000006"/>
    <n v="61329.362999999998"/>
    <n v="10833.019"/>
    <n v="175882.413"/>
    <n v="32669"/>
    <n v="5383.7709449325048"/>
  </r>
  <r>
    <s v="32003002006"/>
    <n v="5"/>
    <n v="5"/>
    <x v="4"/>
    <n v="32"/>
    <s v="Espírito Santo"/>
    <s v="3200300"/>
    <s v="Alfredo Chaves"/>
    <m/>
    <s v="3203"/>
    <s v="Central Espírito-santense"/>
    <x v="3"/>
    <x v="3"/>
    <n v="17410.330000000002"/>
    <n v="9273.9670000000006"/>
    <n v="56573.214"/>
    <n v="29413.432000000001"/>
    <n v="27159.781999999999"/>
    <n v="5845.308"/>
    <n v="89102.817999999999"/>
    <n v="14332"/>
    <n v="6217.0540050237232"/>
  </r>
  <r>
    <s v="32003592006"/>
    <n v="6"/>
    <n v="5"/>
    <x v="4"/>
    <n v="32"/>
    <s v="Espírito Santo"/>
    <s v="3200359"/>
    <s v="Alto Rio Novo"/>
    <m/>
    <s v="3201"/>
    <s v="Noroeste Espírito-santense"/>
    <x v="4"/>
    <x v="4"/>
    <n v="5591.1390000000001"/>
    <n v="1808.944"/>
    <n v="23917.995000000003"/>
    <n v="9260.5730000000003"/>
    <n v="14657.422"/>
    <n v="1659.548"/>
    <n v="32977.625999999997"/>
    <n v="6577"/>
    <n v="5014.0833206629159"/>
  </r>
  <r>
    <s v="32004092006"/>
    <n v="7"/>
    <n v="5"/>
    <x v="4"/>
    <n v="32"/>
    <s v="Espírito Santo"/>
    <s v="3200409"/>
    <s v="Anchieta"/>
    <m/>
    <s v="3203"/>
    <s v="Central Espírito-santense"/>
    <x v="3"/>
    <x v="3"/>
    <n v="12400.751"/>
    <n v="1147125.548"/>
    <n v="328931.14300000004"/>
    <n v="264554.89500000002"/>
    <n v="64376.248"/>
    <n v="79104.524000000005"/>
    <n v="1567561.9680000001"/>
    <n v="22311"/>
    <n v="70259.601452198462"/>
  </r>
  <r>
    <s v="32005082006"/>
    <n v="8"/>
    <n v="5"/>
    <x v="4"/>
    <n v="32"/>
    <s v="Espírito Santo"/>
    <s v="3200508"/>
    <s v="Apiacá"/>
    <m/>
    <s v="3204"/>
    <s v="Sul Espírito-santense"/>
    <x v="5"/>
    <x v="5"/>
    <n v="4868.5339999999997"/>
    <n v="2386.8420000000001"/>
    <n v="27615.004000000001"/>
    <n v="10453.759"/>
    <n v="17161.244999999999"/>
    <n v="1701.83"/>
    <n v="36572.209000000003"/>
    <n v="8073"/>
    <n v="4530.1881580577228"/>
  </r>
  <r>
    <s v="32006072006"/>
    <n v="9"/>
    <n v="5"/>
    <x v="4"/>
    <n v="32"/>
    <s v="Espírito Santo"/>
    <s v="3200607"/>
    <s v="Aracruz"/>
    <m/>
    <s v="3202"/>
    <s v="Litoral Norte Espírito-santense"/>
    <x v="6"/>
    <x v="6"/>
    <n v="43595.207999999999"/>
    <n v="2135537.767"/>
    <n v="789456.15700000001"/>
    <n v="607317.08100000001"/>
    <n v="182139.076"/>
    <n v="326663.41700000002"/>
    <n v="3295252.55"/>
    <n v="73657"/>
    <n v="44737.805639654071"/>
  </r>
  <r>
    <s v="32007062006"/>
    <n v="10"/>
    <n v="5"/>
    <x v="4"/>
    <n v="32"/>
    <s v="Espírito Santo"/>
    <s v="3200706"/>
    <s v="Atilio Vivacqua"/>
    <m/>
    <s v="3204"/>
    <s v="Sul Espírito-santense"/>
    <x v="5"/>
    <x v="5"/>
    <n v="6110.1450000000004"/>
    <n v="44658.37"/>
    <n v="41552.565999999999"/>
    <n v="20747.373"/>
    <n v="20805.192999999999"/>
    <n v="12950.789000000001"/>
    <n v="105271.86900000001"/>
    <n v="9555"/>
    <n v="11017.46405023548"/>
  </r>
  <r>
    <s v="32008052006"/>
    <n v="11"/>
    <n v="5"/>
    <x v="4"/>
    <n v="32"/>
    <s v="Espírito Santo"/>
    <s v="3200805"/>
    <s v="Baixo Guandu"/>
    <m/>
    <s v="3201"/>
    <s v="Noroeste Espírito-santense"/>
    <x v="4"/>
    <x v="4"/>
    <n v="18039.864000000001"/>
    <n v="81010.441999999995"/>
    <n v="131207.34599999999"/>
    <n v="71936"/>
    <n v="59271.345999999998"/>
    <n v="13755.6"/>
    <n v="244013.25200000001"/>
    <n v="28335"/>
    <n v="8611.7258514205041"/>
  </r>
  <r>
    <s v="32009042006"/>
    <n v="12"/>
    <n v="5"/>
    <x v="4"/>
    <n v="32"/>
    <s v="Espírito Santo"/>
    <s v="3200904"/>
    <s v="Barra de São Francisco"/>
    <m/>
    <s v="3201"/>
    <s v="Noroeste Espírito-santense"/>
    <x v="1"/>
    <x v="1"/>
    <n v="16679.972000000002"/>
    <n v="86188.285999999993"/>
    <n v="178947.397"/>
    <n v="105815.88499999999"/>
    <n v="73131.512000000002"/>
    <n v="30442.791000000001"/>
    <n v="312258.44699999999"/>
    <n v="38971"/>
    <n v="8012.5849221215776"/>
  </r>
  <r>
    <s v="32010012006"/>
    <n v="13"/>
    <n v="5"/>
    <x v="4"/>
    <n v="32"/>
    <s v="Espírito Santo"/>
    <s v="3201001"/>
    <s v="Boa Esperança"/>
    <m/>
    <s v="3201"/>
    <s v="Noroeste Espírito-santense"/>
    <x v="7"/>
    <x v="7"/>
    <n v="27484.745999999999"/>
    <n v="13752.916999999999"/>
    <n v="56672.811999999998"/>
    <n v="28541.332999999999"/>
    <n v="28131.478999999999"/>
    <n v="5535.13"/>
    <n v="103445.605"/>
    <n v="14253"/>
    <n v="7257.8127411772957"/>
  </r>
  <r>
    <s v="32011002006"/>
    <n v="14"/>
    <n v="5"/>
    <x v="4"/>
    <n v="32"/>
    <s v="Espírito Santo"/>
    <s v="3201100"/>
    <s v="Bom Jesus do Norte"/>
    <m/>
    <s v="3204"/>
    <s v="Sul Espírito-santense"/>
    <x v="2"/>
    <x v="2"/>
    <n v="1024.5889999999999"/>
    <n v="8746.2919999999995"/>
    <n v="37457.638000000006"/>
    <n v="17690.846000000001"/>
    <n v="19766.792000000001"/>
    <n v="4914.84"/>
    <n v="52143.358999999997"/>
    <n v="10159"/>
    <n v="5132.7255635397187"/>
  </r>
  <r>
    <s v="32011592006"/>
    <n v="15"/>
    <n v="5"/>
    <x v="4"/>
    <n v="32"/>
    <s v="Espírito Santo"/>
    <s v="3201159"/>
    <s v="Brejetuba"/>
    <m/>
    <s v="3203"/>
    <s v="Central Espírito-santense"/>
    <x v="0"/>
    <x v="0"/>
    <n v="20316.460999999999"/>
    <n v="4361.7610000000004"/>
    <n v="37384.688999999998"/>
    <n v="13142.625"/>
    <n v="24242.063999999998"/>
    <n v="2948.6350000000002"/>
    <n v="65011.546999999999"/>
    <n v="13018"/>
    <n v="4993.9734982332157"/>
  </r>
  <r>
    <s v="32012092006"/>
    <n v="16"/>
    <n v="5"/>
    <x v="4"/>
    <n v="32"/>
    <s v="Espírito Santo"/>
    <s v="3201209"/>
    <s v="Cachoeiro de Itapemirim"/>
    <m/>
    <s v="3204"/>
    <s v="Sul Espírito-santense"/>
    <x v="5"/>
    <x v="5"/>
    <n v="19887.447"/>
    <n v="725842.076"/>
    <n v="1220106.5290000001"/>
    <n v="867343.88300000003"/>
    <n v="352762.64600000001"/>
    <n v="334068.68"/>
    <n v="2299904.7310000001"/>
    <n v="198150"/>
    <n v="11606.887363108755"/>
  </r>
  <r>
    <s v="32013082006"/>
    <n v="17"/>
    <n v="5"/>
    <x v="4"/>
    <n v="32"/>
    <s v="Espírito Santo"/>
    <s v="3201308"/>
    <s v="Cariacica"/>
    <s v="RM Grande Vitória"/>
    <s v="3203"/>
    <s v="Central Espírito-santense"/>
    <x v="8"/>
    <x v="8"/>
    <n v="4126.5649999999996"/>
    <n v="721149.98499999999"/>
    <n v="1671137.628"/>
    <n v="1105961.03"/>
    <n v="565176.598"/>
    <n v="568626.46299999999"/>
    <n v="2965040.6409999998"/>
    <n v="361058"/>
    <n v="8212.0895839449622"/>
  </r>
  <r>
    <s v="32014072006"/>
    <n v="18"/>
    <n v="5"/>
    <x v="4"/>
    <n v="32"/>
    <s v="Espírito Santo"/>
    <s v="3201407"/>
    <s v="Castelo"/>
    <m/>
    <s v="3204"/>
    <s v="Sul Espírito-santense"/>
    <x v="5"/>
    <x v="5"/>
    <n v="23459.370999999999"/>
    <n v="53708.3"/>
    <n v="174760.155"/>
    <n v="109348.18799999999"/>
    <n v="65411.966999999997"/>
    <n v="27307.185000000001"/>
    <n v="279235.011"/>
    <n v="35054"/>
    <n v="7965.8529982313003"/>
  </r>
  <r>
    <s v="32015062006"/>
    <n v="19"/>
    <n v="5"/>
    <x v="4"/>
    <n v="32"/>
    <s v="Espírito Santo"/>
    <s v="3201506"/>
    <s v="Colatina"/>
    <m/>
    <s v="3201"/>
    <s v="Noroeste Espírito-santense"/>
    <x v="4"/>
    <x v="4"/>
    <n v="25968.217000000001"/>
    <n v="223916.17"/>
    <n v="754869.37"/>
    <n v="544338.00199999998"/>
    <n v="210531.36799999999"/>
    <n v="192901.25399999999"/>
    <n v="1197655.0109999999"/>
    <n v="111789"/>
    <n v="10713.531841236616"/>
  </r>
  <r>
    <s v="32016052006"/>
    <n v="20"/>
    <n v="5"/>
    <x v="4"/>
    <n v="32"/>
    <s v="Espírito Santo"/>
    <s v="3201605"/>
    <s v="Conceição da Barra"/>
    <m/>
    <s v="3202"/>
    <s v="Litoral Norte Espírito-santense"/>
    <x v="7"/>
    <x v="7"/>
    <n v="34329.415999999997"/>
    <n v="38222.553"/>
    <n v="126777.88499999999"/>
    <n v="63747.521999999997"/>
    <n v="63030.362999999998"/>
    <n v="23204.240000000002"/>
    <n v="222534.09299999999"/>
    <n v="29607"/>
    <n v="7516.2661870503598"/>
  </r>
  <r>
    <s v="32017042006"/>
    <n v="21"/>
    <n v="5"/>
    <x v="4"/>
    <n v="32"/>
    <s v="Espírito Santo"/>
    <s v="3201704"/>
    <s v="Conceição do Castelo"/>
    <m/>
    <s v="3203"/>
    <s v="Central Espírito-santense"/>
    <x v="0"/>
    <x v="0"/>
    <n v="16127.16"/>
    <n v="6530.13"/>
    <n v="44019.442999999999"/>
    <n v="19632.235000000001"/>
    <n v="24387.207999999999"/>
    <n v="3511.4369999999999"/>
    <n v="70188.17"/>
    <n v="11189"/>
    <n v="6272.9618375189921"/>
  </r>
  <r>
    <s v="32018032006"/>
    <n v="22"/>
    <n v="5"/>
    <x v="4"/>
    <n v="32"/>
    <s v="Espírito Santo"/>
    <s v="3201803"/>
    <s v="Divino de São Lourenço"/>
    <m/>
    <s v="3204"/>
    <s v="Sul Espírito-santense"/>
    <x v="2"/>
    <x v="2"/>
    <n v="5416.8980000000001"/>
    <n v="1097.683"/>
    <n v="16181.706"/>
    <n v="4789.8729999999996"/>
    <n v="11391.833000000001"/>
    <n v="718.71500000000003"/>
    <n v="23415.002"/>
    <n v="5354"/>
    <n v="4373.3660814344412"/>
  </r>
  <r>
    <s v="32019022006"/>
    <n v="23"/>
    <n v="5"/>
    <x v="4"/>
    <n v="32"/>
    <s v="Espírito Santo"/>
    <s v="3201902"/>
    <s v="Domingos Martins"/>
    <m/>
    <s v="3203"/>
    <s v="Central Espírito-santense"/>
    <x v="0"/>
    <x v="0"/>
    <n v="41132.150999999998"/>
    <n v="28528.525000000001"/>
    <n v="132693.44"/>
    <n v="68332.937000000005"/>
    <n v="64360.502999999997"/>
    <n v="16665.455000000002"/>
    <n v="219019.571"/>
    <n v="33873"/>
    <n v="6465.90414194196"/>
  </r>
  <r>
    <s v="32020092006"/>
    <n v="24"/>
    <n v="5"/>
    <x v="4"/>
    <n v="32"/>
    <s v="Espírito Santo"/>
    <s v="3202009"/>
    <s v="Dores do Rio Preto"/>
    <m/>
    <s v="3204"/>
    <s v="Sul Espírito-santense"/>
    <x v="2"/>
    <x v="2"/>
    <n v="7193.6210000000001"/>
    <n v="6229.1189999999997"/>
    <n v="24851.762000000002"/>
    <n v="11384.913"/>
    <n v="13466.849"/>
    <n v="3688.7559999999999"/>
    <n v="41963.258000000002"/>
    <n v="6870"/>
    <n v="6108.1889374090251"/>
  </r>
  <r>
    <s v="32021082006"/>
    <n v="25"/>
    <n v="5"/>
    <x v="4"/>
    <n v="32"/>
    <s v="Espírito Santo"/>
    <s v="3202108"/>
    <s v="Ecoporanga"/>
    <m/>
    <s v="3201"/>
    <s v="Noroeste Espírito-santense"/>
    <x v="1"/>
    <x v="1"/>
    <n v="32724.453000000001"/>
    <n v="55178.148000000001"/>
    <n v="95588.255999999994"/>
    <n v="46851.947999999997"/>
    <n v="48736.307999999997"/>
    <n v="11688.303"/>
    <n v="195179.15900000001"/>
    <n v="23644"/>
    <n v="8254.9128320081199"/>
  </r>
  <r>
    <s v="32022072006"/>
    <n v="26"/>
    <n v="5"/>
    <x v="4"/>
    <n v="32"/>
    <s v="Espírito Santo"/>
    <s v="3202207"/>
    <s v="Fundão"/>
    <s v="RM Grande Vitória"/>
    <s v="3202"/>
    <s v="Litoral Norte Espírito-santense"/>
    <x v="8"/>
    <x v="8"/>
    <n v="8790.6239999999998"/>
    <n v="193902.46299999999"/>
    <n v="109255.11"/>
    <n v="77687.381999999998"/>
    <n v="31567.727999999999"/>
    <n v="17022.312999999998"/>
    <n v="328970.50900000002"/>
    <n v="15082"/>
    <n v="21812.127635592096"/>
  </r>
  <r>
    <s v="32022562006"/>
    <n v="27"/>
    <n v="5"/>
    <x v="4"/>
    <n v="32"/>
    <s v="Espírito Santo"/>
    <s v="3202256"/>
    <s v="Governador Lindenberg"/>
    <m/>
    <s v="3201"/>
    <s v="Noroeste Espírito-santense"/>
    <x v="4"/>
    <x v="4"/>
    <n v="11373.507"/>
    <n v="6096.8850000000002"/>
    <n v="35432.403999999995"/>
    <n v="15326.677"/>
    <n v="20105.726999999999"/>
    <n v="4473.2569999999996"/>
    <n v="57376.053999999996"/>
    <n v="10057"/>
    <n v="5705.086407477379"/>
  </r>
  <r>
    <s v="32023062006"/>
    <n v="28"/>
    <n v="5"/>
    <x v="4"/>
    <n v="32"/>
    <s v="Espírito Santo"/>
    <s v="3202306"/>
    <s v="Guaçuí"/>
    <m/>
    <s v="3204"/>
    <s v="Sul Espírito-santense"/>
    <x v="2"/>
    <x v="2"/>
    <n v="12847.572"/>
    <n v="11310.459000000001"/>
    <n v="123681.26700000001"/>
    <n v="72976.592000000004"/>
    <n v="50704.675000000003"/>
    <n v="13303.011"/>
    <n v="161142.30900000001"/>
    <n v="28100"/>
    <n v="5734.6017437722421"/>
  </r>
  <r>
    <s v="32024052006"/>
    <n v="29"/>
    <n v="5"/>
    <x v="4"/>
    <n v="32"/>
    <s v="Espírito Santo"/>
    <s v="3202405"/>
    <s v="Guarapari"/>
    <s v="RM Grande Vitória"/>
    <s v="3203"/>
    <s v="Central Espírito-santense"/>
    <x v="8"/>
    <x v="8"/>
    <n v="19541.494999999999"/>
    <n v="162122.247"/>
    <n v="590737.90899999999"/>
    <n v="401336.92700000003"/>
    <n v="189400.98199999999"/>
    <n v="69356.009000000005"/>
    <n v="841757.66099999996"/>
    <n v="108120"/>
    <n v="7785.4019700332965"/>
  </r>
  <r>
    <s v="32024542006"/>
    <n v="30"/>
    <n v="5"/>
    <x v="4"/>
    <n v="32"/>
    <s v="Espírito Santo"/>
    <s v="3202454"/>
    <s v="Ibatiba"/>
    <m/>
    <s v="3204"/>
    <s v="Sul Espírito-santense"/>
    <x v="2"/>
    <x v="2"/>
    <n v="15847.311"/>
    <n v="5296.692"/>
    <n v="76891.036999999997"/>
    <n v="34937.96"/>
    <n v="41953.076999999997"/>
    <n v="7787.0280000000002"/>
    <n v="105822.07"/>
    <n v="21909"/>
    <n v="4830.0730293486695"/>
  </r>
  <r>
    <s v="32025042006"/>
    <n v="31"/>
    <n v="5"/>
    <x v="4"/>
    <n v="32"/>
    <s v="Espírito Santo"/>
    <s v="3202504"/>
    <s v="Ibiraçu"/>
    <m/>
    <s v="3202"/>
    <s v="Litoral Norte Espírito-santense"/>
    <x v="6"/>
    <x v="6"/>
    <n v="9968.44"/>
    <n v="94756.051000000007"/>
    <n v="76172.872000000003"/>
    <n v="54930.964"/>
    <n v="21241.907999999999"/>
    <n v="27384.52"/>
    <n v="208281.88200000001"/>
    <n v="10688"/>
    <n v="19487.451534431137"/>
  </r>
  <r>
    <s v="32025532006"/>
    <n v="32"/>
    <n v="5"/>
    <x v="4"/>
    <n v="32"/>
    <s v="Espírito Santo"/>
    <s v="3202553"/>
    <s v="Ibitirama"/>
    <m/>
    <s v="3204"/>
    <s v="Sul Espírito-santense"/>
    <x v="2"/>
    <x v="2"/>
    <n v="10586.628000000001"/>
    <n v="2153.1570000000002"/>
    <n v="29006.262000000002"/>
    <n v="9124.9889999999996"/>
    <n v="19881.273000000001"/>
    <n v="1331.8920000000001"/>
    <n v="43077.940999999999"/>
    <n v="10361"/>
    <n v="4157.7010906283176"/>
  </r>
  <r>
    <s v="32026032006"/>
    <n v="33"/>
    <n v="5"/>
    <x v="4"/>
    <n v="32"/>
    <s v="Espírito Santo"/>
    <s v="3202603"/>
    <s v="Iconha"/>
    <m/>
    <s v="3203"/>
    <s v="Central Espírito-santense"/>
    <x v="3"/>
    <x v="3"/>
    <n v="10005.648999999999"/>
    <n v="13100.338"/>
    <n v="83578.391999999993"/>
    <n v="59132.163999999997"/>
    <n v="24446.227999999999"/>
    <n v="22325.013999999999"/>
    <n v="129009.393"/>
    <n v="12448"/>
    <n v="10363.865118894602"/>
  </r>
  <r>
    <s v="32026522006"/>
    <n v="34"/>
    <n v="5"/>
    <x v="4"/>
    <n v="32"/>
    <s v="Espírito Santo"/>
    <s v="3202652"/>
    <s v="Irupi"/>
    <m/>
    <s v="3204"/>
    <s v="Sul Espírito-santense"/>
    <x v="2"/>
    <x v="2"/>
    <n v="16377.163"/>
    <n v="4972.8419999999996"/>
    <n v="39232.720000000001"/>
    <n v="16841.772000000001"/>
    <n v="22390.948"/>
    <n v="3938.328"/>
    <n v="64521.053"/>
    <n v="10959"/>
    <n v="5887.4945706725066"/>
  </r>
  <r>
    <s v="32027022006"/>
    <n v="35"/>
    <n v="5"/>
    <x v="4"/>
    <n v="32"/>
    <s v="Espírito Santo"/>
    <s v="3202702"/>
    <s v="Itaguaçu"/>
    <m/>
    <s v="3203"/>
    <s v="Central Espírito-santense"/>
    <x v="9"/>
    <x v="9"/>
    <n v="29504.739000000001"/>
    <n v="7236.6639999999998"/>
    <n v="57793.601999999999"/>
    <n v="29194.52"/>
    <n v="28599.081999999999"/>
    <n v="4619.3829999999998"/>
    <n v="99154.388000000006"/>
    <n v="15310"/>
    <n v="6476.4459830176356"/>
  </r>
  <r>
    <s v="32028012006"/>
    <n v="36"/>
    <n v="5"/>
    <x v="4"/>
    <n v="32"/>
    <s v="Espírito Santo"/>
    <s v="3202801"/>
    <s v="Itapemirim"/>
    <m/>
    <s v="3204"/>
    <s v="Sul Espírito-santense"/>
    <x v="3"/>
    <x v="3"/>
    <n v="38891.896999999997"/>
    <n v="71973.096999999994"/>
    <n v="133717.64799999999"/>
    <n v="67246.516000000003"/>
    <n v="66471.131999999998"/>
    <n v="23541.841"/>
    <n v="268124.484"/>
    <n v="32749"/>
    <n v="8187.2571376225233"/>
  </r>
  <r>
    <s v="32029002006"/>
    <n v="37"/>
    <n v="5"/>
    <x v="4"/>
    <n v="32"/>
    <s v="Espírito Santo"/>
    <s v="3202900"/>
    <s v="Itarana"/>
    <m/>
    <s v="3203"/>
    <s v="Central Espírito-santense"/>
    <x v="9"/>
    <x v="9"/>
    <n v="14097.293"/>
    <n v="4998.5320000000002"/>
    <n v="43882.296000000002"/>
    <n v="21956.164000000001"/>
    <n v="21926.132000000001"/>
    <n v="4642.317"/>
    <n v="67620.437999999995"/>
    <n v="12187"/>
    <n v="5548.5712644621317"/>
  </r>
  <r>
    <s v="32030072006"/>
    <n v="38"/>
    <n v="5"/>
    <x v="4"/>
    <n v="32"/>
    <s v="Espírito Santo"/>
    <s v="3203007"/>
    <s v="Iúna"/>
    <m/>
    <s v="3204"/>
    <s v="Sul Espírito-santense"/>
    <x v="2"/>
    <x v="2"/>
    <n v="24279.332999999999"/>
    <n v="9110.1689999999999"/>
    <n v="110524.473"/>
    <n v="57673.279999999999"/>
    <n v="52851.192999999999"/>
    <n v="12103.924000000001"/>
    <n v="156017.9"/>
    <n v="28433"/>
    <n v="5487.2120423451624"/>
  </r>
  <r>
    <s v="32030562006"/>
    <n v="39"/>
    <n v="5"/>
    <x v="4"/>
    <n v="32"/>
    <s v="Espírito Santo"/>
    <s v="3203056"/>
    <s v="Jaguaré"/>
    <m/>
    <s v="3202"/>
    <s v="Litoral Norte Espírito-santense"/>
    <x v="7"/>
    <x v="7"/>
    <n v="53569.337"/>
    <n v="382955.24"/>
    <n v="164372.68300000002"/>
    <n v="117236.065"/>
    <n v="47136.618000000002"/>
    <n v="13577.374"/>
    <n v="614474.63399999996"/>
    <n v="21379"/>
    <n v="28741.972683474436"/>
  </r>
  <r>
    <s v="32031062006"/>
    <n v="40"/>
    <n v="5"/>
    <x v="4"/>
    <n v="32"/>
    <s v="Espírito Santo"/>
    <s v="3203106"/>
    <s v="Jerônimo Monteiro"/>
    <m/>
    <s v="3204"/>
    <s v="Sul Espírito-santense"/>
    <x v="2"/>
    <x v="2"/>
    <n v="6468.3310000000001"/>
    <n v="3581.1260000000002"/>
    <n v="38026.039000000004"/>
    <n v="16856.097000000002"/>
    <n v="21169.941999999999"/>
    <n v="2754.1"/>
    <n v="50829.595000000001"/>
    <n v="11143"/>
    <n v="4561.5718388225796"/>
  </r>
  <r>
    <s v="32031302006"/>
    <n v="41"/>
    <n v="5"/>
    <x v="4"/>
    <n v="32"/>
    <s v="Espírito Santo"/>
    <s v="3203130"/>
    <s v="João Neiva"/>
    <m/>
    <s v="3202"/>
    <s v="Litoral Norte Espírito-santense"/>
    <x v="6"/>
    <x v="6"/>
    <n v="8716.9840000000004"/>
    <n v="91258.725000000006"/>
    <n v="96762.879000000001"/>
    <n v="63447.165999999997"/>
    <n v="33315.713000000003"/>
    <n v="24291.223999999998"/>
    <n v="221029.81200000001"/>
    <n v="16653"/>
    <n v="13272.672311295262"/>
  </r>
  <r>
    <s v="32031632006"/>
    <n v="42"/>
    <n v="5"/>
    <x v="4"/>
    <n v="32"/>
    <s v="Espírito Santo"/>
    <s v="3203163"/>
    <s v="Laranja da Terra"/>
    <m/>
    <s v="3203"/>
    <s v="Central Espírito-santense"/>
    <x v="0"/>
    <x v="0"/>
    <n v="12768.816999999999"/>
    <n v="4363.076"/>
    <n v="35830.475999999995"/>
    <n v="13367.714"/>
    <n v="22462.761999999999"/>
    <n v="2964.5929999999998"/>
    <n v="55926.963000000003"/>
    <n v="11155"/>
    <n v="5013.6228597041681"/>
  </r>
  <r>
    <s v="32032052006"/>
    <n v="43"/>
    <n v="5"/>
    <x v="4"/>
    <n v="32"/>
    <s v="Espírito Santo"/>
    <s v="3203205"/>
    <s v="Linhares"/>
    <m/>
    <s v="3202"/>
    <s v="Litoral Norte Espírito-santense"/>
    <x v="6"/>
    <x v="6"/>
    <n v="106648.83100000001"/>
    <n v="786005.18400000001"/>
    <n v="896898.02600000007"/>
    <n v="642965.53"/>
    <n v="253932.49600000001"/>
    <n v="240547.98"/>
    <n v="2030100.0209999999"/>
    <n v="123000"/>
    <n v="16504.878219512197"/>
  </r>
  <r>
    <s v="32033042006"/>
    <n v="44"/>
    <n v="5"/>
    <x v="4"/>
    <n v="32"/>
    <s v="Espírito Santo"/>
    <s v="3203304"/>
    <s v="Mantenópolis"/>
    <m/>
    <s v="3201"/>
    <s v="Noroeste Espírito-santense"/>
    <x v="1"/>
    <x v="1"/>
    <n v="8058.4830000000002"/>
    <n v="3214.0790000000002"/>
    <n v="40335.472999999998"/>
    <n v="17492.312000000002"/>
    <n v="22843.161"/>
    <n v="2720.0659999999998"/>
    <n v="54328.1"/>
    <n v="10919"/>
    <n v="4975.5563696309182"/>
  </r>
  <r>
    <s v="32033202006"/>
    <n v="45"/>
    <n v="5"/>
    <x v="4"/>
    <n v="32"/>
    <s v="Espírito Santo"/>
    <s v="3203320"/>
    <s v="Marataízes"/>
    <m/>
    <s v="3204"/>
    <s v="Sul Espírito-santense"/>
    <x v="3"/>
    <x v="3"/>
    <n v="33397.016000000003"/>
    <n v="14068.621999999999"/>
    <n v="135485.41800000001"/>
    <n v="71488.562999999995"/>
    <n v="63996.855000000003"/>
    <n v="10788.627"/>
    <n v="193739.682"/>
    <n v="36494"/>
    <n v="5308.8091741108128"/>
  </r>
  <r>
    <s v="32033462006"/>
    <n v="46"/>
    <n v="5"/>
    <x v="4"/>
    <n v="32"/>
    <s v="Espírito Santo"/>
    <s v="3203346"/>
    <s v="Marechal Floriano"/>
    <m/>
    <s v="3203"/>
    <s v="Central Espírito-santense"/>
    <x v="0"/>
    <x v="0"/>
    <n v="19298.810000000001"/>
    <n v="20062.057000000001"/>
    <n v="78398.357999999993"/>
    <n v="48088.538999999997"/>
    <n v="30309.819"/>
    <n v="15509.029"/>
    <n v="133268.25399999999"/>
    <n v="14158"/>
    <n v="9412.9293685548801"/>
  </r>
  <r>
    <s v="32033532006"/>
    <n v="47"/>
    <n v="5"/>
    <x v="4"/>
    <n v="32"/>
    <s v="Espírito Santo"/>
    <s v="3203353"/>
    <s v="Marilândia"/>
    <m/>
    <s v="3201"/>
    <s v="Noroeste Espírito-santense"/>
    <x v="4"/>
    <x v="4"/>
    <n v="15199.67"/>
    <n v="10645.291999999999"/>
    <n v="42992.585000000006"/>
    <n v="21136.187000000002"/>
    <n v="21856.398000000001"/>
    <n v="4723.5429999999997"/>
    <n v="73561.089000000007"/>
    <n v="10604"/>
    <n v="6937.1076009053186"/>
  </r>
  <r>
    <s v="32034032006"/>
    <n v="48"/>
    <n v="5"/>
    <x v="4"/>
    <n v="32"/>
    <s v="Espírito Santo"/>
    <s v="3203403"/>
    <s v="Mimoso do Sul"/>
    <m/>
    <s v="3204"/>
    <s v="Sul Espírito-santense"/>
    <x v="5"/>
    <x v="5"/>
    <n v="21827.856"/>
    <n v="30735.106"/>
    <n v="100728.89"/>
    <n v="50101.934000000001"/>
    <n v="50626.955999999998"/>
    <n v="13493.864"/>
    <n v="166785.717"/>
    <n v="27794"/>
    <n v="6000.7813556882784"/>
  </r>
  <r>
    <s v="32035022006"/>
    <n v="49"/>
    <n v="5"/>
    <x v="4"/>
    <n v="32"/>
    <s v="Espírito Santo"/>
    <s v="3203502"/>
    <s v="Montanha"/>
    <m/>
    <s v="3202"/>
    <s v="Litoral Norte Espírito-santense"/>
    <x v="7"/>
    <x v="7"/>
    <n v="27832.412"/>
    <n v="13232.273999999999"/>
    <n v="72320.92300000001"/>
    <n v="40525.54"/>
    <n v="31795.383000000002"/>
    <n v="7440.6239999999998"/>
    <n v="120826.23299999999"/>
    <n v="16620"/>
    <n v="7269.9297833935016"/>
  </r>
  <r>
    <s v="32036012006"/>
    <n v="50"/>
    <n v="5"/>
    <x v="4"/>
    <n v="32"/>
    <s v="Espírito Santo"/>
    <s v="3203601"/>
    <s v="Mucurici"/>
    <m/>
    <s v="3202"/>
    <s v="Litoral Norte Espírito-santense"/>
    <x v="7"/>
    <x v="7"/>
    <n v="9843.19"/>
    <n v="1676.213"/>
    <n v="19668.879000000001"/>
    <n v="6232.3950000000004"/>
    <n v="13436.484"/>
    <n v="1040.2729999999999"/>
    <n v="32228.554"/>
    <n v="6264"/>
    <n v="5145.0437420178796"/>
  </r>
  <r>
    <s v="32037002006"/>
    <n v="51"/>
    <n v="5"/>
    <x v="4"/>
    <n v="32"/>
    <s v="Espírito Santo"/>
    <s v="3203700"/>
    <s v="Muniz Freire"/>
    <m/>
    <s v="3204"/>
    <s v="Sul Espírito-santense"/>
    <x v="2"/>
    <x v="2"/>
    <n v="13814.933000000001"/>
    <n v="5617.6670000000004"/>
    <n v="62817.514999999999"/>
    <n v="25761.634999999998"/>
    <n v="37055.879999999997"/>
    <n v="4389.5450000000001"/>
    <n v="86639.660999999993"/>
    <n v="19344"/>
    <n v="4478.8906637717118"/>
  </r>
  <r>
    <s v="32038092006"/>
    <n v="52"/>
    <n v="5"/>
    <x v="4"/>
    <n v="32"/>
    <s v="Espírito Santo"/>
    <s v="3203809"/>
    <s v="Muqui"/>
    <m/>
    <s v="3204"/>
    <s v="Sul Espírito-santense"/>
    <x v="5"/>
    <x v="5"/>
    <n v="7174.22"/>
    <n v="5261.5420000000004"/>
    <n v="50327.695999999996"/>
    <n v="25466.363000000001"/>
    <n v="24861.332999999999"/>
    <n v="4336.3770000000004"/>
    <n v="67099.835000000006"/>
    <n v="13708"/>
    <n v="4894.9398161657427"/>
  </r>
  <r>
    <s v="32039082006"/>
    <n v="53"/>
    <n v="5"/>
    <x v="4"/>
    <n v="32"/>
    <s v="Espírito Santo"/>
    <s v="3203908"/>
    <s v="Nova Venécia"/>
    <m/>
    <s v="3201"/>
    <s v="Noroeste Espírito-santense"/>
    <x v="1"/>
    <x v="1"/>
    <n v="37681.135000000002"/>
    <n v="82404.051000000007"/>
    <n v="213156.83900000001"/>
    <n v="125511.19"/>
    <n v="87645.649000000005"/>
    <n v="31903.053"/>
    <n v="365145.07799999998"/>
    <n v="45607"/>
    <n v="8006.3384568158399"/>
  </r>
  <r>
    <s v="32040052006"/>
    <n v="54"/>
    <n v="5"/>
    <x v="4"/>
    <n v="32"/>
    <s v="Espírito Santo"/>
    <s v="3204005"/>
    <s v="Pancas"/>
    <m/>
    <s v="3201"/>
    <s v="Noroeste Espírito-santense"/>
    <x v="4"/>
    <x v="4"/>
    <n v="18296.560000000001"/>
    <n v="6617.9369999999999"/>
    <n v="65652.747000000003"/>
    <n v="26112.01"/>
    <n v="39540.737000000001"/>
    <n v="4252.4639999999999"/>
    <n v="94819.707999999999"/>
    <n v="19957"/>
    <n v="4751.2004810342232"/>
  </r>
  <r>
    <s v="32040542006"/>
    <n v="55"/>
    <n v="5"/>
    <x v="4"/>
    <n v="32"/>
    <s v="Espírito Santo"/>
    <s v="3204054"/>
    <s v="Pedro Canário"/>
    <m/>
    <s v="3202"/>
    <s v="Litoral Norte Espírito-santense"/>
    <x v="7"/>
    <x v="7"/>
    <n v="14216.36"/>
    <n v="15168.03"/>
    <n v="91258.008000000002"/>
    <n v="50569.525999999998"/>
    <n v="40688.482000000004"/>
    <n v="13142.564"/>
    <n v="133784.96100000001"/>
    <n v="22414"/>
    <n v="5968.8123940394407"/>
  </r>
  <r>
    <s v="32041042006"/>
    <n v="56"/>
    <n v="5"/>
    <x v="4"/>
    <n v="32"/>
    <s v="Espírito Santo"/>
    <s v="3204104"/>
    <s v="Pinheiros"/>
    <m/>
    <s v="3202"/>
    <s v="Litoral Norte Espírito-santense"/>
    <x v="7"/>
    <x v="7"/>
    <n v="67380.755999999994"/>
    <n v="14078.074000000001"/>
    <n v="101401.18700000001"/>
    <n v="58504.463000000003"/>
    <n v="42896.724000000002"/>
    <n v="10956.065000000001"/>
    <n v="193816.08199999999"/>
    <n v="21330"/>
    <n v="9086.5486169714022"/>
  </r>
  <r>
    <s v="32042032006"/>
    <n v="57"/>
    <n v="5"/>
    <x v="4"/>
    <n v="32"/>
    <s v="Espírito Santo"/>
    <s v="3204203"/>
    <s v="Piúma"/>
    <m/>
    <s v="3203"/>
    <s v="Central Espírito-santense"/>
    <x v="3"/>
    <x v="3"/>
    <n v="3619.4090000000001"/>
    <n v="8806.6290000000008"/>
    <n v="76833.990000000005"/>
    <n v="41146.419000000002"/>
    <n v="35687.571000000004"/>
    <n v="6983.8819999999996"/>
    <n v="96243.909"/>
    <n v="19094"/>
    <n v="5040.5315282287629"/>
  </r>
  <r>
    <s v="32042522006"/>
    <n v="58"/>
    <n v="5"/>
    <x v="4"/>
    <n v="32"/>
    <s v="Espírito Santo"/>
    <s v="3204252"/>
    <s v="Ponto Belo"/>
    <m/>
    <s v="3202"/>
    <s v="Litoral Norte Espírito-santense"/>
    <x v="7"/>
    <x v="7"/>
    <n v="6512.3329999999996"/>
    <n v="3610.39"/>
    <n v="23395.019"/>
    <n v="9587.9110000000001"/>
    <n v="13807.108"/>
    <n v="2022.29"/>
    <n v="35540.031000000003"/>
    <n v="6514"/>
    <n v="5455.9458090267117"/>
  </r>
  <r>
    <s v="32043022006"/>
    <n v="59"/>
    <n v="5"/>
    <x v="4"/>
    <n v="32"/>
    <s v="Espírito Santo"/>
    <s v="3204302"/>
    <s v="Presidente Kennedy"/>
    <m/>
    <s v="3204"/>
    <s v="Sul Espírito-santense"/>
    <x v="3"/>
    <x v="3"/>
    <n v="23629.116000000002"/>
    <n v="262364.76199999999"/>
    <n v="84746.501000000004"/>
    <n v="60712.421999999999"/>
    <n v="24034.079000000002"/>
    <n v="4638.5"/>
    <n v="375378.88"/>
    <n v="9645"/>
    <n v="38919.531363400725"/>
  </r>
  <r>
    <s v="32043512006"/>
    <n v="60"/>
    <n v="5"/>
    <x v="4"/>
    <n v="32"/>
    <s v="Espírito Santo"/>
    <s v="3204351"/>
    <s v="Rio Bananal"/>
    <m/>
    <s v="3202"/>
    <s v="Litoral Norte Espírito-santense"/>
    <x v="6"/>
    <x v="6"/>
    <n v="35430.985999999997"/>
    <n v="9046.8019999999997"/>
    <n v="63958.952000000005"/>
    <n v="28994.988000000001"/>
    <n v="34963.964"/>
    <n v="5343.4690000000001"/>
    <n v="113780.21"/>
    <n v="16986"/>
    <n v="6698.4699164017429"/>
  </r>
  <r>
    <s v="32044012006"/>
    <n v="61"/>
    <n v="5"/>
    <x v="4"/>
    <n v="32"/>
    <s v="Espírito Santo"/>
    <s v="3204401"/>
    <s v="Rio Novo do Sul"/>
    <m/>
    <s v="3203"/>
    <s v="Central Espírito-santense"/>
    <x v="3"/>
    <x v="3"/>
    <n v="6616.0379999999996"/>
    <n v="26787.56"/>
    <n v="49930.796000000002"/>
    <n v="26600.038"/>
    <n v="23330.758000000002"/>
    <n v="9956.98"/>
    <n v="93291.373999999996"/>
    <n v="12207"/>
    <n v="7642.4489227492422"/>
  </r>
  <r>
    <s v="32045002006"/>
    <n v="62"/>
    <n v="5"/>
    <x v="4"/>
    <n v="32"/>
    <s v="Espírito Santo"/>
    <s v="3204500"/>
    <s v="Santa Leopoldina"/>
    <m/>
    <s v="3203"/>
    <s v="Central Espírito-santense"/>
    <x v="9"/>
    <x v="9"/>
    <n v="24035.29"/>
    <n v="9006.7939999999999"/>
    <n v="42953.490000000005"/>
    <n v="16363.947"/>
    <n v="26589.543000000001"/>
    <n v="2387.7159999999999"/>
    <n v="78383.289999999994"/>
    <n v="13454"/>
    <n v="5826.0212576185522"/>
  </r>
  <r>
    <s v="32045592006"/>
    <n v="63"/>
    <n v="5"/>
    <x v="4"/>
    <n v="32"/>
    <s v="Espírito Santo"/>
    <s v="3204559"/>
    <s v="Santa Maria de Jetibá"/>
    <m/>
    <s v="3203"/>
    <s v="Central Espírito-santense"/>
    <x v="9"/>
    <x v="9"/>
    <n v="119652.879"/>
    <n v="22280.061000000002"/>
    <n v="140057.916"/>
    <n v="77349.672999999995"/>
    <n v="62708.243000000002"/>
    <n v="18624.654999999999"/>
    <n v="300615.511"/>
    <n v="32844"/>
    <n v="9152.8288576300092"/>
  </r>
  <r>
    <s v="32046092006"/>
    <n v="64"/>
    <n v="5"/>
    <x v="4"/>
    <n v="32"/>
    <s v="Espírito Santo"/>
    <s v="3204609"/>
    <s v="Santa Teresa"/>
    <m/>
    <s v="3203"/>
    <s v="Central Espírito-santense"/>
    <x v="9"/>
    <x v="9"/>
    <n v="34257.152000000002"/>
    <n v="18391.972000000002"/>
    <n v="107995.955"/>
    <n v="65431.232000000004"/>
    <n v="42564.722999999998"/>
    <n v="11827.08"/>
    <n v="172472.15900000001"/>
    <n v="21196"/>
    <n v="8137.0144838648803"/>
  </r>
  <r>
    <s v="32046582006"/>
    <n v="65"/>
    <n v="5"/>
    <x v="4"/>
    <n v="32"/>
    <s v="Espírito Santo"/>
    <s v="3204658"/>
    <s v="São Domingos do Norte"/>
    <m/>
    <s v="3201"/>
    <s v="Noroeste Espírito-santense"/>
    <x v="4"/>
    <x v="4"/>
    <n v="8359.81"/>
    <n v="22144.585999999999"/>
    <n v="31465.683000000001"/>
    <n v="14821.162"/>
    <n v="16644.521000000001"/>
    <n v="7018.55"/>
    <n v="68988.627999999997"/>
    <n v="8325"/>
    <n v="8286.922282282283"/>
  </r>
  <r>
    <s v="32047082006"/>
    <n v="66"/>
    <n v="5"/>
    <x v="4"/>
    <n v="32"/>
    <s v="Espírito Santo"/>
    <s v="3204708"/>
    <s v="São Gabriel da Palha"/>
    <m/>
    <s v="3201"/>
    <s v="Noroeste Espírito-santense"/>
    <x v="4"/>
    <x v="4"/>
    <n v="16273.257"/>
    <n v="44944.02"/>
    <n v="140094.01300000001"/>
    <n v="86492.987999999998"/>
    <n v="53601.025000000001"/>
    <n v="23206.45"/>
    <n v="224517.74100000001"/>
    <n v="28576"/>
    <n v="7856.863836786114"/>
  </r>
  <r>
    <s v="32048072006"/>
    <n v="67"/>
    <n v="5"/>
    <x v="4"/>
    <n v="32"/>
    <s v="Espírito Santo"/>
    <s v="3204807"/>
    <s v="São José do Calçado"/>
    <m/>
    <s v="3204"/>
    <s v="Sul Espírito-santense"/>
    <x v="2"/>
    <x v="2"/>
    <n v="6007.3149999999996"/>
    <n v="3553.58"/>
    <n v="38767.271999999997"/>
    <n v="18053.392"/>
    <n v="20713.88"/>
    <n v="2920.0079999999998"/>
    <n v="51248.175999999999"/>
    <n v="10683"/>
    <n v="4797.1708321632505"/>
  </r>
  <r>
    <s v="32049062006"/>
    <n v="68"/>
    <n v="5"/>
    <x v="4"/>
    <n v="32"/>
    <s v="Espírito Santo"/>
    <s v="3204906"/>
    <s v="São Mateus"/>
    <m/>
    <s v="3202"/>
    <s v="Litoral Norte Espírito-santense"/>
    <x v="7"/>
    <x v="7"/>
    <n v="130441.914"/>
    <n v="179516.46799999999"/>
    <n v="542121.49199999997"/>
    <n v="338548.22499999998"/>
    <n v="203573.26699999999"/>
    <n v="63766.985000000001"/>
    <n v="915846.85800000001"/>
    <n v="102955"/>
    <n v="8895.6034966733041"/>
  </r>
  <r>
    <s v="32049552006"/>
    <n v="69"/>
    <n v="5"/>
    <x v="4"/>
    <n v="32"/>
    <s v="Espírito Santo"/>
    <s v="3204955"/>
    <s v="São Roque do Canaã"/>
    <m/>
    <s v="3203"/>
    <s v="Central Espírito-santense"/>
    <x v="4"/>
    <x v="4"/>
    <n v="11556.241"/>
    <n v="11850.119000000001"/>
    <n v="42150.264999999999"/>
    <n v="22438.326000000001"/>
    <n v="19711.938999999998"/>
    <n v="5690.9740000000002"/>
    <n v="71247.597999999998"/>
    <n v="11048"/>
    <n v="6448.9136495293269"/>
  </r>
  <r>
    <s v="32050022006"/>
    <n v="70"/>
    <n v="5"/>
    <x v="4"/>
    <n v="32"/>
    <s v="Espírito Santo"/>
    <s v="3205002"/>
    <s v="Serra"/>
    <s v="RM Grande Vitória"/>
    <s v="3203"/>
    <s v="Central Espírito-santense"/>
    <x v="8"/>
    <x v="8"/>
    <n v="14348.278"/>
    <n v="4725309.9649999999"/>
    <n v="3286364.3339999998"/>
    <n v="2586088.2659999998"/>
    <n v="700276.06799999997"/>
    <n v="2344576.253"/>
    <n v="10370598.83"/>
    <n v="394370"/>
    <n v="26296.622030073282"/>
  </r>
  <r>
    <s v="32050102006"/>
    <n v="71"/>
    <n v="5"/>
    <x v="4"/>
    <n v="32"/>
    <s v="Espírito Santo"/>
    <s v="3205010"/>
    <s v="Sooretama"/>
    <m/>
    <s v="3202"/>
    <s v="Litoral Norte Espírito-santense"/>
    <x v="6"/>
    <x v="6"/>
    <n v="53921.345000000001"/>
    <n v="15825.696"/>
    <n v="80838.361999999994"/>
    <n v="40850.292999999998"/>
    <n v="39988.069000000003"/>
    <n v="8702.5920000000006"/>
    <n v="159287.99600000001"/>
    <n v="21288"/>
    <n v="7482.525178504322"/>
  </r>
  <r>
    <s v="32050362006"/>
    <n v="72"/>
    <n v="5"/>
    <x v="4"/>
    <n v="32"/>
    <s v="Espírito Santo"/>
    <s v="3205036"/>
    <s v="Vargem Alta"/>
    <m/>
    <s v="3204"/>
    <s v="Sul Espírito-santense"/>
    <x v="5"/>
    <x v="5"/>
    <n v="23330.280999999999"/>
    <n v="48308.661999999997"/>
    <n v="78645.342000000004"/>
    <n v="38480.658000000003"/>
    <n v="40164.684000000001"/>
    <n v="15665.925999999999"/>
    <n v="165950.21100000001"/>
    <n v="20550"/>
    <n v="8075.4360583941607"/>
  </r>
  <r>
    <s v="32050692006"/>
    <n v="73"/>
    <n v="5"/>
    <x v="4"/>
    <n v="32"/>
    <s v="Espírito Santo"/>
    <s v="3205069"/>
    <s v="Venda Nova do Imigrante"/>
    <m/>
    <s v="3203"/>
    <s v="Central Espírito-santense"/>
    <x v="0"/>
    <x v="0"/>
    <n v="24727.719000000001"/>
    <n v="23048.984"/>
    <n v="112695.705"/>
    <n v="77784.095000000001"/>
    <n v="34911.61"/>
    <n v="18185.132000000001"/>
    <n v="178657.54"/>
    <n v="19217"/>
    <n v="9296.8486236145072"/>
  </r>
  <r>
    <s v="32051012006"/>
    <n v="74"/>
    <n v="5"/>
    <x v="4"/>
    <n v="32"/>
    <s v="Espírito Santo"/>
    <s v="3205101"/>
    <s v="Viana"/>
    <s v="RM Grande Vitória"/>
    <s v="3203"/>
    <s v="Central Espírito-santense"/>
    <x v="8"/>
    <x v="8"/>
    <n v="8516.3230000000003"/>
    <n v="155069.57999999999"/>
    <n v="292617.48599999998"/>
    <n v="178727.071"/>
    <n v="113890.41499999999"/>
    <n v="107825.71799999999"/>
    <n v="564029.10600000003"/>
    <n v="60537"/>
    <n v="9317.0970811239404"/>
  </r>
  <r>
    <s v="32051502006"/>
    <n v="75"/>
    <n v="5"/>
    <x v="4"/>
    <n v="32"/>
    <s v="Espírito Santo"/>
    <s v="3205150"/>
    <s v="Vila Pavão"/>
    <m/>
    <s v="3201"/>
    <s v="Noroeste Espírito-santense"/>
    <x v="1"/>
    <x v="1"/>
    <n v="20096.845000000001"/>
    <n v="23880.080999999998"/>
    <n v="34384.811999999998"/>
    <n v="16372.694"/>
    <n v="18012.117999999999"/>
    <n v="3018.6309999999999"/>
    <n v="81380.369000000006"/>
    <n v="8488"/>
    <n v="9587.6966305372298"/>
  </r>
  <r>
    <s v="32051762006"/>
    <n v="76"/>
    <n v="5"/>
    <x v="4"/>
    <n v="32"/>
    <s v="Espírito Santo"/>
    <s v="3205176"/>
    <s v="Vila Valério"/>
    <m/>
    <s v="3201"/>
    <s v="Noroeste Espírito-santense"/>
    <x v="4"/>
    <x v="4"/>
    <n v="27070.42"/>
    <n v="7785.8670000000002"/>
    <n v="48339.451000000001"/>
    <n v="22482.918000000001"/>
    <n v="25856.532999999999"/>
    <n v="5152.5529999999999"/>
    <n v="88348.290999999997"/>
    <n v="14384"/>
    <n v="6142.1225667408235"/>
  </r>
  <r>
    <s v="32052002006"/>
    <n v="77"/>
    <n v="5"/>
    <x v="4"/>
    <n v="32"/>
    <s v="Espírito Santo"/>
    <s v="3205200"/>
    <s v="Vila Velha"/>
    <s v="RM Grande Vitória"/>
    <s v="3203"/>
    <s v="Central Espírito-santense"/>
    <x v="8"/>
    <x v="8"/>
    <n v="5717.4979999999996"/>
    <n v="867064.62899999996"/>
    <n v="2699878.8369999998"/>
    <n v="2041129.2709999999"/>
    <n v="658749.56599999999"/>
    <n v="1116646.551"/>
    <n v="4689307.5159999998"/>
    <n v="405374"/>
    <n v="11567.854662607864"/>
  </r>
  <r>
    <s v="32053092006"/>
    <n v="78"/>
    <n v="5"/>
    <x v="4"/>
    <n v="32"/>
    <s v="Espírito Santo"/>
    <s v="3205309"/>
    <s v="Vitória"/>
    <s v="RM Grande Vitória"/>
    <s v="3203"/>
    <s v="Central Espírito-santense"/>
    <x v="8"/>
    <x v="8"/>
    <n v="4347.3209999999999"/>
    <n v="2779977.358"/>
    <n v="6156255.4330000002"/>
    <n v="5385617.5880000005"/>
    <n v="770637.84499999997"/>
    <n v="4513483.2180000003"/>
    <n v="13454063.328"/>
    <n v="317085"/>
    <n v="42430.462897961115"/>
  </r>
  <r>
    <s v="32001022007"/>
    <n v="1"/>
    <n v="6"/>
    <x v="5"/>
    <n v="32"/>
    <s v="Espírito Santo"/>
    <s v="3200102"/>
    <s v="Afonso Cláudio"/>
    <m/>
    <s v="3203"/>
    <s v="Central Espírito-santense"/>
    <x v="0"/>
    <x v="0"/>
    <n v="24997.800999999999"/>
    <n v="13334.352999999999"/>
    <n v="130076.607"/>
    <n v="59655.22"/>
    <n v="70421.387000000002"/>
    <n v="9631.0349999999999"/>
    <n v="178039.796"/>
    <n v="30773"/>
    <n v="5785.5846358821045"/>
  </r>
  <r>
    <s v="32001362007"/>
    <n v="2"/>
    <n v="6"/>
    <x v="5"/>
    <n v="32"/>
    <s v="Espírito Santo"/>
    <s v="3200136"/>
    <s v="Águia Branca"/>
    <m/>
    <s v="3201"/>
    <s v="Noroeste Espírito-santense"/>
    <x v="1"/>
    <x v="1"/>
    <n v="25825.493999999999"/>
    <n v="11188.106"/>
    <n v="41981.137000000002"/>
    <n v="19013.127"/>
    <n v="22968.01"/>
    <n v="5437.5420000000004"/>
    <n v="84432.278999999995"/>
    <n v="9281"/>
    <n v="9097.3256114642827"/>
  </r>
  <r>
    <s v="32001692007"/>
    <n v="3"/>
    <n v="6"/>
    <x v="5"/>
    <n v="32"/>
    <s v="Espírito Santo"/>
    <s v="3200169"/>
    <s v="Água Doce do Norte"/>
    <m/>
    <s v="3201"/>
    <s v="Noroeste Espírito-santense"/>
    <x v="1"/>
    <x v="1"/>
    <n v="14354.927"/>
    <n v="13462.982"/>
    <n v="47933.777000000002"/>
    <n v="18299.263999999999"/>
    <n v="29634.512999999999"/>
    <n v="3842.5459999999998"/>
    <n v="79594.232999999993"/>
    <n v="11934"/>
    <n v="6669.5351935646049"/>
  </r>
  <r>
    <s v="32002012007"/>
    <n v="4"/>
    <n v="6"/>
    <x v="5"/>
    <n v="32"/>
    <s v="Espírito Santo"/>
    <s v="3200201"/>
    <s v="Alegre"/>
    <m/>
    <s v="3204"/>
    <s v="Sul Espírito-santense"/>
    <x v="2"/>
    <x v="2"/>
    <n v="14793.462"/>
    <n v="32260.169000000002"/>
    <n v="143463.73699999999"/>
    <n v="73003.725999999995"/>
    <n v="70460.010999999999"/>
    <n v="11704.787"/>
    <n v="202222.155"/>
    <n v="30473"/>
    <n v="6636.1091786171364"/>
  </r>
  <r>
    <s v="32003002007"/>
    <n v="5"/>
    <n v="6"/>
    <x v="5"/>
    <n v="32"/>
    <s v="Espírito Santo"/>
    <s v="3200300"/>
    <s v="Alfredo Chaves"/>
    <m/>
    <s v="3203"/>
    <s v="Central Espírito-santense"/>
    <x v="3"/>
    <x v="3"/>
    <n v="17120.309000000001"/>
    <n v="8477.4240000000009"/>
    <n v="62993.987000000001"/>
    <n v="31522.925999999999"/>
    <n v="31471.061000000002"/>
    <n v="6708.0309999999999"/>
    <n v="95299.751000000004"/>
    <n v="13983"/>
    <n v="6815.4009153972684"/>
  </r>
  <r>
    <s v="32003592007"/>
    <n v="6"/>
    <n v="6"/>
    <x v="5"/>
    <n v="32"/>
    <s v="Espírito Santo"/>
    <s v="3200359"/>
    <s v="Alto Rio Novo"/>
    <m/>
    <s v="3201"/>
    <s v="Noroeste Espírito-santense"/>
    <x v="4"/>
    <x v="4"/>
    <n v="8833.1139999999996"/>
    <n v="1950.326"/>
    <n v="26831.553"/>
    <n v="9799.6190000000006"/>
    <n v="17031.934000000001"/>
    <n v="1426.9349999999999"/>
    <n v="39041.927000000003"/>
    <n v="6198"/>
    <n v="6299.1169732171666"/>
  </r>
  <r>
    <s v="32004092007"/>
    <n v="7"/>
    <n v="6"/>
    <x v="5"/>
    <n v="32"/>
    <s v="Espírito Santo"/>
    <s v="3200409"/>
    <s v="Anchieta"/>
    <m/>
    <s v="3203"/>
    <s v="Central Espírito-santense"/>
    <x v="3"/>
    <x v="3"/>
    <n v="13037.290999999999"/>
    <n v="1301607.7709999999"/>
    <n v="391006.65399999998"/>
    <n v="309452.011"/>
    <n v="81554.642999999996"/>
    <n v="120517.678"/>
    <n v="1826169.3929999999"/>
    <n v="19459"/>
    <n v="93847.031861863405"/>
  </r>
  <r>
    <s v="32005082007"/>
    <n v="8"/>
    <n v="6"/>
    <x v="5"/>
    <n v="32"/>
    <s v="Espírito Santo"/>
    <s v="3200508"/>
    <s v="Apiacá"/>
    <m/>
    <s v="3204"/>
    <s v="Sul Espírito-santense"/>
    <x v="5"/>
    <x v="5"/>
    <n v="4171.049"/>
    <n v="2672.0680000000002"/>
    <n v="27991.627"/>
    <n v="9634.5810000000001"/>
    <n v="18357.045999999998"/>
    <n v="1253.421"/>
    <n v="36088.165000000001"/>
    <n v="7617"/>
    <n v="4737.8449520808717"/>
  </r>
  <r>
    <s v="32006072007"/>
    <n v="9"/>
    <n v="6"/>
    <x v="5"/>
    <n v="32"/>
    <s v="Espírito Santo"/>
    <s v="3200607"/>
    <s v="Aracruz"/>
    <m/>
    <s v="3202"/>
    <s v="Litoral Norte Espírito-santense"/>
    <x v="6"/>
    <x v="6"/>
    <n v="32607.5"/>
    <n v="2476470.0260000001"/>
    <n v="895792.96299999999"/>
    <n v="666536.88500000001"/>
    <n v="229256.07800000001"/>
    <n v="363100.641"/>
    <n v="3767971.1310000001"/>
    <n v="73358"/>
    <n v="51364.14748221053"/>
  </r>
  <r>
    <s v="32007062007"/>
    <n v="10"/>
    <n v="6"/>
    <x v="5"/>
    <n v="32"/>
    <s v="Espírito Santo"/>
    <s v="3200706"/>
    <s v="Atilio Vivacqua"/>
    <m/>
    <s v="3204"/>
    <s v="Sul Espírito-santense"/>
    <x v="5"/>
    <x v="5"/>
    <n v="5866.44"/>
    <n v="31442.010999999999"/>
    <n v="41968.896999999997"/>
    <n v="20090.797999999999"/>
    <n v="21878.098999999998"/>
    <n v="11659.089"/>
    <n v="90936.437999999995"/>
    <n v="8878"/>
    <n v="10242.89682360892"/>
  </r>
  <r>
    <s v="32008052007"/>
    <n v="11"/>
    <n v="6"/>
    <x v="5"/>
    <n v="32"/>
    <s v="Espírito Santo"/>
    <s v="3200805"/>
    <s v="Baixo Guandu"/>
    <m/>
    <s v="3201"/>
    <s v="Noroeste Espírito-santense"/>
    <x v="4"/>
    <x v="4"/>
    <n v="19154.852999999999"/>
    <n v="76473.509999999995"/>
    <n v="141136.57"/>
    <n v="70518.998000000007"/>
    <n v="70617.572"/>
    <n v="12669.574000000001"/>
    <n v="249434.50700000001"/>
    <n v="28637"/>
    <n v="8710.2177951601079"/>
  </r>
  <r>
    <s v="32009042007"/>
    <n v="12"/>
    <n v="6"/>
    <x v="5"/>
    <n v="32"/>
    <s v="Espírito Santo"/>
    <s v="3200904"/>
    <s v="Barra de São Francisco"/>
    <m/>
    <s v="3201"/>
    <s v="Noroeste Espírito-santense"/>
    <x v="1"/>
    <x v="1"/>
    <n v="18318.648000000001"/>
    <n v="66314.606"/>
    <n v="196415.88"/>
    <n v="108568.02499999999"/>
    <n v="87847.854999999996"/>
    <n v="28369.575000000001"/>
    <n v="309418.70799999998"/>
    <n v="39627"/>
    <n v="7808.2799101622631"/>
  </r>
  <r>
    <s v="32010012007"/>
    <n v="13"/>
    <n v="6"/>
    <x v="5"/>
    <n v="32"/>
    <s v="Espírito Santo"/>
    <s v="3201001"/>
    <s v="Boa Esperança"/>
    <m/>
    <s v="3201"/>
    <s v="Noroeste Espírito-santense"/>
    <x v="7"/>
    <x v="7"/>
    <n v="28376.527999999998"/>
    <n v="11035.263000000001"/>
    <n v="61008.767"/>
    <n v="29538.362000000001"/>
    <n v="31470.404999999999"/>
    <n v="5627.6469999999999"/>
    <n v="106048.20600000001"/>
    <n v="12912"/>
    <n v="8213.1510223048335"/>
  </r>
  <r>
    <s v="32011002007"/>
    <n v="14"/>
    <n v="6"/>
    <x v="5"/>
    <n v="32"/>
    <s v="Espírito Santo"/>
    <s v="3201100"/>
    <s v="Bom Jesus do Norte"/>
    <m/>
    <s v="3204"/>
    <s v="Sul Espírito-santense"/>
    <x v="2"/>
    <x v="2"/>
    <n v="964.476"/>
    <n v="9563.9959999999992"/>
    <n v="41428.332999999999"/>
    <n v="19585.085999999999"/>
    <n v="21843.246999999999"/>
    <n v="5537.33"/>
    <n v="57494.135000000002"/>
    <n v="9318"/>
    <n v="6170.2226872719466"/>
  </r>
  <r>
    <s v="32011592007"/>
    <n v="15"/>
    <n v="6"/>
    <x v="5"/>
    <n v="32"/>
    <s v="Espírito Santo"/>
    <s v="3201159"/>
    <s v="Brejetuba"/>
    <m/>
    <s v="3203"/>
    <s v="Central Espírito-santense"/>
    <x v="0"/>
    <x v="0"/>
    <n v="23043.763999999999"/>
    <n v="4562.7330000000002"/>
    <n v="42715.892999999996"/>
    <n v="14902.371999999999"/>
    <n v="27813.521000000001"/>
    <n v="3380.2069999999999"/>
    <n v="73702.596999999994"/>
    <n v="10949"/>
    <n v="6731.4455201388255"/>
  </r>
  <r>
    <s v="32012092007"/>
    <n v="16"/>
    <n v="6"/>
    <x v="5"/>
    <n v="32"/>
    <s v="Espírito Santo"/>
    <s v="3201209"/>
    <s v="Cachoeiro de Itapemirim"/>
    <m/>
    <s v="3204"/>
    <s v="Sul Espírito-santense"/>
    <x v="5"/>
    <x v="5"/>
    <n v="20681.757000000001"/>
    <n v="578344.07299999997"/>
    <n v="1315935.8730000001"/>
    <n v="907300.43"/>
    <n v="408635.44300000003"/>
    <n v="341058.12099999998"/>
    <n v="2256019.8229999999"/>
    <n v="195288"/>
    <n v="11552.270610585392"/>
  </r>
  <r>
    <s v="32013082007"/>
    <n v="17"/>
    <n v="6"/>
    <x v="5"/>
    <n v="32"/>
    <s v="Espírito Santo"/>
    <s v="3201308"/>
    <s v="Cariacica"/>
    <s v="RM Grande Vitória"/>
    <s v="3203"/>
    <s v="Central Espírito-santense"/>
    <x v="8"/>
    <x v="8"/>
    <n v="4090.0619999999999"/>
    <n v="890363.86199999996"/>
    <n v="2020104.4929999998"/>
    <n v="1331040.8219999999"/>
    <n v="689063.67099999997"/>
    <n v="704856.11"/>
    <n v="3619414.5269999998"/>
    <n v="356536"/>
    <n v="10151.61029180784"/>
  </r>
  <r>
    <s v="32014072007"/>
    <n v="18"/>
    <n v="6"/>
    <x v="5"/>
    <n v="32"/>
    <s v="Espírito Santo"/>
    <s v="3201407"/>
    <s v="Castelo"/>
    <m/>
    <s v="3204"/>
    <s v="Sul Espírito-santense"/>
    <x v="5"/>
    <x v="5"/>
    <n v="22198.35"/>
    <n v="47105.811999999998"/>
    <n v="187528.70300000001"/>
    <n v="111804.55"/>
    <n v="75724.153000000006"/>
    <n v="27260.07"/>
    <n v="284092.93599999999"/>
    <n v="32250"/>
    <n v="8809.0832868217058"/>
  </r>
  <r>
    <s v="32015062007"/>
    <n v="19"/>
    <n v="6"/>
    <x v="5"/>
    <n v="32"/>
    <s v="Espírito Santo"/>
    <s v="3201506"/>
    <s v="Colatina"/>
    <m/>
    <s v="3201"/>
    <s v="Noroeste Espírito-santense"/>
    <x v="4"/>
    <x v="4"/>
    <n v="32880.591"/>
    <n v="224450.36499999999"/>
    <n v="833514.85600000003"/>
    <n v="587038.78"/>
    <n v="246476.076"/>
    <n v="214214.08300000001"/>
    <n v="1305059.895"/>
    <n v="106637"/>
    <n v="12238.340304022056"/>
  </r>
  <r>
    <s v="32016052007"/>
    <n v="20"/>
    <n v="6"/>
    <x v="5"/>
    <n v="32"/>
    <s v="Espírito Santo"/>
    <s v="3201605"/>
    <s v="Conceição da Barra"/>
    <m/>
    <s v="3202"/>
    <s v="Litoral Norte Espírito-santense"/>
    <x v="7"/>
    <x v="7"/>
    <n v="35668.563000000002"/>
    <n v="29062.421999999999"/>
    <n v="142010.36300000001"/>
    <n v="69832.149999999994"/>
    <n v="72178.213000000003"/>
    <n v="24079.842000000001"/>
    <n v="230821.19099999999"/>
    <n v="26230"/>
    <n v="8799.8929088829591"/>
  </r>
  <r>
    <s v="32017042007"/>
    <n v="21"/>
    <n v="6"/>
    <x v="5"/>
    <n v="32"/>
    <s v="Espírito Santo"/>
    <s v="3201704"/>
    <s v="Conceição do Castelo"/>
    <m/>
    <s v="3203"/>
    <s v="Central Espírito-santense"/>
    <x v="0"/>
    <x v="0"/>
    <n v="15743.447"/>
    <n v="6416.6589999999997"/>
    <n v="50934.097999999998"/>
    <n v="20963.451000000001"/>
    <n v="29970.647000000001"/>
    <n v="3794.8739999999998"/>
    <n v="76889.077000000005"/>
    <n v="11326"/>
    <n v="6788.7230266643119"/>
  </r>
  <r>
    <s v="32018032007"/>
    <n v="22"/>
    <n v="6"/>
    <x v="5"/>
    <n v="32"/>
    <s v="Espírito Santo"/>
    <s v="3201803"/>
    <s v="Divino de São Lourenço"/>
    <m/>
    <s v="3204"/>
    <s v="Sul Espírito-santense"/>
    <x v="2"/>
    <x v="2"/>
    <n v="4698.4449999999997"/>
    <n v="1213.1310000000001"/>
    <n v="18674.061999999998"/>
    <n v="5280.3519999999999"/>
    <n v="13393.71"/>
    <n v="740.94500000000005"/>
    <n v="25326.583999999999"/>
    <n v="4837"/>
    <n v="5236.0107504651642"/>
  </r>
  <r>
    <s v="32019022007"/>
    <n v="23"/>
    <n v="6"/>
    <x v="5"/>
    <n v="32"/>
    <s v="Espírito Santo"/>
    <s v="3201902"/>
    <s v="Domingos Martins"/>
    <m/>
    <s v="3203"/>
    <s v="Central Espírito-santense"/>
    <x v="0"/>
    <x v="0"/>
    <n v="34949.624000000003"/>
    <n v="28359.657999999999"/>
    <n v="144493.39000000001"/>
    <n v="71983.631999999998"/>
    <n v="72509.758000000002"/>
    <n v="16878.892"/>
    <n v="224681.565"/>
    <n v="31175"/>
    <n v="7207.10713712911"/>
  </r>
  <r>
    <s v="32020092007"/>
    <n v="24"/>
    <n v="6"/>
    <x v="5"/>
    <n v="32"/>
    <s v="Espírito Santo"/>
    <s v="3202009"/>
    <s v="Dores do Rio Preto"/>
    <m/>
    <s v="3204"/>
    <s v="Sul Espírito-santense"/>
    <x v="2"/>
    <x v="2"/>
    <n v="6041.6440000000002"/>
    <n v="6039.0129999999999"/>
    <n v="25017.923999999999"/>
    <n v="9758.4130000000005"/>
    <n v="15259.511"/>
    <n v="2855.607"/>
    <n v="39954.188000000002"/>
    <n v="6106"/>
    <n v="6543.430723878153"/>
  </r>
  <r>
    <s v="32021082007"/>
    <n v="25"/>
    <n v="6"/>
    <x v="5"/>
    <n v="32"/>
    <s v="Espírito Santo"/>
    <s v="3202108"/>
    <s v="Ecoporanga"/>
    <m/>
    <s v="3201"/>
    <s v="Noroeste Espírito-santense"/>
    <x v="1"/>
    <x v="1"/>
    <n v="31266.514999999999"/>
    <n v="50772.86"/>
    <n v="103420.10399999999"/>
    <n v="47632.09"/>
    <n v="55788.014000000003"/>
    <n v="11145.351000000001"/>
    <n v="196604.829"/>
    <n v="23296"/>
    <n v="8439.4243217719777"/>
  </r>
  <r>
    <s v="32022072007"/>
    <n v="26"/>
    <n v="6"/>
    <x v="5"/>
    <n v="32"/>
    <s v="Espírito Santo"/>
    <s v="3202207"/>
    <s v="Fundão"/>
    <s v="RM Grande Vitória"/>
    <s v="3202"/>
    <s v="Litoral Norte Espírito-santense"/>
    <x v="8"/>
    <x v="8"/>
    <n v="9464.92"/>
    <n v="212284.61600000001"/>
    <n v="125829.44"/>
    <n v="85238.013000000006"/>
    <n v="40591.427000000003"/>
    <n v="17926.633000000002"/>
    <n v="365505.609"/>
    <n v="15209"/>
    <n v="24032.192057334472"/>
  </r>
  <r>
    <s v="32022562007"/>
    <n v="27"/>
    <n v="6"/>
    <x v="5"/>
    <n v="32"/>
    <s v="Espírito Santo"/>
    <s v="3202256"/>
    <s v="Governador Lindenberg"/>
    <m/>
    <s v="3201"/>
    <s v="Noroeste Espírito-santense"/>
    <x v="4"/>
    <x v="4"/>
    <n v="15221.816000000001"/>
    <n v="7470.2460000000001"/>
    <n v="36304.377999999997"/>
    <n v="18130.674999999999"/>
    <n v="18173.703000000001"/>
    <n v="7256.8069999999998"/>
    <n v="66253.245999999999"/>
    <n v="9890"/>
    <n v="6699.013751263903"/>
  </r>
  <r>
    <s v="32023062007"/>
    <n v="28"/>
    <n v="6"/>
    <x v="5"/>
    <n v="32"/>
    <s v="Espírito Santo"/>
    <s v="3202306"/>
    <s v="Guaçuí"/>
    <m/>
    <s v="3204"/>
    <s v="Sul Espírito-santense"/>
    <x v="2"/>
    <x v="2"/>
    <n v="11061.516"/>
    <n v="15186.263000000001"/>
    <n v="134359.14000000001"/>
    <n v="75923.432000000001"/>
    <n v="58435.707999999999"/>
    <n v="13438.578"/>
    <n v="174045.497"/>
    <n v="25761"/>
    <n v="6756.1622996001706"/>
  </r>
  <r>
    <s v="32024052007"/>
    <n v="29"/>
    <n v="6"/>
    <x v="5"/>
    <n v="32"/>
    <s v="Espírito Santo"/>
    <s v="3202405"/>
    <s v="Guarapari"/>
    <s v="RM Grande Vitória"/>
    <s v="3203"/>
    <s v="Central Espírito-santense"/>
    <x v="8"/>
    <x v="8"/>
    <n v="20478.174999999999"/>
    <n v="108473.133"/>
    <n v="648601.554"/>
    <n v="442998.16"/>
    <n v="205603.394"/>
    <n v="75059.627999999997"/>
    <n v="852612.48899999994"/>
    <n v="98073"/>
    <n v="8693.6515554739835"/>
  </r>
  <r>
    <s v="32024542007"/>
    <n v="30"/>
    <n v="6"/>
    <x v="5"/>
    <n v="32"/>
    <s v="Espírito Santo"/>
    <s v="3202454"/>
    <s v="Ibatiba"/>
    <m/>
    <s v="3204"/>
    <s v="Sul Espírito-santense"/>
    <x v="2"/>
    <x v="2"/>
    <n v="11462.537"/>
    <n v="4913.9049999999997"/>
    <n v="81602.195999999996"/>
    <n v="35643.357000000004"/>
    <n v="45958.839"/>
    <n v="7567.5659999999998"/>
    <n v="105546.204"/>
    <n v="19649"/>
    <n v="5371.5814545269477"/>
  </r>
  <r>
    <s v="32025042007"/>
    <n v="31"/>
    <n v="6"/>
    <x v="5"/>
    <n v="32"/>
    <s v="Espírito Santo"/>
    <s v="3202504"/>
    <s v="Ibiraçu"/>
    <m/>
    <s v="3202"/>
    <s v="Litoral Norte Espírito-santense"/>
    <x v="6"/>
    <x v="6"/>
    <n v="11119.742"/>
    <n v="133351.245"/>
    <n v="94359.47099999999"/>
    <n v="68169.737999999998"/>
    <n v="26189.733"/>
    <n v="36775.326000000001"/>
    <n v="275605.78399999999"/>
    <n v="10312"/>
    <n v="26726.705197827774"/>
  </r>
  <r>
    <s v="32025532007"/>
    <n v="32"/>
    <n v="6"/>
    <x v="5"/>
    <n v="32"/>
    <s v="Espírito Santo"/>
    <s v="3202553"/>
    <s v="Ibitirama"/>
    <m/>
    <s v="3204"/>
    <s v="Sul Espírito-santense"/>
    <x v="2"/>
    <x v="2"/>
    <n v="11089.844999999999"/>
    <n v="2428.8449999999998"/>
    <n v="32115.486000000001"/>
    <n v="10053.859"/>
    <n v="22061.627"/>
    <n v="1505.588"/>
    <n v="47139.764000000003"/>
    <n v="8994"/>
    <n v="5241.2457193684677"/>
  </r>
  <r>
    <s v="32026032007"/>
    <n v="33"/>
    <n v="6"/>
    <x v="5"/>
    <n v="32"/>
    <s v="Espírito Santo"/>
    <s v="3202603"/>
    <s v="Iconha"/>
    <m/>
    <s v="3203"/>
    <s v="Central Espírito-santense"/>
    <x v="3"/>
    <x v="3"/>
    <n v="12814.293"/>
    <n v="14560.931"/>
    <n v="98887.667000000001"/>
    <n v="69804.97"/>
    <n v="29082.697"/>
    <n v="27264.86"/>
    <n v="153527.75"/>
    <n v="11496"/>
    <n v="13354.884307585247"/>
  </r>
  <r>
    <s v="32026522007"/>
    <n v="34"/>
    <n v="6"/>
    <x v="5"/>
    <n v="32"/>
    <s v="Espírito Santo"/>
    <s v="3202652"/>
    <s v="Irupi"/>
    <m/>
    <s v="3204"/>
    <s v="Sul Espírito-santense"/>
    <x v="2"/>
    <x v="2"/>
    <n v="12393.897000000001"/>
    <n v="4204.0249999999996"/>
    <n v="44441.421999999999"/>
    <n v="18054.637999999999"/>
    <n v="26386.784"/>
    <n v="5043.6260000000002"/>
    <n v="66082.971000000005"/>
    <n v="10369"/>
    <n v="6373.1286527148241"/>
  </r>
  <r>
    <s v="32027022007"/>
    <n v="35"/>
    <n v="6"/>
    <x v="5"/>
    <n v="32"/>
    <s v="Espírito Santo"/>
    <s v="3202702"/>
    <s v="Itaguaçu"/>
    <m/>
    <s v="3203"/>
    <s v="Central Espírito-santense"/>
    <x v="9"/>
    <x v="9"/>
    <n v="31941.78"/>
    <n v="8013.1679999999997"/>
    <n v="63944.813000000002"/>
    <n v="31842.526000000002"/>
    <n v="32102.287"/>
    <n v="5172.7929999999997"/>
    <n v="109072.554"/>
    <n v="13881"/>
    <n v="7857.6870542468123"/>
  </r>
  <r>
    <s v="32028012007"/>
    <n v="36"/>
    <n v="6"/>
    <x v="5"/>
    <n v="32"/>
    <s v="Espírito Santo"/>
    <s v="3202801"/>
    <s v="Itapemirim"/>
    <m/>
    <s v="3204"/>
    <s v="Sul Espírito-santense"/>
    <x v="3"/>
    <x v="3"/>
    <n v="34850.434999999998"/>
    <n v="622174.35499999998"/>
    <n v="246241.35800000001"/>
    <n v="169000.296"/>
    <n v="77241.062000000005"/>
    <n v="27244.284"/>
    <n v="930510.43200000003"/>
    <n v="30833"/>
    <n v="30179.04297343755"/>
  </r>
  <r>
    <s v="32029002007"/>
    <n v="37"/>
    <n v="6"/>
    <x v="5"/>
    <n v="32"/>
    <s v="Espírito Santo"/>
    <s v="3202900"/>
    <s v="Itarana"/>
    <m/>
    <s v="3203"/>
    <s v="Central Espírito-santense"/>
    <x v="9"/>
    <x v="9"/>
    <n v="11491.106"/>
    <n v="5428.65"/>
    <n v="52044.831999999995"/>
    <n v="28436.284"/>
    <n v="23608.547999999999"/>
    <n v="6085.951"/>
    <n v="75050.539000000004"/>
    <n v="10569"/>
    <n v="7101.0066231431547"/>
  </r>
  <r>
    <s v="32030072007"/>
    <n v="38"/>
    <n v="6"/>
    <x v="5"/>
    <n v="32"/>
    <s v="Espírito Santo"/>
    <s v="3203007"/>
    <s v="Iúna"/>
    <m/>
    <s v="3204"/>
    <s v="Sul Espírito-santense"/>
    <x v="2"/>
    <x v="2"/>
    <n v="18941.877"/>
    <n v="8106.2070000000003"/>
    <n v="118635.94099999999"/>
    <n v="60677.050999999999"/>
    <n v="57958.89"/>
    <n v="13267.141"/>
    <n v="158951.166"/>
    <n v="25533"/>
    <n v="6225.3227587827514"/>
  </r>
  <r>
    <s v="32030562007"/>
    <n v="39"/>
    <n v="6"/>
    <x v="5"/>
    <n v="32"/>
    <s v="Espírito Santo"/>
    <s v="3203056"/>
    <s v="Jaguaré"/>
    <m/>
    <s v="3202"/>
    <s v="Litoral Norte Espírito-santense"/>
    <x v="7"/>
    <x v="7"/>
    <n v="53602.387000000002"/>
    <n v="339646.09299999999"/>
    <n v="171499.21799999999"/>
    <n v="112362.511"/>
    <n v="59136.707000000002"/>
    <n v="14377.512000000001"/>
    <n v="579125.21"/>
    <n v="21949"/>
    <n v="26385.038498337053"/>
  </r>
  <r>
    <s v="32031062007"/>
    <n v="40"/>
    <n v="6"/>
    <x v="5"/>
    <n v="32"/>
    <s v="Espírito Santo"/>
    <s v="3203106"/>
    <s v="Jerônimo Monteiro"/>
    <m/>
    <s v="3204"/>
    <s v="Sul Espírito-santense"/>
    <x v="2"/>
    <x v="2"/>
    <n v="6516.4480000000003"/>
    <n v="4854.2619999999997"/>
    <n v="43060.313999999998"/>
    <n v="18589.292000000001"/>
    <n v="24471.022000000001"/>
    <n v="2977.5540000000001"/>
    <n v="57408.578999999998"/>
    <n v="10701"/>
    <n v="5364.78637510513"/>
  </r>
  <r>
    <s v="32031302007"/>
    <n v="41"/>
    <n v="6"/>
    <x v="5"/>
    <n v="32"/>
    <s v="Espírito Santo"/>
    <s v="3203130"/>
    <s v="João Neiva"/>
    <m/>
    <s v="3202"/>
    <s v="Litoral Norte Espírito-santense"/>
    <x v="6"/>
    <x v="6"/>
    <n v="10678.404"/>
    <n v="88381.808000000005"/>
    <n v="102269.234"/>
    <n v="66124.498000000007"/>
    <n v="36144.735999999997"/>
    <n v="21546.847000000002"/>
    <n v="222876.29300000001"/>
    <n v="14403"/>
    <n v="15474.296535444004"/>
  </r>
  <r>
    <s v="32031632007"/>
    <n v="42"/>
    <n v="6"/>
    <x v="5"/>
    <n v="32"/>
    <s v="Espírito Santo"/>
    <s v="3203163"/>
    <s v="Laranja da Terra"/>
    <m/>
    <s v="3203"/>
    <s v="Central Espírito-santense"/>
    <x v="0"/>
    <x v="0"/>
    <n v="13001.954"/>
    <n v="4190.2960000000003"/>
    <n v="39844.574999999997"/>
    <n v="14179.791999999999"/>
    <n v="25664.782999999999"/>
    <n v="2903.8"/>
    <n v="59940.625"/>
    <n v="10802"/>
    <n v="5549.0302721718199"/>
  </r>
  <r>
    <s v="32032052007"/>
    <n v="43"/>
    <n v="6"/>
    <x v="5"/>
    <n v="32"/>
    <s v="Espírito Santo"/>
    <s v="3203205"/>
    <s v="Linhares"/>
    <m/>
    <s v="3202"/>
    <s v="Litoral Norte Espírito-santense"/>
    <x v="6"/>
    <x v="6"/>
    <n v="130073.535"/>
    <n v="912912.21900000004"/>
    <n v="1028002.6040000001"/>
    <n v="722385.50100000005"/>
    <n v="305617.103"/>
    <n v="290422.14600000001"/>
    <n v="2361410.5040000002"/>
    <n v="124564"/>
    <n v="18957.407469252754"/>
  </r>
  <r>
    <s v="32033042007"/>
    <n v="44"/>
    <n v="6"/>
    <x v="5"/>
    <n v="32"/>
    <s v="Espírito Santo"/>
    <s v="3203304"/>
    <s v="Mantenópolis"/>
    <m/>
    <s v="3201"/>
    <s v="Noroeste Espírito-santense"/>
    <x v="1"/>
    <x v="1"/>
    <n v="10011.92"/>
    <n v="4366.3710000000001"/>
    <n v="43915.361000000004"/>
    <n v="17242.282999999999"/>
    <n v="26673.078000000001"/>
    <n v="2200.0630000000001"/>
    <n v="60493.714999999997"/>
    <n v="11463"/>
    <n v="5277.3021896536684"/>
  </r>
  <r>
    <s v="32033202007"/>
    <n v="45"/>
    <n v="6"/>
    <x v="5"/>
    <n v="32"/>
    <s v="Espírito Santo"/>
    <s v="3203320"/>
    <s v="Marataízes"/>
    <m/>
    <s v="3204"/>
    <s v="Sul Espírito-santense"/>
    <x v="3"/>
    <x v="3"/>
    <n v="27202.741999999998"/>
    <n v="94134.024000000005"/>
    <n v="159791.644"/>
    <n v="91843.409"/>
    <n v="67948.235000000001"/>
    <n v="12080.932000000001"/>
    <n v="293209.342"/>
    <n v="31221"/>
    <n v="9391.4141763556581"/>
  </r>
  <r>
    <s v="32033462007"/>
    <n v="46"/>
    <n v="6"/>
    <x v="5"/>
    <n v="32"/>
    <s v="Espírito Santo"/>
    <s v="3203346"/>
    <s v="Marechal Floriano"/>
    <m/>
    <s v="3203"/>
    <s v="Central Espírito-santense"/>
    <x v="0"/>
    <x v="0"/>
    <n v="19011.391"/>
    <n v="20065.5"/>
    <n v="86956.682000000001"/>
    <n v="52671.911999999997"/>
    <n v="34284.769999999997"/>
    <n v="17956.861000000001"/>
    <n v="143990.43299999999"/>
    <n v="12699"/>
    <n v="11338.722182849044"/>
  </r>
  <r>
    <s v="32033532007"/>
    <n v="47"/>
    <n v="6"/>
    <x v="5"/>
    <n v="32"/>
    <s v="Espírito Santo"/>
    <s v="3203353"/>
    <s v="Marilândia"/>
    <m/>
    <s v="3201"/>
    <s v="Noroeste Espírito-santense"/>
    <x v="4"/>
    <x v="4"/>
    <n v="18821.12"/>
    <n v="8775.0169999999998"/>
    <n v="48785.116999999998"/>
    <n v="23198.795999999998"/>
    <n v="25586.321"/>
    <n v="4462.5339999999997"/>
    <n v="80843.786999999997"/>
    <n v="10226"/>
    <n v="7905.7096616467825"/>
  </r>
  <r>
    <s v="32034032007"/>
    <n v="48"/>
    <n v="6"/>
    <x v="5"/>
    <n v="32"/>
    <s v="Espírito Santo"/>
    <s v="3203403"/>
    <s v="Mimoso do Sul"/>
    <m/>
    <s v="3204"/>
    <s v="Sul Espírito-santense"/>
    <x v="5"/>
    <x v="5"/>
    <n v="20523.111000000001"/>
    <n v="27045.507000000001"/>
    <n v="112013.65"/>
    <n v="55145.476999999999"/>
    <n v="56868.173000000003"/>
    <n v="15408.103999999999"/>
    <n v="174990.372"/>
    <n v="26208"/>
    <n v="6676.9830586080589"/>
  </r>
  <r>
    <s v="32035022007"/>
    <n v="49"/>
    <n v="6"/>
    <x v="5"/>
    <n v="32"/>
    <s v="Espírito Santo"/>
    <s v="3203502"/>
    <s v="Montanha"/>
    <m/>
    <s v="3202"/>
    <s v="Litoral Norte Espírito-santense"/>
    <x v="7"/>
    <x v="7"/>
    <n v="31464.535"/>
    <n v="19465.669999999998"/>
    <n v="83466.856"/>
    <n v="43895.34"/>
    <n v="39571.516000000003"/>
    <n v="9082.3029999999999"/>
    <n v="143479.364"/>
    <n v="17998"/>
    <n v="7971.9615512834762"/>
  </r>
  <r>
    <s v="32036012007"/>
    <n v="50"/>
    <n v="6"/>
    <x v="5"/>
    <n v="32"/>
    <s v="Espírito Santo"/>
    <s v="3203601"/>
    <s v="Mucurici"/>
    <m/>
    <s v="3202"/>
    <s v="Litoral Norte Espírito-santense"/>
    <x v="7"/>
    <x v="7"/>
    <n v="11783.346"/>
    <n v="1912"/>
    <n v="22466.003000000001"/>
    <n v="6861.8360000000002"/>
    <n v="15604.166999999999"/>
    <n v="1038.8900000000001"/>
    <n v="37200.237999999998"/>
    <n v="5755"/>
    <n v="6463.9857515204167"/>
  </r>
  <r>
    <s v="32037002007"/>
    <n v="51"/>
    <n v="6"/>
    <x v="5"/>
    <n v="32"/>
    <s v="Espírito Santo"/>
    <s v="3203700"/>
    <s v="Muniz Freire"/>
    <m/>
    <s v="3204"/>
    <s v="Sul Espírito-santense"/>
    <x v="2"/>
    <x v="2"/>
    <n v="15242.385"/>
    <n v="8525.2029999999995"/>
    <n v="71029.985000000001"/>
    <n v="27785.526000000002"/>
    <n v="43244.459000000003"/>
    <n v="4541.1760000000004"/>
    <n v="99338.748999999996"/>
    <n v="18196"/>
    <n v="5459.3728841503626"/>
  </r>
  <r>
    <s v="32038092007"/>
    <n v="52"/>
    <n v="6"/>
    <x v="5"/>
    <n v="32"/>
    <s v="Espírito Santo"/>
    <s v="3203809"/>
    <s v="Muqui"/>
    <m/>
    <s v="3204"/>
    <s v="Sul Espírito-santense"/>
    <x v="5"/>
    <x v="5"/>
    <n v="6799.701"/>
    <n v="5491.4989999999998"/>
    <n v="55878.962"/>
    <n v="26030.141"/>
    <n v="29848.821"/>
    <n v="4939.2129999999997"/>
    <n v="73109.375"/>
    <n v="13841"/>
    <n v="5282.0876381764319"/>
  </r>
  <r>
    <s v="32039082007"/>
    <n v="53"/>
    <n v="6"/>
    <x v="5"/>
    <n v="32"/>
    <s v="Espírito Santo"/>
    <s v="3203908"/>
    <s v="Nova Venécia"/>
    <m/>
    <s v="3201"/>
    <s v="Noroeste Espírito-santense"/>
    <x v="1"/>
    <x v="1"/>
    <n v="43118.303"/>
    <n v="77320.001999999993"/>
    <n v="239811.00699999998"/>
    <n v="139532.31299999999"/>
    <n v="100278.694"/>
    <n v="34931.766000000003"/>
    <n v="395181.07799999998"/>
    <n v="44380"/>
    <n v="8904.4857593510587"/>
  </r>
  <r>
    <s v="32040052007"/>
    <n v="54"/>
    <n v="6"/>
    <x v="5"/>
    <n v="32"/>
    <s v="Espírito Santo"/>
    <s v="3204005"/>
    <s v="Pancas"/>
    <m/>
    <s v="3201"/>
    <s v="Noroeste Espírito-santense"/>
    <x v="4"/>
    <x v="4"/>
    <n v="19399.653999999999"/>
    <n v="5823.79"/>
    <n v="73755.535000000003"/>
    <n v="28597.842000000001"/>
    <n v="45157.692999999999"/>
    <n v="4423.6319999999996"/>
    <n v="103402.61199999999"/>
    <n v="18465"/>
    <n v="5599.9248307608987"/>
  </r>
  <r>
    <s v="32040542007"/>
    <n v="55"/>
    <n v="6"/>
    <x v="5"/>
    <n v="32"/>
    <s v="Espírito Santo"/>
    <s v="3204054"/>
    <s v="Pedro Canário"/>
    <m/>
    <s v="3202"/>
    <s v="Litoral Norte Espírito-santense"/>
    <x v="7"/>
    <x v="7"/>
    <n v="18518.530999999999"/>
    <n v="13718.972"/>
    <n v="111670.49"/>
    <n v="60561.51"/>
    <n v="51108.98"/>
    <n v="17569.825000000001"/>
    <n v="161477.81899999999"/>
    <n v="23204"/>
    <n v="6959.0509825892086"/>
  </r>
  <r>
    <s v="32041042007"/>
    <n v="56"/>
    <n v="6"/>
    <x v="5"/>
    <n v="32"/>
    <s v="Espírito Santo"/>
    <s v="3204104"/>
    <s v="Pinheiros"/>
    <m/>
    <s v="3202"/>
    <s v="Litoral Norte Espírito-santense"/>
    <x v="7"/>
    <x v="7"/>
    <n v="72519.255000000005"/>
    <n v="15220.632"/>
    <n v="115286.45999999999"/>
    <n v="62357.834999999999"/>
    <n v="52928.625"/>
    <n v="12340.326999999999"/>
    <n v="215366.674"/>
    <n v="22663"/>
    <n v="9503.0081630852055"/>
  </r>
  <r>
    <s v="32042032007"/>
    <n v="57"/>
    <n v="6"/>
    <x v="5"/>
    <n v="32"/>
    <s v="Espírito Santo"/>
    <s v="3204203"/>
    <s v="Piúma"/>
    <m/>
    <s v="3203"/>
    <s v="Central Espírito-santense"/>
    <x v="3"/>
    <x v="3"/>
    <n v="3933.1469999999999"/>
    <n v="9322.3420000000006"/>
    <n v="86878.86"/>
    <n v="45506.254999999997"/>
    <n v="41372.605000000003"/>
    <n v="7397.366"/>
    <n v="107531.716"/>
    <n v="16249"/>
    <n v="6617.7436149916921"/>
  </r>
  <r>
    <s v="32042522007"/>
    <n v="58"/>
    <n v="6"/>
    <x v="5"/>
    <n v="32"/>
    <s v="Espírito Santo"/>
    <s v="3204252"/>
    <s v="Ponto Belo"/>
    <m/>
    <s v="3202"/>
    <s v="Litoral Norte Espírito-santense"/>
    <x v="7"/>
    <x v="7"/>
    <n v="6446.6189999999997"/>
    <n v="4186.5559999999996"/>
    <n v="27254.875999999997"/>
    <n v="10015.419"/>
    <n v="17239.456999999999"/>
    <n v="1586.26"/>
    <n v="39474.311000000002"/>
    <n v="6831"/>
    <n v="5778.7016542233932"/>
  </r>
  <r>
    <s v="32043022007"/>
    <n v="59"/>
    <n v="6"/>
    <x v="5"/>
    <n v="32"/>
    <s v="Espírito Santo"/>
    <s v="3204302"/>
    <s v="Presidente Kennedy"/>
    <m/>
    <s v="3204"/>
    <s v="Sul Espírito-santense"/>
    <x v="3"/>
    <x v="3"/>
    <n v="13933.787"/>
    <n v="891179.27800000005"/>
    <n v="203499.19200000001"/>
    <n v="170973.77600000001"/>
    <n v="32525.416000000001"/>
    <n v="9209.3140000000003"/>
    <n v="1117821.571"/>
    <n v="10307"/>
    <n v="108452.66042495391"/>
  </r>
  <r>
    <s v="32043512007"/>
    <n v="60"/>
    <n v="6"/>
    <x v="5"/>
    <n v="32"/>
    <s v="Espírito Santo"/>
    <s v="3204351"/>
    <s v="Rio Bananal"/>
    <m/>
    <s v="3202"/>
    <s v="Litoral Norte Espírito-santense"/>
    <x v="6"/>
    <x v="6"/>
    <n v="35055.671000000002"/>
    <n v="9460.7729999999992"/>
    <n v="73257.009000000005"/>
    <n v="31251.183000000001"/>
    <n v="42005.826000000001"/>
    <n v="6758.8850000000002"/>
    <n v="124532.338"/>
    <n v="16587"/>
    <n v="7507.8276963887383"/>
  </r>
  <r>
    <s v="32044012007"/>
    <n v="61"/>
    <n v="6"/>
    <x v="5"/>
    <n v="32"/>
    <s v="Espírito Santo"/>
    <s v="3204401"/>
    <s v="Rio Novo do Sul"/>
    <m/>
    <s v="3203"/>
    <s v="Central Espírito-santense"/>
    <x v="3"/>
    <x v="3"/>
    <n v="7329.3490000000002"/>
    <n v="15412.561"/>
    <n v="50908.148999999998"/>
    <n v="24247.192999999999"/>
    <n v="26660.955999999998"/>
    <n v="8221.3109999999997"/>
    <n v="81871.37"/>
    <n v="11111"/>
    <n v="7368.49698496985"/>
  </r>
  <r>
    <s v="32045002007"/>
    <n v="62"/>
    <n v="6"/>
    <x v="5"/>
    <n v="32"/>
    <s v="Espírito Santo"/>
    <s v="3204500"/>
    <s v="Santa Leopoldina"/>
    <m/>
    <s v="3203"/>
    <s v="Central Espírito-santense"/>
    <x v="9"/>
    <x v="9"/>
    <n v="25090.897000000001"/>
    <n v="9193.1219999999994"/>
    <n v="49192.809000000001"/>
    <n v="17992.257000000001"/>
    <n v="31200.552"/>
    <n v="2936.1489999999999"/>
    <n v="86412.976999999999"/>
    <n v="12349"/>
    <n v="6997.5687909952221"/>
  </r>
  <r>
    <s v="32045592007"/>
    <n v="63"/>
    <n v="6"/>
    <x v="5"/>
    <n v="32"/>
    <s v="Espírito Santo"/>
    <s v="3204559"/>
    <s v="Santa Maria de Jetibá"/>
    <m/>
    <s v="3203"/>
    <s v="Central Espírito-santense"/>
    <x v="9"/>
    <x v="9"/>
    <n v="113111.053"/>
    <n v="24476.511999999999"/>
    <n v="159219.02499999999"/>
    <n v="86501.146999999997"/>
    <n v="72717.877999999997"/>
    <n v="21045.996999999999"/>
    <n v="317852.58799999999"/>
    <n v="31845"/>
    <n v="9981.2400062804209"/>
  </r>
  <r>
    <s v="32046092007"/>
    <n v="64"/>
    <n v="6"/>
    <x v="5"/>
    <n v="32"/>
    <s v="Espírito Santo"/>
    <s v="3204609"/>
    <s v="Santa Teresa"/>
    <m/>
    <s v="3203"/>
    <s v="Central Espírito-santense"/>
    <x v="9"/>
    <x v="9"/>
    <n v="27495.554"/>
    <n v="15952.261"/>
    <n v="115018.361"/>
    <n v="66564.872000000003"/>
    <n v="48453.489000000001"/>
    <n v="10998.812"/>
    <n v="169464.98699999999"/>
    <n v="20179"/>
    <n v="8398.086476039447"/>
  </r>
  <r>
    <s v="32046582007"/>
    <n v="65"/>
    <n v="6"/>
    <x v="5"/>
    <n v="32"/>
    <s v="Espírito Santo"/>
    <s v="3204658"/>
    <s v="São Domingos do Norte"/>
    <m/>
    <s v="3201"/>
    <s v="Noroeste Espírito-santense"/>
    <x v="4"/>
    <x v="4"/>
    <n v="11110.647999999999"/>
    <n v="20322.843000000001"/>
    <n v="35512.359000000004"/>
    <n v="16209.083000000001"/>
    <n v="19303.276000000002"/>
    <n v="7520.9139999999998"/>
    <n v="74466.764999999999"/>
    <n v="7840"/>
    <n v="9498.3118622448983"/>
  </r>
  <r>
    <s v="32047082007"/>
    <n v="66"/>
    <n v="6"/>
    <x v="5"/>
    <n v="32"/>
    <s v="Espírito Santo"/>
    <s v="3204708"/>
    <s v="São Gabriel da Palha"/>
    <m/>
    <s v="3201"/>
    <s v="Noroeste Espírito-santense"/>
    <x v="4"/>
    <x v="4"/>
    <n v="28874.258999999998"/>
    <n v="33926.629999999997"/>
    <n v="152155.90100000001"/>
    <n v="89137.884000000005"/>
    <n v="63018.017"/>
    <n v="20829.686000000002"/>
    <n v="235786.476"/>
    <n v="28878"/>
    <n v="8164.9170995221275"/>
  </r>
  <r>
    <s v="32048072007"/>
    <n v="67"/>
    <n v="6"/>
    <x v="5"/>
    <n v="32"/>
    <s v="Espírito Santo"/>
    <s v="3204807"/>
    <s v="São José do Calçado"/>
    <m/>
    <s v="3204"/>
    <s v="Sul Espírito-santense"/>
    <x v="2"/>
    <x v="2"/>
    <n v="5495.8459999999995"/>
    <n v="3034.7930000000001"/>
    <n v="43857.987000000001"/>
    <n v="19152.900000000001"/>
    <n v="24705.087"/>
    <n v="2885.3809999999999"/>
    <n v="55274.008000000002"/>
    <n v="10570"/>
    <n v="5229.3290444654685"/>
  </r>
  <r>
    <s v="32049062007"/>
    <n v="68"/>
    <n v="6"/>
    <x v="5"/>
    <n v="32"/>
    <s v="Espírito Santo"/>
    <s v="3204906"/>
    <s v="São Mateus"/>
    <m/>
    <s v="3202"/>
    <s v="Litoral Norte Espírito-santense"/>
    <x v="7"/>
    <x v="7"/>
    <n v="100754.158"/>
    <n v="164725.818"/>
    <n v="596036.89500000002"/>
    <n v="359796.57299999997"/>
    <n v="236240.32199999999"/>
    <n v="70562.247000000003"/>
    <n v="932079.11899999995"/>
    <n v="96390"/>
    <n v="9669.8736279697059"/>
  </r>
  <r>
    <s v="32049552007"/>
    <n v="69"/>
    <n v="6"/>
    <x v="5"/>
    <n v="32"/>
    <s v="Espírito Santo"/>
    <s v="3204955"/>
    <s v="São Roque do Canaã"/>
    <m/>
    <s v="3203"/>
    <s v="Central Espírito-santense"/>
    <x v="4"/>
    <x v="4"/>
    <n v="14649.374"/>
    <n v="9206.6270000000004"/>
    <n v="48084.862999999998"/>
    <n v="24612.84"/>
    <n v="23472.023000000001"/>
    <n v="5382.835"/>
    <n v="77323.698999999993"/>
    <n v="10439"/>
    <n v="7407.1940798927099"/>
  </r>
  <r>
    <s v="32050022007"/>
    <n v="70"/>
    <n v="6"/>
    <x v="5"/>
    <n v="32"/>
    <s v="Espírito Santo"/>
    <s v="3205002"/>
    <s v="Serra"/>
    <s v="RM Grande Vitória"/>
    <s v="3203"/>
    <s v="Central Espírito-santense"/>
    <x v="8"/>
    <x v="8"/>
    <n v="13548.119000000001"/>
    <n v="4896246.1500000004"/>
    <n v="3789155.38"/>
    <n v="2953527.412"/>
    <n v="835627.96799999999"/>
    <n v="2718785.0180000002"/>
    <n v="11417734.665999999"/>
    <n v="385370"/>
    <n v="29627.980034771779"/>
  </r>
  <r>
    <s v="32050102007"/>
    <n v="71"/>
    <n v="6"/>
    <x v="5"/>
    <n v="32"/>
    <s v="Espírito Santo"/>
    <s v="3205010"/>
    <s v="Sooretama"/>
    <m/>
    <s v="3202"/>
    <s v="Litoral Norte Espírito-santense"/>
    <x v="6"/>
    <x v="6"/>
    <n v="49922.828000000001"/>
    <n v="17877.315999999999"/>
    <n v="97449.856"/>
    <n v="47339.203999999998"/>
    <n v="50110.652000000002"/>
    <n v="12591.235000000001"/>
    <n v="177841.23499999999"/>
    <n v="21867"/>
    <n v="8132.859331412631"/>
  </r>
  <r>
    <s v="32050362007"/>
    <n v="72"/>
    <n v="6"/>
    <x v="5"/>
    <n v="32"/>
    <s v="Espírito Santo"/>
    <s v="3205036"/>
    <s v="Vargem Alta"/>
    <m/>
    <s v="3204"/>
    <s v="Sul Espírito-santense"/>
    <x v="5"/>
    <x v="5"/>
    <n v="21421.819"/>
    <n v="36387.745000000003"/>
    <n v="84559.858000000007"/>
    <n v="41351.618000000002"/>
    <n v="43208.24"/>
    <n v="15747.945"/>
    <n v="158117.367"/>
    <n v="17862"/>
    <n v="8852.1647631844135"/>
  </r>
  <r>
    <s v="32050692007"/>
    <n v="73"/>
    <n v="6"/>
    <x v="5"/>
    <n v="32"/>
    <s v="Espírito Santo"/>
    <s v="3205069"/>
    <s v="Venda Nova do Imigrante"/>
    <m/>
    <s v="3203"/>
    <s v="Central Espírito-santense"/>
    <x v="0"/>
    <x v="0"/>
    <n v="21576.945"/>
    <n v="25492.571"/>
    <n v="128884.62"/>
    <n v="88036.067999999999"/>
    <n v="40848.552000000003"/>
    <n v="21951.644"/>
    <n v="197905.78099999999"/>
    <n v="18610"/>
    <n v="10634.378344975819"/>
  </r>
  <r>
    <s v="32051012007"/>
    <n v="74"/>
    <n v="6"/>
    <x v="5"/>
    <n v="32"/>
    <s v="Espírito Santo"/>
    <s v="3205101"/>
    <s v="Viana"/>
    <s v="RM Grande Vitória"/>
    <s v="3203"/>
    <s v="Central Espírito-santense"/>
    <x v="8"/>
    <x v="8"/>
    <n v="9084.0069999999996"/>
    <n v="149434.908"/>
    <n v="340431.98"/>
    <n v="212864.967"/>
    <n v="127567.01300000001"/>
    <n v="131873.63500000001"/>
    <n v="630824.53"/>
    <n v="57539"/>
    <n v="10963.425328907349"/>
  </r>
  <r>
    <s v="32051502007"/>
    <n v="75"/>
    <n v="6"/>
    <x v="5"/>
    <n v="32"/>
    <s v="Espírito Santo"/>
    <s v="3205150"/>
    <s v="Vila Pavão"/>
    <m/>
    <s v="3201"/>
    <s v="Noroeste Espírito-santense"/>
    <x v="1"/>
    <x v="1"/>
    <n v="20463.088"/>
    <n v="23797.888999999999"/>
    <n v="39744.952000000005"/>
    <n v="17246.393"/>
    <n v="22498.559000000001"/>
    <n v="3471.8609999999999"/>
    <n v="87477.79"/>
    <n v="8705"/>
    <n v="10049.143021252154"/>
  </r>
  <r>
    <s v="32051762007"/>
    <n v="76"/>
    <n v="6"/>
    <x v="5"/>
    <n v="32"/>
    <s v="Espírito Santo"/>
    <s v="3205176"/>
    <s v="Vila Valério"/>
    <m/>
    <s v="3201"/>
    <s v="Noroeste Espírito-santense"/>
    <x v="4"/>
    <x v="4"/>
    <n v="43507.402000000002"/>
    <n v="10334.409"/>
    <n v="55705.159"/>
    <n v="26103.316999999999"/>
    <n v="29601.842000000001"/>
    <n v="5450.8649999999998"/>
    <n v="114997.836"/>
    <n v="13646"/>
    <n v="8427.2194049538321"/>
  </r>
  <r>
    <s v="32052002007"/>
    <n v="77"/>
    <n v="6"/>
    <x v="5"/>
    <n v="32"/>
    <s v="Espírito Santo"/>
    <s v="3205200"/>
    <s v="Vila Velha"/>
    <s v="RM Grande Vitória"/>
    <s v="3203"/>
    <s v="Central Espírito-santense"/>
    <x v="8"/>
    <x v="8"/>
    <n v="6319.8819999999996"/>
    <n v="1050884.75"/>
    <n v="3069117.0470000003"/>
    <n v="2303174.622"/>
    <n v="765942.42500000005"/>
    <n v="1304270.774"/>
    <n v="5430592.4529999997"/>
    <n v="398068"/>
    <n v="13642.37379794407"/>
  </r>
  <r>
    <s v="32053092007"/>
    <n v="78"/>
    <n v="6"/>
    <x v="5"/>
    <n v="32"/>
    <s v="Espírito Santo"/>
    <s v="3205309"/>
    <s v="Vitória"/>
    <s v="RM Grande Vitória"/>
    <s v="3203"/>
    <s v="Central Espírito-santense"/>
    <x v="8"/>
    <x v="8"/>
    <n v="4698.3010000000004"/>
    <n v="2644942.5630000001"/>
    <n v="6888454.3379999995"/>
    <n v="5934111.2479999997"/>
    <n v="954343.09"/>
    <n v="5387409.3770000003"/>
    <n v="14925504.578"/>
    <n v="314042"/>
    <n v="47527.096942447191"/>
  </r>
  <r>
    <s v="32001022008"/>
    <n v="1"/>
    <n v="7"/>
    <x v="6"/>
    <n v="32"/>
    <s v="Espírito Santo"/>
    <s v="3200102"/>
    <s v="Afonso Cláudio"/>
    <m/>
    <s v="3203"/>
    <s v="Central Espírito-santense"/>
    <x v="0"/>
    <x v="0"/>
    <n v="26863.856"/>
    <n v="12839.569"/>
    <n v="138680.44"/>
    <n v="61365.767"/>
    <n v="77314.672999999995"/>
    <n v="10042.316999999999"/>
    <n v="188426.18299999999"/>
    <n v="31489"/>
    <n v="5983.8731938137125"/>
  </r>
  <r>
    <s v="32001362008"/>
    <n v="2"/>
    <n v="7"/>
    <x v="6"/>
    <n v="32"/>
    <s v="Espírito Santo"/>
    <s v="3200136"/>
    <s v="Águia Branca"/>
    <m/>
    <s v="3201"/>
    <s v="Noroeste Espírito-santense"/>
    <x v="1"/>
    <x v="1"/>
    <n v="22548.924999999999"/>
    <n v="9570.7340000000004"/>
    <n v="44418.228000000003"/>
    <n v="18169.666000000001"/>
    <n v="26248.562000000002"/>
    <n v="5129.0889999999999"/>
    <n v="81666.975999999995"/>
    <n v="9520"/>
    <n v="8578.4638655462186"/>
  </r>
  <r>
    <s v="32001692008"/>
    <n v="3"/>
    <n v="7"/>
    <x v="6"/>
    <n v="32"/>
    <s v="Espírito Santo"/>
    <s v="3200169"/>
    <s v="Água Doce do Norte"/>
    <m/>
    <s v="3201"/>
    <s v="Noroeste Espírito-santense"/>
    <x v="1"/>
    <x v="1"/>
    <n v="12954.268"/>
    <n v="13693.924999999999"/>
    <n v="54446.084000000003"/>
    <n v="20155.187000000002"/>
    <n v="34290.896999999997"/>
    <n v="3908.3649999999998"/>
    <n v="85002.642000000007"/>
    <n v="12163"/>
    <n v="6988.6246814108363"/>
  </r>
  <r>
    <s v="32002012008"/>
    <n v="4"/>
    <n v="7"/>
    <x v="6"/>
    <n v="32"/>
    <s v="Espírito Santo"/>
    <s v="3200201"/>
    <s v="Alegre"/>
    <m/>
    <s v="3204"/>
    <s v="Sul Espírito-santense"/>
    <x v="2"/>
    <x v="2"/>
    <n v="18075.937999999998"/>
    <n v="22317.728999999999"/>
    <n v="157866.01300000001"/>
    <n v="79764.857000000004"/>
    <n v="78101.156000000003"/>
    <n v="13963.579"/>
    <n v="212223.25899999999"/>
    <n v="31222"/>
    <n v="6797.2346102107485"/>
  </r>
  <r>
    <s v="32003002008"/>
    <n v="5"/>
    <n v="7"/>
    <x v="6"/>
    <n v="32"/>
    <s v="Espírito Santo"/>
    <s v="3200300"/>
    <s v="Alfredo Chaves"/>
    <m/>
    <s v="3203"/>
    <s v="Central Espírito-santense"/>
    <x v="3"/>
    <x v="3"/>
    <n v="21302.373"/>
    <n v="9552.7929999999997"/>
    <n v="75677.418999999994"/>
    <n v="38903.127"/>
    <n v="36774.292000000001"/>
    <n v="10937.653"/>
    <n v="117470.23699999999"/>
    <n v="14507"/>
    <n v="8097.4865237471568"/>
  </r>
  <r>
    <s v="32003592008"/>
    <n v="6"/>
    <n v="7"/>
    <x v="6"/>
    <n v="32"/>
    <s v="Espírito Santo"/>
    <s v="3200359"/>
    <s v="Alto Rio Novo"/>
    <m/>
    <s v="3201"/>
    <s v="Noroeste Espírito-santense"/>
    <x v="4"/>
    <x v="4"/>
    <n v="7784.2269999999999"/>
    <n v="1871.2570000000001"/>
    <n v="29581.741999999998"/>
    <n v="9665.9349999999995"/>
    <n v="19915.807000000001"/>
    <n v="1356.931"/>
    <n v="40594.156000000003"/>
    <n v="6251"/>
    <n v="6494.0259158534636"/>
  </r>
  <r>
    <s v="32004092008"/>
    <n v="7"/>
    <n v="7"/>
    <x v="6"/>
    <n v="32"/>
    <s v="Espírito Santo"/>
    <s v="3200409"/>
    <s v="Anchieta"/>
    <m/>
    <s v="3203"/>
    <s v="Central Espírito-santense"/>
    <x v="3"/>
    <x v="3"/>
    <n v="14434.191000000001"/>
    <n v="2070687.746"/>
    <n v="574091.58799999999"/>
    <n v="478825.64600000001"/>
    <n v="95265.941999999995"/>
    <n v="114558.52800000001"/>
    <n v="2773772.0529999998"/>
    <n v="20144"/>
    <n v="137697.18293288324"/>
  </r>
  <r>
    <s v="32005082008"/>
    <n v="8"/>
    <n v="7"/>
    <x v="6"/>
    <n v="32"/>
    <s v="Espírito Santo"/>
    <s v="3200508"/>
    <s v="Apiacá"/>
    <m/>
    <s v="3204"/>
    <s v="Sul Espírito-santense"/>
    <x v="5"/>
    <x v="5"/>
    <n v="5258.9970000000003"/>
    <n v="2802.8490000000002"/>
    <n v="33120.891000000003"/>
    <n v="10949.163"/>
    <n v="22171.727999999999"/>
    <n v="1379.6949999999999"/>
    <n v="42562.432999999997"/>
    <n v="7864"/>
    <n v="5412.3134537131227"/>
  </r>
  <r>
    <s v="32006072008"/>
    <n v="9"/>
    <n v="7"/>
    <x v="6"/>
    <n v="32"/>
    <s v="Espírito Santo"/>
    <s v="3200607"/>
    <s v="Aracruz"/>
    <m/>
    <s v="3202"/>
    <s v="Litoral Norte Espírito-santense"/>
    <x v="6"/>
    <x v="6"/>
    <n v="51396.686999999998"/>
    <n v="2462899.432"/>
    <n v="983499.79999999993"/>
    <n v="722254.84"/>
    <n v="261244.96"/>
    <n v="407771.59600000002"/>
    <n v="3905567.5159999998"/>
    <n v="77414"/>
    <n v="50450.403234557059"/>
  </r>
  <r>
    <s v="32007062008"/>
    <n v="10"/>
    <n v="7"/>
    <x v="6"/>
    <n v="32"/>
    <s v="Espírito Santo"/>
    <s v="3200706"/>
    <s v="Atilio Vivacqua"/>
    <m/>
    <s v="3204"/>
    <s v="Sul Espírito-santense"/>
    <x v="5"/>
    <x v="5"/>
    <n v="7910.5519999999997"/>
    <n v="27840.905999999999"/>
    <n v="52367.440999999999"/>
    <n v="24281.553"/>
    <n v="28085.887999999999"/>
    <n v="10974.147999999999"/>
    <n v="99093.046000000002"/>
    <n v="9272"/>
    <n v="10687.343183779119"/>
  </r>
  <r>
    <s v="32008052008"/>
    <n v="11"/>
    <n v="7"/>
    <x v="6"/>
    <n v="32"/>
    <s v="Espírito Santo"/>
    <s v="3200805"/>
    <s v="Baixo Guandu"/>
    <m/>
    <s v="3201"/>
    <s v="Noroeste Espírito-santense"/>
    <x v="4"/>
    <x v="4"/>
    <n v="21531.917000000001"/>
    <n v="92181.828999999998"/>
    <n v="151240.91399999999"/>
    <n v="73943.342000000004"/>
    <n v="77297.572"/>
    <n v="15992.73"/>
    <n v="280947.38900000002"/>
    <n v="29722"/>
    <n v="9452.5061907004911"/>
  </r>
  <r>
    <s v="32009042008"/>
    <n v="12"/>
    <n v="7"/>
    <x v="6"/>
    <n v="32"/>
    <s v="Espírito Santo"/>
    <s v="3200904"/>
    <s v="Barra de São Francisco"/>
    <m/>
    <s v="3201"/>
    <s v="Noroeste Espírito-santense"/>
    <x v="1"/>
    <x v="1"/>
    <n v="20536.973000000002"/>
    <n v="63366.597999999998"/>
    <n v="233502.17"/>
    <n v="121587.33100000001"/>
    <n v="111914.83900000001"/>
    <n v="31068.598000000002"/>
    <n v="348474.34"/>
    <n v="41301"/>
    <n v="8437.4310549381371"/>
  </r>
  <r>
    <s v="32010012008"/>
    <n v="13"/>
    <n v="7"/>
    <x v="6"/>
    <n v="32"/>
    <s v="Espírito Santo"/>
    <s v="3201001"/>
    <s v="Boa Esperança"/>
    <m/>
    <s v="3201"/>
    <s v="Noroeste Espírito-santense"/>
    <x v="7"/>
    <x v="7"/>
    <n v="32138.572"/>
    <n v="8947.7900000000009"/>
    <n v="63793.426999999996"/>
    <n v="29215.628000000001"/>
    <n v="34577.798999999999"/>
    <n v="4808.3220000000001"/>
    <n v="109688.11199999999"/>
    <n v="13182"/>
    <n v="8321.0523441055993"/>
  </r>
  <r>
    <s v="32011002008"/>
    <n v="14"/>
    <n v="7"/>
    <x v="6"/>
    <n v="32"/>
    <s v="Espírito Santo"/>
    <s v="3201100"/>
    <s v="Bom Jesus do Norte"/>
    <m/>
    <s v="3204"/>
    <s v="Sul Espírito-santense"/>
    <x v="2"/>
    <x v="2"/>
    <n v="1394.4390000000001"/>
    <n v="11850.058999999999"/>
    <n v="44750.809000000001"/>
    <n v="21921.103999999999"/>
    <n v="22829.705000000002"/>
    <n v="6468.9059999999999"/>
    <n v="64464.213000000003"/>
    <n v="9638"/>
    <n v="6688.5466901846858"/>
  </r>
  <r>
    <s v="32011592008"/>
    <n v="15"/>
    <n v="7"/>
    <x v="6"/>
    <n v="32"/>
    <s v="Espírito Santo"/>
    <s v="3201159"/>
    <s v="Brejetuba"/>
    <m/>
    <s v="3203"/>
    <s v="Central Espírito-santense"/>
    <x v="0"/>
    <x v="0"/>
    <n v="35120.017999999996"/>
    <n v="5108.0879999999997"/>
    <n v="49758.343000000001"/>
    <n v="18420.786"/>
    <n v="31337.557000000001"/>
    <n v="3711.9279999999999"/>
    <n v="93698.376000000004"/>
    <n v="11161"/>
    <n v="8395.1595735149185"/>
  </r>
  <r>
    <s v="32012092008"/>
    <n v="16"/>
    <n v="7"/>
    <x v="6"/>
    <n v="32"/>
    <s v="Espírito Santo"/>
    <s v="3201209"/>
    <s v="Cachoeiro de Itapemirim"/>
    <m/>
    <s v="3204"/>
    <s v="Sul Espírito-santense"/>
    <x v="5"/>
    <x v="5"/>
    <n v="24950.221000000001"/>
    <n v="619432.18099999998"/>
    <n v="1464628.077"/>
    <n v="993488.28099999996"/>
    <n v="471139.79599999997"/>
    <n v="342363.48100000003"/>
    <n v="2451373.9589999998"/>
    <n v="198962"/>
    <n v="12320.814823936229"/>
  </r>
  <r>
    <s v="32013082008"/>
    <n v="17"/>
    <n v="7"/>
    <x v="6"/>
    <n v="32"/>
    <s v="Espírito Santo"/>
    <s v="3201308"/>
    <s v="Cariacica"/>
    <s v="RM Grande Vitória"/>
    <s v="3203"/>
    <s v="Central Espírito-santense"/>
    <x v="8"/>
    <x v="8"/>
    <n v="3922.3249999999998"/>
    <n v="1055054.5419999999"/>
    <n v="2418751.5290000001"/>
    <n v="1675625.3740000001"/>
    <n v="743126.15500000003"/>
    <n v="940853.11199999996"/>
    <n v="4418581.5070000002"/>
    <n v="362277"/>
    <n v="12196.693433477698"/>
  </r>
  <r>
    <s v="32014072008"/>
    <n v="18"/>
    <n v="7"/>
    <x v="6"/>
    <n v="32"/>
    <s v="Espírito Santo"/>
    <s v="3201407"/>
    <s v="Castelo"/>
    <m/>
    <s v="3204"/>
    <s v="Sul Espírito-santense"/>
    <x v="5"/>
    <x v="5"/>
    <n v="26751.094000000001"/>
    <n v="54560.006000000001"/>
    <n v="201760.81099999999"/>
    <n v="114310.175"/>
    <n v="87450.635999999999"/>
    <n v="27570.671999999999"/>
    <n v="310642.58399999997"/>
    <n v="33197"/>
    <n v="9357.5498990872675"/>
  </r>
  <r>
    <s v="32015062008"/>
    <n v="19"/>
    <n v="7"/>
    <x v="6"/>
    <n v="32"/>
    <s v="Espírito Santo"/>
    <s v="3201506"/>
    <s v="Colatina"/>
    <m/>
    <s v="3201"/>
    <s v="Noroeste Espírito-santense"/>
    <x v="4"/>
    <x v="4"/>
    <n v="34361.72"/>
    <n v="221296.18400000001"/>
    <n v="975532.82499999995"/>
    <n v="693488.85699999996"/>
    <n v="282043.96799999999"/>
    <n v="244792.52100000001"/>
    <n v="1475983.25"/>
    <n v="110713"/>
    <n v="13331.616431674691"/>
  </r>
  <r>
    <s v="32016052008"/>
    <n v="20"/>
    <n v="7"/>
    <x v="6"/>
    <n v="32"/>
    <s v="Espírito Santo"/>
    <s v="3201605"/>
    <s v="Conceição da Barra"/>
    <m/>
    <s v="3202"/>
    <s v="Litoral Norte Espírito-santense"/>
    <x v="7"/>
    <x v="7"/>
    <n v="63401.597000000002"/>
    <n v="39147.885000000002"/>
    <n v="171134.56900000002"/>
    <n v="91937.588000000003"/>
    <n v="79196.981"/>
    <n v="44958.197"/>
    <n v="318642.24800000002"/>
    <n v="27029"/>
    <n v="11788.902586111213"/>
  </r>
  <r>
    <s v="32017042008"/>
    <n v="21"/>
    <n v="7"/>
    <x v="6"/>
    <n v="32"/>
    <s v="Espírito Santo"/>
    <s v="3201704"/>
    <s v="Conceição do Castelo"/>
    <m/>
    <s v="3203"/>
    <s v="Central Espírito-santense"/>
    <x v="0"/>
    <x v="0"/>
    <n v="18049.705000000002"/>
    <n v="6515.9250000000002"/>
    <n v="60499.369000000006"/>
    <n v="25863.562000000002"/>
    <n v="34635.807000000001"/>
    <n v="5263.518"/>
    <n v="90328.517999999996"/>
    <n v="11773"/>
    <n v="7672.5149069905719"/>
  </r>
  <r>
    <s v="32018032008"/>
    <n v="22"/>
    <n v="7"/>
    <x v="6"/>
    <n v="32"/>
    <s v="Espírito Santo"/>
    <s v="3201803"/>
    <s v="Divino de São Lourenço"/>
    <m/>
    <s v="3204"/>
    <s v="Sul Espírito-santense"/>
    <x v="2"/>
    <x v="2"/>
    <n v="5808.6120000000001"/>
    <n v="1425.7339999999999"/>
    <n v="21019.873"/>
    <n v="5745.3869999999997"/>
    <n v="15274.486000000001"/>
    <n v="723.26700000000005"/>
    <n v="28977.485000000001"/>
    <n v="4997"/>
    <n v="5798.9763858314991"/>
  </r>
  <r>
    <s v="32019022008"/>
    <n v="23"/>
    <n v="7"/>
    <x v="6"/>
    <n v="32"/>
    <s v="Espírito Santo"/>
    <s v="3201902"/>
    <s v="Domingos Martins"/>
    <m/>
    <s v="3203"/>
    <s v="Central Espírito-santense"/>
    <x v="0"/>
    <x v="0"/>
    <n v="51301.533000000003"/>
    <n v="23935.664000000001"/>
    <n v="161926.976"/>
    <n v="79021.013999999996"/>
    <n v="82905.962"/>
    <n v="20394.901000000002"/>
    <n v="257559.07500000001"/>
    <n v="32304"/>
    <n v="7972.9778046062411"/>
  </r>
  <r>
    <s v="32020092008"/>
    <n v="24"/>
    <n v="7"/>
    <x v="6"/>
    <n v="32"/>
    <s v="Espírito Santo"/>
    <s v="3202009"/>
    <s v="Dores do Rio Preto"/>
    <m/>
    <s v="3204"/>
    <s v="Sul Espírito-santense"/>
    <x v="2"/>
    <x v="2"/>
    <n v="7050.7"/>
    <n v="4263.7020000000002"/>
    <n v="27977.866999999998"/>
    <n v="10512.934999999999"/>
    <n v="17464.932000000001"/>
    <n v="2765.3229999999999"/>
    <n v="42057.593000000001"/>
    <n v="6288"/>
    <n v="6688.5485050890584"/>
  </r>
  <r>
    <s v="32021082008"/>
    <n v="25"/>
    <n v="7"/>
    <x v="6"/>
    <n v="32"/>
    <s v="Espírito Santo"/>
    <s v="3202108"/>
    <s v="Ecoporanga"/>
    <m/>
    <s v="3201"/>
    <s v="Noroeste Espírito-santense"/>
    <x v="1"/>
    <x v="1"/>
    <n v="38470.682999999997"/>
    <n v="39658.605000000003"/>
    <n v="111629.86900000001"/>
    <n v="47272.089"/>
    <n v="64357.78"/>
    <n v="10349.392"/>
    <n v="200108.55"/>
    <n v="23919"/>
    <n v="8366.0918098582715"/>
  </r>
  <r>
    <s v="32022072008"/>
    <n v="26"/>
    <n v="7"/>
    <x v="6"/>
    <n v="32"/>
    <s v="Espírito Santo"/>
    <s v="3202207"/>
    <s v="Fundão"/>
    <s v="RM Grande Vitória"/>
    <s v="3202"/>
    <s v="Litoral Norte Espírito-santense"/>
    <x v="8"/>
    <x v="8"/>
    <n v="8861.3970000000008"/>
    <n v="214022.859"/>
    <n v="144317.223"/>
    <n v="96451.130999999994"/>
    <n v="47866.091999999997"/>
    <n v="26822.191999999999"/>
    <n v="394023.67"/>
    <n v="16125"/>
    <n v="24435.576434108527"/>
  </r>
  <r>
    <s v="32022562008"/>
    <n v="27"/>
    <n v="7"/>
    <x v="6"/>
    <n v="32"/>
    <s v="Espírito Santo"/>
    <s v="3202256"/>
    <s v="Governador Lindenberg"/>
    <m/>
    <s v="3201"/>
    <s v="Noroeste Espírito-santense"/>
    <x v="4"/>
    <x v="4"/>
    <n v="17961.187000000002"/>
    <n v="7457.442"/>
    <n v="50108.232000000004"/>
    <n v="21591.371999999999"/>
    <n v="28516.86"/>
    <n v="6215.8590000000004"/>
    <n v="81742.721000000005"/>
    <n v="10324"/>
    <n v="7917.7374079814026"/>
  </r>
  <r>
    <s v="32023062008"/>
    <n v="28"/>
    <n v="7"/>
    <x v="6"/>
    <n v="32"/>
    <s v="Espírito Santo"/>
    <s v="3202306"/>
    <s v="Guaçuí"/>
    <m/>
    <s v="3204"/>
    <s v="Sul Espírito-santense"/>
    <x v="2"/>
    <x v="2"/>
    <n v="13939.107"/>
    <n v="15423.388000000001"/>
    <n v="154089.49900000001"/>
    <n v="82865.604000000007"/>
    <n v="71223.895000000004"/>
    <n v="14806.763999999999"/>
    <n v="198258.75700000001"/>
    <n v="26648"/>
    <n v="7439.9113254277991"/>
  </r>
  <r>
    <s v="32024052008"/>
    <n v="29"/>
    <n v="7"/>
    <x v="6"/>
    <n v="32"/>
    <s v="Espírito Santo"/>
    <s v="3202405"/>
    <s v="Guarapari"/>
    <s v="RM Grande Vitória"/>
    <s v="3203"/>
    <s v="Central Espírito-santense"/>
    <x v="8"/>
    <x v="8"/>
    <n v="22510.656999999999"/>
    <n v="117921.182"/>
    <n v="726907.00800000003"/>
    <n v="502291.342"/>
    <n v="224615.666"/>
    <n v="78666.665999999997"/>
    <n v="946005.51199999999"/>
    <n v="103113"/>
    <n v="9174.4543559008071"/>
  </r>
  <r>
    <s v="32024542008"/>
    <n v="30"/>
    <n v="7"/>
    <x v="6"/>
    <n v="32"/>
    <s v="Espírito Santo"/>
    <s v="3202454"/>
    <s v="Ibatiba"/>
    <m/>
    <s v="3204"/>
    <s v="Sul Espírito-santense"/>
    <x v="2"/>
    <x v="2"/>
    <n v="16423.800999999999"/>
    <n v="5427.6229999999996"/>
    <n v="92871"/>
    <n v="41534.794000000002"/>
    <n v="51336.205999999998"/>
    <n v="9563.4989999999998"/>
    <n v="124285.923"/>
    <n v="20370"/>
    <n v="6101.4198821796763"/>
  </r>
  <r>
    <s v="32025042008"/>
    <n v="31"/>
    <n v="7"/>
    <x v="6"/>
    <n v="32"/>
    <s v="Espírito Santo"/>
    <s v="3202504"/>
    <s v="Ibiraçu"/>
    <m/>
    <s v="3202"/>
    <s v="Litoral Norte Espírito-santense"/>
    <x v="6"/>
    <x v="6"/>
    <n v="10677.347"/>
    <n v="142001.174"/>
    <n v="98708.437000000005"/>
    <n v="69958.735000000001"/>
    <n v="28749.702000000001"/>
    <n v="37940.841999999997"/>
    <n v="289327.80099999998"/>
    <n v="10679"/>
    <n v="27093.154883416049"/>
  </r>
  <r>
    <s v="32025532008"/>
    <n v="32"/>
    <n v="7"/>
    <x v="6"/>
    <n v="32"/>
    <s v="Espírito Santo"/>
    <s v="3202553"/>
    <s v="Ibitirama"/>
    <m/>
    <s v="3204"/>
    <s v="Sul Espírito-santense"/>
    <x v="2"/>
    <x v="2"/>
    <n v="12455.777"/>
    <n v="3006.9670000000001"/>
    <n v="36535.15"/>
    <n v="10865.601000000001"/>
    <n v="25669.548999999999"/>
    <n v="1494.011"/>
    <n v="53491.904999999999"/>
    <n v="9243"/>
    <n v="5787.2882181110026"/>
  </r>
  <r>
    <s v="32026032008"/>
    <n v="33"/>
    <n v="7"/>
    <x v="6"/>
    <n v="32"/>
    <s v="Espírito Santo"/>
    <s v="3202603"/>
    <s v="Iconha"/>
    <m/>
    <s v="3203"/>
    <s v="Central Espírito-santense"/>
    <x v="3"/>
    <x v="3"/>
    <n v="16741.560000000001"/>
    <n v="15918.989"/>
    <n v="120940.228"/>
    <n v="88819.335000000006"/>
    <n v="32120.893"/>
    <n v="34711.368999999999"/>
    <n v="188312.14600000001"/>
    <n v="11872"/>
    <n v="15861.872136118598"/>
  </r>
  <r>
    <s v="32026522008"/>
    <n v="34"/>
    <n v="7"/>
    <x v="6"/>
    <n v="32"/>
    <s v="Espírito Santo"/>
    <s v="3202652"/>
    <s v="Irupi"/>
    <m/>
    <s v="3204"/>
    <s v="Sul Espírito-santense"/>
    <x v="2"/>
    <x v="2"/>
    <n v="13292.584999999999"/>
    <n v="4231.4949999999999"/>
    <n v="51021.955000000002"/>
    <n v="21512.044000000002"/>
    <n v="29509.911"/>
    <n v="4925.3710000000001"/>
    <n v="73471.406000000003"/>
    <n v="10708"/>
    <n v="6861.3565558460959"/>
  </r>
  <r>
    <s v="32027022008"/>
    <n v="35"/>
    <n v="7"/>
    <x v="6"/>
    <n v="32"/>
    <s v="Espírito Santo"/>
    <s v="3202702"/>
    <s v="Itaguaçu"/>
    <m/>
    <s v="3203"/>
    <s v="Central Espírito-santense"/>
    <x v="9"/>
    <x v="9"/>
    <n v="25762.792000000001"/>
    <n v="7272.7349999999997"/>
    <n v="69953.241000000009"/>
    <n v="33058.748"/>
    <n v="36894.493000000002"/>
    <n v="5526.942"/>
    <n v="108515.711"/>
    <n v="14212"/>
    <n v="7635.4989445538977"/>
  </r>
  <r>
    <s v="32028012008"/>
    <n v="36"/>
    <n v="7"/>
    <x v="6"/>
    <n v="32"/>
    <s v="Espírito Santo"/>
    <s v="3202801"/>
    <s v="Itapemirim"/>
    <m/>
    <s v="3204"/>
    <s v="Sul Espírito-santense"/>
    <x v="3"/>
    <x v="3"/>
    <n v="37723.035000000003"/>
    <n v="733299.57499999995"/>
    <n v="308383.49800000002"/>
    <n v="217203.41699999999"/>
    <n v="91180.081000000006"/>
    <n v="32330.524000000001"/>
    <n v="1111736.632"/>
    <n v="32354"/>
    <n v="34361.644062557956"/>
  </r>
  <r>
    <s v="32029002008"/>
    <n v="37"/>
    <n v="7"/>
    <x v="6"/>
    <n v="32"/>
    <s v="Espírito Santo"/>
    <s v="3202900"/>
    <s v="Itarana"/>
    <m/>
    <s v="3203"/>
    <s v="Central Espírito-santense"/>
    <x v="9"/>
    <x v="9"/>
    <n v="15386.97"/>
    <n v="6130.375"/>
    <n v="69717.790000000008"/>
    <n v="42507.347000000002"/>
    <n v="27210.442999999999"/>
    <n v="8812.366"/>
    <n v="100047.50199999999"/>
    <n v="10746"/>
    <n v="9310.2086357714506"/>
  </r>
  <r>
    <s v="32030072008"/>
    <n v="38"/>
    <n v="7"/>
    <x v="6"/>
    <n v="32"/>
    <s v="Espírito Santo"/>
    <s v="3203007"/>
    <s v="Iúna"/>
    <m/>
    <s v="3204"/>
    <s v="Sul Espírito-santense"/>
    <x v="2"/>
    <x v="2"/>
    <n v="27882.629000000001"/>
    <n v="9172.6589999999997"/>
    <n v="132794.47"/>
    <n v="65064.089"/>
    <n v="67730.380999999994"/>
    <n v="14977.511"/>
    <n v="184827.27"/>
    <n v="26248"/>
    <n v="7041.5753581225235"/>
  </r>
  <r>
    <s v="32030562008"/>
    <n v="39"/>
    <n v="7"/>
    <x v="6"/>
    <n v="32"/>
    <s v="Espírito Santo"/>
    <s v="3203056"/>
    <s v="Jaguaré"/>
    <m/>
    <s v="3202"/>
    <s v="Litoral Norte Espírito-santense"/>
    <x v="7"/>
    <x v="7"/>
    <n v="52413.125999999997"/>
    <n v="310449.23200000002"/>
    <n v="183826.44900000002"/>
    <n v="114113.51700000001"/>
    <n v="69712.932000000001"/>
    <n v="15130.883"/>
    <n v="561819.68900000001"/>
    <n v="23125"/>
    <n v="24294.905470270271"/>
  </r>
  <r>
    <s v="32031062008"/>
    <n v="40"/>
    <n v="7"/>
    <x v="6"/>
    <n v="32"/>
    <s v="Espírito Santo"/>
    <s v="3203106"/>
    <s v="Jerônimo Monteiro"/>
    <m/>
    <s v="3204"/>
    <s v="Sul Espírito-santense"/>
    <x v="2"/>
    <x v="2"/>
    <n v="7614.4970000000003"/>
    <n v="3672.645"/>
    <n v="49420.173000000003"/>
    <n v="19977.504000000001"/>
    <n v="29442.669000000002"/>
    <n v="2986.9630000000002"/>
    <n v="63694.277000000002"/>
    <n v="11146"/>
    <n v="5714.5412704109094"/>
  </r>
  <r>
    <s v="32031302008"/>
    <n v="41"/>
    <n v="7"/>
    <x v="6"/>
    <n v="32"/>
    <s v="Espírito Santo"/>
    <s v="3203130"/>
    <s v="João Neiva"/>
    <m/>
    <s v="3202"/>
    <s v="Litoral Norte Espírito-santense"/>
    <x v="6"/>
    <x v="6"/>
    <n v="10514.163"/>
    <n v="82716.770999999993"/>
    <n v="110151.63"/>
    <n v="71187.462"/>
    <n v="38964.167999999998"/>
    <n v="22215.342000000001"/>
    <n v="225597.905"/>
    <n v="14697"/>
    <n v="15349.92889705382"/>
  </r>
  <r>
    <s v="32031632008"/>
    <n v="42"/>
    <n v="7"/>
    <x v="6"/>
    <n v="32"/>
    <s v="Espírito Santo"/>
    <s v="3203163"/>
    <s v="Laranja da Terra"/>
    <m/>
    <s v="3203"/>
    <s v="Central Espírito-santense"/>
    <x v="0"/>
    <x v="0"/>
    <n v="14260.55"/>
    <n v="3827.326"/>
    <n v="45138.813999999998"/>
    <n v="15153.554"/>
    <n v="29985.26"/>
    <n v="3268.0030000000002"/>
    <n v="66494.691999999995"/>
    <n v="11126"/>
    <n v="5976.513751572892"/>
  </r>
  <r>
    <s v="32032052008"/>
    <n v="43"/>
    <n v="7"/>
    <x v="6"/>
    <n v="32"/>
    <s v="Espírito Santo"/>
    <s v="3203205"/>
    <s v="Linhares"/>
    <m/>
    <s v="3202"/>
    <s v="Litoral Norte Espírito-santense"/>
    <x v="6"/>
    <x v="6"/>
    <n v="133443.63500000001"/>
    <n v="2076326.2509999999"/>
    <n v="1417857.06"/>
    <n v="1061402.443"/>
    <n v="356454.61700000003"/>
    <n v="383632.01799999998"/>
    <n v="4011258.963"/>
    <n v="130901"/>
    <n v="30643.455458705434"/>
  </r>
  <r>
    <s v="32033042008"/>
    <n v="44"/>
    <n v="7"/>
    <x v="6"/>
    <n v="32"/>
    <s v="Espírito Santo"/>
    <s v="3203304"/>
    <s v="Mantenópolis"/>
    <m/>
    <s v="3201"/>
    <s v="Noroeste Espírito-santense"/>
    <x v="1"/>
    <x v="1"/>
    <n v="9757.0259999999998"/>
    <n v="3248.5880000000002"/>
    <n v="47436.195"/>
    <n v="17450.52"/>
    <n v="29985.674999999999"/>
    <n v="2068.5650000000001"/>
    <n v="62510.374000000003"/>
    <n v="11692"/>
    <n v="5346.4226821758466"/>
  </r>
  <r>
    <s v="32033202008"/>
    <n v="45"/>
    <n v="7"/>
    <x v="6"/>
    <n v="32"/>
    <s v="Espírito Santo"/>
    <s v="3203320"/>
    <s v="Marataízes"/>
    <m/>
    <s v="3204"/>
    <s v="Sul Espírito-santense"/>
    <x v="3"/>
    <x v="3"/>
    <n v="30244.235000000001"/>
    <n v="121593.788"/>
    <n v="188030.50099999999"/>
    <n v="106554.906"/>
    <n v="81475.595000000001"/>
    <n v="13049.022000000001"/>
    <n v="352917.54700000002"/>
    <n v="32351"/>
    <n v="10909.015084541435"/>
  </r>
  <r>
    <s v="32033462008"/>
    <n v="46"/>
    <n v="7"/>
    <x v="6"/>
    <n v="32"/>
    <s v="Espírito Santo"/>
    <s v="3203346"/>
    <s v="Marechal Floriano"/>
    <m/>
    <s v="3203"/>
    <s v="Central Espírito-santense"/>
    <x v="0"/>
    <x v="0"/>
    <n v="19933.940999999999"/>
    <n v="18704.022000000001"/>
    <n v="95556.671999999991"/>
    <n v="56383.523000000001"/>
    <n v="39173.148999999998"/>
    <n v="20628.960999999999"/>
    <n v="154823.595"/>
    <n v="13208"/>
    <n v="11721.956011508177"/>
  </r>
  <r>
    <s v="32033532008"/>
    <n v="47"/>
    <n v="7"/>
    <x v="6"/>
    <n v="32"/>
    <s v="Espírito Santo"/>
    <s v="3203353"/>
    <s v="Marilândia"/>
    <m/>
    <s v="3201"/>
    <s v="Noroeste Espírito-santense"/>
    <x v="4"/>
    <x v="4"/>
    <n v="18600.21"/>
    <n v="6556.8540000000003"/>
    <n v="54005.312999999995"/>
    <n v="24752"/>
    <n v="29253.312999999998"/>
    <n v="4134.6239999999998"/>
    <n v="83297"/>
    <n v="10615"/>
    <n v="7847.1031559114463"/>
  </r>
  <r>
    <s v="32034032008"/>
    <n v="48"/>
    <n v="7"/>
    <x v="6"/>
    <n v="32"/>
    <s v="Espírito Santo"/>
    <s v="3203403"/>
    <s v="Mimoso do Sul"/>
    <m/>
    <s v="3204"/>
    <s v="Sul Espírito-santense"/>
    <x v="5"/>
    <x v="5"/>
    <n v="27258.686000000002"/>
    <n v="28365.488000000001"/>
    <n v="123278.58499999999"/>
    <n v="62461.964"/>
    <n v="60816.620999999999"/>
    <n v="17841.063999999998"/>
    <n v="196743.82199999999"/>
    <n v="27059"/>
    <n v="7270.9199157396797"/>
  </r>
  <r>
    <s v="32035022008"/>
    <n v="49"/>
    <n v="7"/>
    <x v="6"/>
    <n v="32"/>
    <s v="Espírito Santo"/>
    <s v="3203502"/>
    <s v="Montanha"/>
    <m/>
    <s v="3202"/>
    <s v="Litoral Norte Espírito-santense"/>
    <x v="7"/>
    <x v="7"/>
    <n v="37904.36"/>
    <n v="15290.027"/>
    <n v="89409.947"/>
    <n v="42802.093000000001"/>
    <n v="46607.853999999999"/>
    <n v="8675.2459999999992"/>
    <n v="151279.57999999999"/>
    <n v="18723"/>
    <n v="8079.8792928483681"/>
  </r>
  <r>
    <s v="32036012008"/>
    <n v="50"/>
    <n v="7"/>
    <x v="6"/>
    <n v="32"/>
    <s v="Espírito Santo"/>
    <s v="3203601"/>
    <s v="Mucurici"/>
    <m/>
    <s v="3202"/>
    <s v="Litoral Norte Espírito-santense"/>
    <x v="7"/>
    <x v="7"/>
    <n v="15094.561"/>
    <n v="2892.9110000000001"/>
    <n v="23704.659"/>
    <n v="6880.4790000000003"/>
    <n v="16824.18"/>
    <n v="993.86800000000005"/>
    <n v="42685.998"/>
    <n v="5914"/>
    <n v="7217.787960771052"/>
  </r>
  <r>
    <s v="32037002008"/>
    <n v="51"/>
    <n v="7"/>
    <x v="6"/>
    <n v="32"/>
    <s v="Espírito Santo"/>
    <s v="3203700"/>
    <s v="Muniz Freire"/>
    <m/>
    <s v="3204"/>
    <s v="Sul Espírito-santense"/>
    <x v="2"/>
    <x v="2"/>
    <n v="22658.663"/>
    <n v="10827.538"/>
    <n v="81645.872000000003"/>
    <n v="30446.974999999999"/>
    <n v="51198.896999999997"/>
    <n v="5663.4260000000004"/>
    <n v="120795.499"/>
    <n v="18497"/>
    <n v="6530.5454398010488"/>
  </r>
  <r>
    <s v="32038092008"/>
    <n v="52"/>
    <n v="7"/>
    <x v="6"/>
    <n v="32"/>
    <s v="Espírito Santo"/>
    <s v="3203809"/>
    <s v="Muqui"/>
    <m/>
    <s v="3204"/>
    <s v="Sul Espírito-santense"/>
    <x v="5"/>
    <x v="5"/>
    <n v="8976.26"/>
    <n v="4630.4530000000004"/>
    <n v="61427.8"/>
    <n v="27524.37"/>
    <n v="33903.43"/>
    <n v="4956.6679999999997"/>
    <n v="79991.180999999997"/>
    <n v="14322"/>
    <n v="5585.196271470465"/>
  </r>
  <r>
    <s v="32039082008"/>
    <n v="53"/>
    <n v="7"/>
    <x v="6"/>
    <n v="32"/>
    <s v="Espírito Santo"/>
    <s v="3203908"/>
    <s v="Nova Venécia"/>
    <m/>
    <s v="3201"/>
    <s v="Noroeste Espírito-santense"/>
    <x v="1"/>
    <x v="1"/>
    <n v="54797.514999999999"/>
    <n v="58526.898000000001"/>
    <n v="272694.96799999999"/>
    <n v="157459.33799999999"/>
    <n v="115235.63"/>
    <n v="39251.887999999999"/>
    <n v="425271.27"/>
    <n v="46080"/>
    <n v="9228.9772135416661"/>
  </r>
  <r>
    <s v="32040052008"/>
    <n v="54"/>
    <n v="7"/>
    <x v="6"/>
    <n v="32"/>
    <s v="Espírito Santo"/>
    <s v="3204005"/>
    <s v="Pancas"/>
    <m/>
    <s v="3201"/>
    <s v="Noroeste Espírito-santense"/>
    <x v="4"/>
    <x v="4"/>
    <n v="18526.050999999999"/>
    <n v="5726.46"/>
    <n v="78375.581000000006"/>
    <n v="27904.179"/>
    <n v="50471.402000000002"/>
    <n v="3912.922"/>
    <n v="106541.014"/>
    <n v="18690"/>
    <n v="5700.428785446763"/>
  </r>
  <r>
    <s v="32040542008"/>
    <n v="55"/>
    <n v="7"/>
    <x v="6"/>
    <n v="32"/>
    <s v="Espírito Santo"/>
    <s v="3204054"/>
    <s v="Pedro Canário"/>
    <m/>
    <s v="3202"/>
    <s v="Litoral Norte Espírito-santense"/>
    <x v="7"/>
    <x v="7"/>
    <n v="16175.654"/>
    <n v="15477.196"/>
    <n v="126977.97899999999"/>
    <n v="67710.831999999995"/>
    <n v="59267.146999999997"/>
    <n v="20769.962"/>
    <n v="179400.791"/>
    <n v="24196"/>
    <n v="7414.4813605554637"/>
  </r>
  <r>
    <s v="32041042008"/>
    <n v="56"/>
    <n v="7"/>
    <x v="6"/>
    <n v="32"/>
    <s v="Espírito Santo"/>
    <s v="3204104"/>
    <s v="Pinheiros"/>
    <m/>
    <s v="3202"/>
    <s v="Litoral Norte Espírito-santense"/>
    <x v="7"/>
    <x v="7"/>
    <n v="85727.76"/>
    <n v="17257.342000000001"/>
    <n v="136411.255"/>
    <n v="73043.376999999993"/>
    <n v="63367.877999999997"/>
    <n v="15268.21"/>
    <n v="254664.56599999999"/>
    <n v="23656"/>
    <n v="10765.32659790328"/>
  </r>
  <r>
    <s v="32042032008"/>
    <n v="57"/>
    <n v="7"/>
    <x v="6"/>
    <n v="32"/>
    <s v="Espírito Santo"/>
    <s v="3204203"/>
    <s v="Piúma"/>
    <m/>
    <s v="3203"/>
    <s v="Central Espírito-santense"/>
    <x v="3"/>
    <x v="3"/>
    <n v="3979.0010000000002"/>
    <n v="7437.5990000000002"/>
    <n v="95383.097000000009"/>
    <n v="49586.123"/>
    <n v="45796.974000000002"/>
    <n v="7564.4539999999997"/>
    <n v="114364.151"/>
    <n v="17019"/>
    <n v="6719.7926435160707"/>
  </r>
  <r>
    <s v="32042522008"/>
    <n v="58"/>
    <n v="7"/>
    <x v="6"/>
    <n v="32"/>
    <s v="Espírito Santo"/>
    <s v="3204252"/>
    <s v="Ponto Belo"/>
    <m/>
    <s v="3202"/>
    <s v="Litoral Norte Espírito-santense"/>
    <x v="7"/>
    <x v="7"/>
    <n v="8215.5660000000007"/>
    <n v="5523.1310000000003"/>
    <n v="31232.985999999997"/>
    <n v="10783.934999999999"/>
    <n v="20449.050999999999"/>
    <n v="1491.393"/>
    <n v="46463.076000000001"/>
    <n v="7161"/>
    <n v="6488.3502304147469"/>
  </r>
  <r>
    <s v="32043022008"/>
    <n v="59"/>
    <n v="7"/>
    <x v="6"/>
    <n v="32"/>
    <s v="Espírito Santo"/>
    <s v="3204302"/>
    <s v="Presidente Kennedy"/>
    <m/>
    <s v="3204"/>
    <s v="Sul Espírito-santense"/>
    <x v="3"/>
    <x v="3"/>
    <n v="21927.794999999998"/>
    <n v="1504686.2320000001"/>
    <n v="340680.94999999995"/>
    <n v="300181.99099999998"/>
    <n v="40498.959000000003"/>
    <n v="12828.781999999999"/>
    <n v="1880123.7590000001"/>
    <n v="10786"/>
    <n v="174311.49258297792"/>
  </r>
  <r>
    <s v="32043512008"/>
    <n v="60"/>
    <n v="7"/>
    <x v="6"/>
    <n v="32"/>
    <s v="Espírito Santo"/>
    <s v="3204351"/>
    <s v="Rio Bananal"/>
    <m/>
    <s v="3202"/>
    <s v="Litoral Norte Espírito-santense"/>
    <x v="6"/>
    <x v="6"/>
    <n v="40085.775000000001"/>
    <n v="10114.83"/>
    <n v="92308.815999999992"/>
    <n v="42507.466"/>
    <n v="49801.35"/>
    <n v="10826.191000000001"/>
    <n v="153335.61199999999"/>
    <n v="17174"/>
    <n v="8928.3575171771281"/>
  </r>
  <r>
    <s v="32044012008"/>
    <n v="61"/>
    <n v="7"/>
    <x v="6"/>
    <n v="32"/>
    <s v="Espírito Santo"/>
    <s v="3204401"/>
    <s v="Rio Novo do Sul"/>
    <m/>
    <s v="3203"/>
    <s v="Central Espírito-santense"/>
    <x v="3"/>
    <x v="3"/>
    <n v="8590.4189999999999"/>
    <n v="13910.85"/>
    <n v="55705.233"/>
    <n v="26062.399000000001"/>
    <n v="29642.833999999999"/>
    <n v="8196.85"/>
    <n v="86403.351999999999"/>
    <n v="11440"/>
    <n v="7552.7405594405591"/>
  </r>
  <r>
    <s v="32045002008"/>
    <n v="62"/>
    <n v="7"/>
    <x v="6"/>
    <n v="32"/>
    <s v="Espírito Santo"/>
    <s v="3204500"/>
    <s v="Santa Leopoldina"/>
    <m/>
    <s v="3203"/>
    <s v="Central Espírito-santense"/>
    <x v="9"/>
    <x v="9"/>
    <n v="26793.993999999999"/>
    <n v="7841.5609999999997"/>
    <n v="53289.421000000002"/>
    <n v="18386.350999999999"/>
    <n v="34903.07"/>
    <n v="2986.904"/>
    <n v="90911.88"/>
    <n v="12727"/>
    <n v="7143.229354914748"/>
  </r>
  <r>
    <s v="32045592008"/>
    <n v="63"/>
    <n v="7"/>
    <x v="6"/>
    <n v="32"/>
    <s v="Espírito Santo"/>
    <s v="3204559"/>
    <s v="Santa Maria de Jetibá"/>
    <m/>
    <s v="3203"/>
    <s v="Central Espírito-santense"/>
    <x v="9"/>
    <x v="9"/>
    <n v="159694.046"/>
    <n v="22943.367999999999"/>
    <n v="196642.36499999999"/>
    <n v="113941.175"/>
    <n v="82701.19"/>
    <n v="27278.458999999999"/>
    <n v="406558.23700000002"/>
    <n v="33468"/>
    <n v="12147.670521094777"/>
  </r>
  <r>
    <s v="32046092008"/>
    <n v="64"/>
    <n v="7"/>
    <x v="6"/>
    <n v="32"/>
    <s v="Espírito Santo"/>
    <s v="3204609"/>
    <s v="Santa Teresa"/>
    <m/>
    <s v="3203"/>
    <s v="Central Espírito-santense"/>
    <x v="9"/>
    <x v="9"/>
    <n v="37622.466"/>
    <n v="16991.559000000001"/>
    <n v="125582.306"/>
    <n v="70475.31"/>
    <n v="55106.995999999999"/>
    <n v="11150.415999999999"/>
    <n v="191346.74600000001"/>
    <n v="20747"/>
    <n v="9222.8633537378901"/>
  </r>
  <r>
    <s v="32046582008"/>
    <n v="65"/>
    <n v="7"/>
    <x v="6"/>
    <n v="32"/>
    <s v="Espírito Santo"/>
    <s v="3204658"/>
    <s v="São Domingos do Norte"/>
    <m/>
    <s v="3201"/>
    <s v="Noroeste Espírito-santense"/>
    <x v="4"/>
    <x v="4"/>
    <n v="13352.474"/>
    <n v="22256.080000000002"/>
    <n v="39969.808000000005"/>
    <n v="17183.633000000002"/>
    <n v="22786.174999999999"/>
    <n v="7791.4110000000001"/>
    <n v="83369.771999999997"/>
    <n v="8150"/>
    <n v="10229.419877300614"/>
  </r>
  <r>
    <s v="32047082008"/>
    <n v="66"/>
    <n v="7"/>
    <x v="6"/>
    <n v="32"/>
    <s v="Espírito Santo"/>
    <s v="3204708"/>
    <s v="São Gabriel da Palha"/>
    <m/>
    <s v="3201"/>
    <s v="Noroeste Espírito-santense"/>
    <x v="4"/>
    <x v="4"/>
    <n v="26949.197"/>
    <n v="24459.093000000001"/>
    <n v="177142.52100000001"/>
    <n v="108084.88"/>
    <n v="69057.641000000003"/>
    <n v="24048.04"/>
    <n v="252598.851"/>
    <n v="30255"/>
    <n v="8348.9952404561227"/>
  </r>
  <r>
    <s v="32048072008"/>
    <n v="67"/>
    <n v="7"/>
    <x v="6"/>
    <n v="32"/>
    <s v="Espírito Santo"/>
    <s v="3204807"/>
    <s v="São José do Calçado"/>
    <m/>
    <s v="3204"/>
    <s v="Sul Espírito-santense"/>
    <x v="2"/>
    <x v="2"/>
    <n v="6862.3969999999999"/>
    <n v="3865.2460000000001"/>
    <n v="47306.679000000004"/>
    <n v="19341.705999999998"/>
    <n v="27964.973000000002"/>
    <n v="2660.6350000000002"/>
    <n v="60694.957000000002"/>
    <n v="10929"/>
    <n v="5553.5691280080518"/>
  </r>
  <r>
    <s v="32049062008"/>
    <n v="68"/>
    <n v="7"/>
    <x v="6"/>
    <n v="32"/>
    <s v="Espírito Santo"/>
    <s v="3204906"/>
    <s v="São Mateus"/>
    <m/>
    <s v="3202"/>
    <s v="Litoral Norte Espírito-santense"/>
    <x v="7"/>
    <x v="7"/>
    <n v="93407.698999999993"/>
    <n v="188228.60200000001"/>
    <n v="673911.72699999996"/>
    <n v="406394.30200000003"/>
    <n v="267517.42499999999"/>
    <n v="82267.457999999999"/>
    <n v="1037815.486"/>
    <n v="100655"/>
    <n v="10310.620297054294"/>
  </r>
  <r>
    <s v="32049552008"/>
    <n v="69"/>
    <n v="7"/>
    <x v="6"/>
    <n v="32"/>
    <s v="Espírito Santo"/>
    <s v="3204955"/>
    <s v="São Roque do Canaã"/>
    <m/>
    <s v="3203"/>
    <s v="Central Espírito-santense"/>
    <x v="4"/>
    <x v="4"/>
    <n v="13271.688"/>
    <n v="6015.5529999999999"/>
    <n v="51675.474000000002"/>
    <n v="25253.241000000002"/>
    <n v="26422.233"/>
    <n v="4613.8159999999998"/>
    <n v="75576.531000000003"/>
    <n v="10786"/>
    <n v="7006.9099758946786"/>
  </r>
  <r>
    <s v="32050022008"/>
    <n v="70"/>
    <n v="7"/>
    <x v="6"/>
    <n v="32"/>
    <s v="Espírito Santo"/>
    <s v="3205002"/>
    <s v="Serra"/>
    <s v="RM Grande Vitória"/>
    <s v="3203"/>
    <s v="Central Espírito-santense"/>
    <x v="8"/>
    <x v="8"/>
    <n v="9127.5400000000009"/>
    <n v="4629576.7359999996"/>
    <n v="4675240.4690000005"/>
    <n v="3698391.7"/>
    <n v="976848.76899999997"/>
    <n v="3073863.7510000002"/>
    <n v="12387808.497"/>
    <n v="397226"/>
    <n v="31185.794728945235"/>
  </r>
  <r>
    <s v="32050102008"/>
    <n v="71"/>
    <n v="7"/>
    <x v="6"/>
    <n v="32"/>
    <s v="Espírito Santo"/>
    <s v="3205010"/>
    <s v="Sooretama"/>
    <m/>
    <s v="3202"/>
    <s v="Litoral Norte Espírito-santense"/>
    <x v="6"/>
    <x v="6"/>
    <n v="52000.39"/>
    <n v="24160.478999999999"/>
    <n v="113456.51999999999"/>
    <n v="55020.284"/>
    <n v="58436.235999999997"/>
    <n v="17391.126"/>
    <n v="207008.51500000001"/>
    <n v="23268"/>
    <n v="8896.7042719614929"/>
  </r>
  <r>
    <s v="32050362008"/>
    <n v="72"/>
    <n v="7"/>
    <x v="6"/>
    <n v="32"/>
    <s v="Espírito Santo"/>
    <s v="3205036"/>
    <s v="Vargem Alta"/>
    <m/>
    <s v="3204"/>
    <s v="Sul Espírito-santense"/>
    <x v="5"/>
    <x v="5"/>
    <n v="25031.955999999998"/>
    <n v="33587.555999999997"/>
    <n v="94533.665000000008"/>
    <n v="44546.665000000001"/>
    <n v="49987"/>
    <n v="15972.166999999999"/>
    <n v="169125.34400000001"/>
    <n v="18534"/>
    <n v="9125.1399589942812"/>
  </r>
  <r>
    <s v="32050692008"/>
    <n v="73"/>
    <n v="7"/>
    <x v="6"/>
    <n v="32"/>
    <s v="Espírito Santo"/>
    <s v="3205069"/>
    <s v="Venda Nova do Imigrante"/>
    <m/>
    <s v="3203"/>
    <s v="Central Espírito-santense"/>
    <x v="0"/>
    <x v="0"/>
    <n v="25822.28"/>
    <n v="22104.019"/>
    <n v="147564.774"/>
    <n v="99144.377999999997"/>
    <n v="48420.396000000001"/>
    <n v="25643.991999999998"/>
    <n v="221135.065"/>
    <n v="19684"/>
    <n v="11234.25447063605"/>
  </r>
  <r>
    <s v="32051012008"/>
    <n v="74"/>
    <n v="7"/>
    <x v="6"/>
    <n v="32"/>
    <s v="Espírito Santo"/>
    <s v="3205101"/>
    <s v="Viana"/>
    <s v="RM Grande Vitória"/>
    <s v="3203"/>
    <s v="Central Espírito-santense"/>
    <x v="8"/>
    <x v="8"/>
    <n v="9686.0570000000007"/>
    <n v="132975.37299999999"/>
    <n v="441654.96600000001"/>
    <n v="298028.31699999998"/>
    <n v="143626.649"/>
    <n v="186307.27900000001"/>
    <n v="770623.674"/>
    <n v="60191"/>
    <n v="12802.971773188683"/>
  </r>
  <r>
    <s v="32051502008"/>
    <n v="75"/>
    <n v="7"/>
    <x v="6"/>
    <n v="32"/>
    <s v="Espírito Santo"/>
    <s v="3205150"/>
    <s v="Vila Pavão"/>
    <m/>
    <s v="3201"/>
    <s v="Noroeste Espírito-santense"/>
    <x v="1"/>
    <x v="1"/>
    <n v="22872.044999999998"/>
    <n v="22699.153999999999"/>
    <n v="44736.964"/>
    <n v="18862.776999999998"/>
    <n v="25874.187000000002"/>
    <n v="3954.047"/>
    <n v="94262.210999999996"/>
    <n v="9059"/>
    <n v="10405.366044817309"/>
  </r>
  <r>
    <s v="32051762008"/>
    <n v="76"/>
    <n v="7"/>
    <x v="6"/>
    <n v="32"/>
    <s v="Espírito Santo"/>
    <s v="3205176"/>
    <s v="Vila Valério"/>
    <m/>
    <s v="3201"/>
    <s v="Noroeste Espírito-santense"/>
    <x v="4"/>
    <x v="4"/>
    <n v="54189.091999999997"/>
    <n v="7859.375"/>
    <n v="59780.482000000004"/>
    <n v="26120.971000000001"/>
    <n v="33659.510999999999"/>
    <n v="4298.9350000000004"/>
    <n v="126127.88400000001"/>
    <n v="14044"/>
    <n v="8980.9088578752489"/>
  </r>
  <r>
    <s v="32052002008"/>
    <n v="77"/>
    <n v="7"/>
    <x v="6"/>
    <n v="32"/>
    <s v="Espírito Santo"/>
    <s v="3205200"/>
    <s v="Vila Velha"/>
    <s v="RM Grande Vitória"/>
    <s v="3203"/>
    <s v="Central Espírito-santense"/>
    <x v="8"/>
    <x v="8"/>
    <n v="7221.982"/>
    <n v="1073859.672"/>
    <n v="3573012.28"/>
    <n v="2712659.6209999998"/>
    <n v="860352.65899999999"/>
    <n v="1572327.1470000001"/>
    <n v="6226421.0810000002"/>
    <n v="407579"/>
    <n v="15276.599336570334"/>
  </r>
  <r>
    <s v="32053092008"/>
    <n v="78"/>
    <n v="7"/>
    <x v="6"/>
    <n v="32"/>
    <s v="Espírito Santo"/>
    <s v="3205309"/>
    <s v="Vitória"/>
    <s v="RM Grande Vitória"/>
    <s v="3203"/>
    <s v="Central Espírito-santense"/>
    <x v="8"/>
    <x v="8"/>
    <n v="4163.0320000000002"/>
    <n v="3520242.375"/>
    <n v="8055859.7980000004"/>
    <n v="7009473.5970000001"/>
    <n v="1046386.201"/>
    <n v="6797077.7879999997"/>
    <n v="18377342.993999999"/>
    <n v="317817"/>
    <n v="57823.662654924061"/>
  </r>
  <r>
    <s v="32001022009"/>
    <n v="1"/>
    <n v="8"/>
    <x v="7"/>
    <n v="32"/>
    <s v="Espírito Santo"/>
    <s v="3200102"/>
    <s v="Afonso Cláudio"/>
    <m/>
    <s v="3203"/>
    <s v="Central Espírito-santense"/>
    <x v="0"/>
    <x v="0"/>
    <n v="25294.452000000001"/>
    <n v="14864.656999999999"/>
    <n v="151642.94200000001"/>
    <n v="70266.539000000004"/>
    <n v="81376.403000000006"/>
    <n v="12254.241"/>
    <n v="204056.29199999999"/>
    <n v="31384"/>
    <n v="6501.9211062962022"/>
  </r>
  <r>
    <s v="32001362009"/>
    <n v="2"/>
    <n v="8"/>
    <x v="7"/>
    <n v="32"/>
    <s v="Espírito Santo"/>
    <s v="3200136"/>
    <s v="Águia Branca"/>
    <m/>
    <s v="3201"/>
    <s v="Noroeste Espírito-santense"/>
    <x v="1"/>
    <x v="1"/>
    <n v="20902.322"/>
    <n v="9398.7219999999998"/>
    <n v="46251.205999999998"/>
    <n v="18151.883999999998"/>
    <n v="28099.322"/>
    <n v="3975.9859999999999"/>
    <n v="80528.236000000004"/>
    <n v="9503"/>
    <n v="8473.9804272335059"/>
  </r>
  <r>
    <s v="32001692009"/>
    <n v="3"/>
    <n v="8"/>
    <x v="7"/>
    <n v="32"/>
    <s v="Espírito Santo"/>
    <s v="3200169"/>
    <s v="Água Doce do Norte"/>
    <m/>
    <s v="3201"/>
    <s v="Noroeste Espírito-santense"/>
    <x v="1"/>
    <x v="1"/>
    <n v="12706.164000000001"/>
    <n v="8496.2340000000004"/>
    <n v="55805.285000000003"/>
    <n v="20082.732"/>
    <n v="35722.553"/>
    <n v="3065.027"/>
    <n v="80072.709000000003"/>
    <n v="12091"/>
    <n v="6622.5050864279219"/>
  </r>
  <r>
    <s v="32002012009"/>
    <n v="4"/>
    <n v="8"/>
    <x v="7"/>
    <n v="32"/>
    <s v="Espírito Santo"/>
    <s v="3200201"/>
    <s v="Alegre"/>
    <m/>
    <s v="3204"/>
    <s v="Sul Espírito-santense"/>
    <x v="2"/>
    <x v="2"/>
    <n v="18514.928"/>
    <n v="19961.690999999999"/>
    <n v="174209.21600000001"/>
    <n v="86993.104999999996"/>
    <n v="87216.111000000004"/>
    <n v="15426.031000000001"/>
    <n v="228111.86600000001"/>
    <n v="31143"/>
    <n v="7324.6593455993325"/>
  </r>
  <r>
    <s v="32003002009"/>
    <n v="5"/>
    <n v="8"/>
    <x v="7"/>
    <n v="32"/>
    <s v="Espírito Santo"/>
    <s v="3200300"/>
    <s v="Alfredo Chaves"/>
    <m/>
    <s v="3203"/>
    <s v="Central Espírito-santense"/>
    <x v="3"/>
    <x v="3"/>
    <n v="19892.62"/>
    <n v="16435.835999999999"/>
    <n v="89207.203000000009"/>
    <n v="50378.821000000004"/>
    <n v="38828.381999999998"/>
    <n v="9333.1470000000008"/>
    <n v="134868.80600000001"/>
    <n v="14585"/>
    <n v="9247.0898868700715"/>
  </r>
  <r>
    <s v="32003592009"/>
    <n v="6"/>
    <n v="8"/>
    <x v="7"/>
    <n v="32"/>
    <s v="Espírito Santo"/>
    <s v="3200359"/>
    <s v="Alto Rio Novo"/>
    <m/>
    <s v="3201"/>
    <s v="Noroeste Espírito-santense"/>
    <x v="4"/>
    <x v="4"/>
    <n v="7029.8779999999997"/>
    <n v="2362.203"/>
    <n v="32244.478000000003"/>
    <n v="11165.763000000001"/>
    <n v="21078.715"/>
    <n v="1628.47"/>
    <n v="43265.03"/>
    <n v="6172"/>
    <n v="7009.8882047958523"/>
  </r>
  <r>
    <s v="32004092009"/>
    <n v="7"/>
    <n v="8"/>
    <x v="7"/>
    <n v="32"/>
    <s v="Espírito Santo"/>
    <s v="3200409"/>
    <s v="Anchieta"/>
    <m/>
    <s v="3203"/>
    <s v="Central Espírito-santense"/>
    <x v="3"/>
    <x v="3"/>
    <n v="13422.156999999999"/>
    <n v="1417414.564"/>
    <n v="529228.46500000008"/>
    <n v="428038.74200000003"/>
    <n v="101189.723"/>
    <n v="133289.274"/>
    <n v="2093354.459"/>
    <n v="20226"/>
    <n v="103498.19336497577"/>
  </r>
  <r>
    <s v="32005082009"/>
    <n v="8"/>
    <n v="8"/>
    <x v="7"/>
    <n v="32"/>
    <s v="Espírito Santo"/>
    <s v="3200508"/>
    <s v="Apiacá"/>
    <m/>
    <s v="3204"/>
    <s v="Sul Espírito-santense"/>
    <x v="5"/>
    <x v="5"/>
    <n v="5407.7089999999998"/>
    <n v="3079.75"/>
    <n v="34719.072"/>
    <n v="11254.457"/>
    <n v="23464.615000000002"/>
    <n v="1331.3140000000001"/>
    <n v="44537.845000000001"/>
    <n v="7883"/>
    <n v="5649.8598249397437"/>
  </r>
  <r>
    <s v="32006072009"/>
    <n v="9"/>
    <n v="8"/>
    <x v="7"/>
    <n v="32"/>
    <s v="Espírito Santo"/>
    <s v="3200607"/>
    <s v="Aracruz"/>
    <m/>
    <s v="3202"/>
    <s v="Litoral Norte Espírito-santense"/>
    <x v="6"/>
    <x v="6"/>
    <n v="37850.635000000002"/>
    <n v="2432436.301"/>
    <n v="905806.60199999996"/>
    <n v="628917.30299999996"/>
    <n v="276889.299"/>
    <n v="371197.33799999999"/>
    <n v="3747290.8760000002"/>
    <n v="78658"/>
    <n v="47640.302016323833"/>
  </r>
  <r>
    <s v="32007062009"/>
    <n v="10"/>
    <n v="8"/>
    <x v="7"/>
    <n v="32"/>
    <s v="Espírito Santo"/>
    <s v="3200706"/>
    <s v="Atilio Vivacqua"/>
    <m/>
    <s v="3204"/>
    <s v="Sul Espírito-santense"/>
    <x v="5"/>
    <x v="5"/>
    <n v="7343.8469999999998"/>
    <n v="34333.614999999998"/>
    <n v="58724"/>
    <n v="29232.989000000001"/>
    <n v="29491.010999999999"/>
    <n v="13871.414000000001"/>
    <n v="114272.87699999999"/>
    <n v="9361"/>
    <n v="12207.336502510416"/>
  </r>
  <r>
    <s v="32008052009"/>
    <n v="11"/>
    <n v="8"/>
    <x v="7"/>
    <n v="32"/>
    <s v="Espírito Santo"/>
    <s v="3200805"/>
    <s v="Baixo Guandu"/>
    <m/>
    <s v="3201"/>
    <s v="Noroeste Espírito-santense"/>
    <x v="4"/>
    <x v="4"/>
    <n v="21828.134999999998"/>
    <n v="82668.857999999993"/>
    <n v="158815.79800000001"/>
    <n v="77175.759000000005"/>
    <n v="81640.039000000004"/>
    <n v="13974.727999999999"/>
    <n v="277287.51899999997"/>
    <n v="29891"/>
    <n v="9276.6223612458598"/>
  </r>
  <r>
    <s v="32009042009"/>
    <n v="12"/>
    <n v="8"/>
    <x v="7"/>
    <n v="32"/>
    <s v="Espírito Santo"/>
    <s v="3200904"/>
    <s v="Barra de São Francisco"/>
    <m/>
    <s v="3201"/>
    <s v="Noroeste Espírito-santense"/>
    <x v="1"/>
    <x v="1"/>
    <n v="21610.161"/>
    <n v="84536.596999999994"/>
    <n v="260271.296"/>
    <n v="146628.644"/>
    <n v="113642.652"/>
    <n v="37597.667999999998"/>
    <n v="404015.72100000002"/>
    <n v="41645"/>
    <n v="9701.4220434626004"/>
  </r>
  <r>
    <s v="32010012009"/>
    <n v="13"/>
    <n v="8"/>
    <x v="7"/>
    <n v="32"/>
    <s v="Espírito Santo"/>
    <s v="3201001"/>
    <s v="Boa Esperança"/>
    <m/>
    <s v="3201"/>
    <s v="Noroeste Espírito-santense"/>
    <x v="7"/>
    <x v="7"/>
    <n v="33803.942000000003"/>
    <n v="9759.1509999999998"/>
    <n v="69915.525999999998"/>
    <n v="32084.654999999999"/>
    <n v="37830.870999999999"/>
    <n v="4237.643"/>
    <n v="117716.262"/>
    <n v="13119"/>
    <n v="8972.9599817059225"/>
  </r>
  <r>
    <s v="32011002009"/>
    <n v="14"/>
    <n v="8"/>
    <x v="7"/>
    <n v="32"/>
    <s v="Espírito Santo"/>
    <s v="3201100"/>
    <s v="Bom Jesus do Norte"/>
    <m/>
    <s v="3204"/>
    <s v="Sul Espírito-santense"/>
    <x v="2"/>
    <x v="2"/>
    <n v="1479.8050000000001"/>
    <n v="10347.709999999999"/>
    <n v="48860.072"/>
    <n v="22807.363000000001"/>
    <n v="26052.708999999999"/>
    <n v="5804.92"/>
    <n v="66492.505999999994"/>
    <n v="9672"/>
    <n v="6874.7421422663347"/>
  </r>
  <r>
    <s v="32011592009"/>
    <n v="15"/>
    <n v="8"/>
    <x v="7"/>
    <n v="32"/>
    <s v="Espírito Santo"/>
    <s v="3201159"/>
    <s v="Brejetuba"/>
    <m/>
    <s v="3203"/>
    <s v="Central Espírito-santense"/>
    <x v="0"/>
    <x v="0"/>
    <n v="25574.363000000001"/>
    <n v="5408.2250000000004"/>
    <n v="54379.14"/>
    <n v="21360.313999999998"/>
    <n v="33018.826000000001"/>
    <n v="3401.5949999999998"/>
    <n v="88763.322"/>
    <n v="11097"/>
    <n v="7998.8575290619083"/>
  </r>
  <r>
    <s v="32012092009"/>
    <n v="16"/>
    <n v="8"/>
    <x v="7"/>
    <n v="32"/>
    <s v="Espírito Santo"/>
    <s v="3201209"/>
    <s v="Cachoeiro de Itapemirim"/>
    <m/>
    <s v="3204"/>
    <s v="Sul Espírito-santense"/>
    <x v="5"/>
    <x v="5"/>
    <n v="19927.218000000001"/>
    <n v="729725.43799999997"/>
    <n v="1744432.601"/>
    <n v="1243498.757"/>
    <n v="500933.84399999998"/>
    <n v="380142.67200000002"/>
    <n v="2874227.93"/>
    <n v="201259"/>
    <n v="14281.239248927999"/>
  </r>
  <r>
    <s v="32013082009"/>
    <n v="17"/>
    <n v="8"/>
    <x v="7"/>
    <n v="32"/>
    <s v="Espírito Santo"/>
    <s v="3201308"/>
    <s v="Cariacica"/>
    <s v="RM Grande Vitória"/>
    <s v="3203"/>
    <s v="Central Espírito-santense"/>
    <x v="8"/>
    <x v="8"/>
    <n v="4376.143"/>
    <n v="666209.16899999999"/>
    <n v="2787817.1439999999"/>
    <n v="1971297.835"/>
    <n v="816519.30900000001"/>
    <n v="915674.68700000003"/>
    <n v="4374077.1430000002"/>
    <n v="365859"/>
    <n v="11955.636305243277"/>
  </r>
  <r>
    <s v="32014072009"/>
    <n v="18"/>
    <n v="8"/>
    <x v="7"/>
    <n v="32"/>
    <s v="Espírito Santo"/>
    <s v="3201407"/>
    <s v="Castelo"/>
    <m/>
    <s v="3204"/>
    <s v="Sul Espírito-santense"/>
    <x v="5"/>
    <x v="5"/>
    <n v="24447.15"/>
    <n v="66839.429999999993"/>
    <n v="224228.90899999999"/>
    <n v="132942.01199999999"/>
    <n v="91286.896999999997"/>
    <n v="31914.796999999999"/>
    <n v="347430.28600000002"/>
    <n v="33212"/>
    <n v="10460.986571118872"/>
  </r>
  <r>
    <s v="32015062009"/>
    <n v="19"/>
    <n v="8"/>
    <x v="7"/>
    <n v="32"/>
    <s v="Espírito Santo"/>
    <s v="3201506"/>
    <s v="Colatina"/>
    <m/>
    <s v="3201"/>
    <s v="Noroeste Espírito-santense"/>
    <x v="4"/>
    <x v="4"/>
    <n v="34684.065999999999"/>
    <n v="298780.69400000002"/>
    <n v="1116298.912"/>
    <n v="819176.17500000005"/>
    <n v="297122.73700000002"/>
    <n v="259510.38099999999"/>
    <n v="1709274.0530000001"/>
    <n v="111365"/>
    <n v="15348.395393525794"/>
  </r>
  <r>
    <s v="32016052009"/>
    <n v="20"/>
    <n v="8"/>
    <x v="7"/>
    <n v="32"/>
    <s v="Espírito Santo"/>
    <s v="3201605"/>
    <s v="Conceição da Barra"/>
    <m/>
    <s v="3202"/>
    <s v="Litoral Norte Espírito-santense"/>
    <x v="7"/>
    <x v="7"/>
    <n v="58413.41"/>
    <n v="87199.968999999997"/>
    <n v="184351.495"/>
    <n v="100853.815"/>
    <n v="83497.679999999993"/>
    <n v="48434.754000000001"/>
    <n v="378399.62800000003"/>
    <n v="27059"/>
    <n v="13984.242876676892"/>
  </r>
  <r>
    <s v="32017042009"/>
    <n v="21"/>
    <n v="8"/>
    <x v="7"/>
    <n v="32"/>
    <s v="Espírito Santo"/>
    <s v="3201704"/>
    <s v="Conceição do Castelo"/>
    <m/>
    <s v="3203"/>
    <s v="Central Espírito-santense"/>
    <x v="0"/>
    <x v="0"/>
    <n v="16002.511"/>
    <n v="8547.9989999999998"/>
    <n v="67024.16399999999"/>
    <n v="30842.438999999998"/>
    <n v="36181.724999999999"/>
    <n v="7296.7309999999998"/>
    <n v="98871.404999999999"/>
    <n v="11851"/>
    <n v="8342.8744409754454"/>
  </r>
  <r>
    <s v="32018032009"/>
    <n v="22"/>
    <n v="8"/>
    <x v="7"/>
    <n v="32"/>
    <s v="Espírito Santo"/>
    <s v="3201803"/>
    <s v="Divino de São Lourenço"/>
    <m/>
    <s v="3204"/>
    <s v="Sul Espírito-santense"/>
    <x v="2"/>
    <x v="2"/>
    <n v="5425.2190000000001"/>
    <n v="1834.577"/>
    <n v="22229.535"/>
    <n v="6166.5320000000002"/>
    <n v="16063.003000000001"/>
    <n v="723.59299999999996"/>
    <n v="30212.923999999999"/>
    <n v="5011"/>
    <n v="6029.3202953502296"/>
  </r>
  <r>
    <s v="32019022009"/>
    <n v="23"/>
    <n v="8"/>
    <x v="7"/>
    <n v="32"/>
    <s v="Espírito Santo"/>
    <s v="3201902"/>
    <s v="Domingos Martins"/>
    <m/>
    <s v="3203"/>
    <s v="Central Espírito-santense"/>
    <x v="0"/>
    <x v="0"/>
    <n v="47186.77"/>
    <n v="33351.033000000003"/>
    <n v="194174.37400000001"/>
    <n v="104748.716"/>
    <n v="89425.657999999996"/>
    <n v="22956.303"/>
    <n v="297668.47999999998"/>
    <n v="32455"/>
    <n v="9171.729471576029"/>
  </r>
  <r>
    <s v="32020092009"/>
    <n v="24"/>
    <n v="8"/>
    <x v="7"/>
    <n v="32"/>
    <s v="Espírito Santo"/>
    <s v="3202009"/>
    <s v="Dores do Rio Preto"/>
    <m/>
    <s v="3204"/>
    <s v="Sul Espírito-santense"/>
    <x v="2"/>
    <x v="2"/>
    <n v="5938.0259999999998"/>
    <n v="5254.4449999999997"/>
    <n v="30268.571000000004"/>
    <n v="12272.599"/>
    <n v="17995.972000000002"/>
    <n v="2821.52"/>
    <n v="44282.561999999998"/>
    <n v="6293"/>
    <n v="7036.7967583028758"/>
  </r>
  <r>
    <s v="32021082009"/>
    <n v="25"/>
    <n v="8"/>
    <x v="7"/>
    <n v="32"/>
    <s v="Espírito Santo"/>
    <s v="3202108"/>
    <s v="Ecoporanga"/>
    <m/>
    <s v="3201"/>
    <s v="Noroeste Espírito-santense"/>
    <x v="1"/>
    <x v="1"/>
    <n v="41771.529000000002"/>
    <n v="34604.220999999998"/>
    <n v="114260.872"/>
    <n v="48298.949000000001"/>
    <n v="65961.922999999995"/>
    <n v="7370.433"/>
    <n v="198007.054"/>
    <n v="23891"/>
    <n v="8287.9349545854093"/>
  </r>
  <r>
    <s v="32022072009"/>
    <n v="26"/>
    <n v="8"/>
    <x v="7"/>
    <n v="32"/>
    <s v="Espírito Santo"/>
    <s v="3202207"/>
    <s v="Fundão"/>
    <s v="RM Grande Vitória"/>
    <s v="3202"/>
    <s v="Litoral Norte Espírito-santense"/>
    <x v="8"/>
    <x v="8"/>
    <n v="8983.0249999999996"/>
    <n v="91642.379000000001"/>
    <n v="136381.924"/>
    <n v="84196.591"/>
    <n v="52185.332999999999"/>
    <n v="27380.232"/>
    <n v="264387.56"/>
    <n v="16431"/>
    <n v="16090.77718945895"/>
  </r>
  <r>
    <s v="32022562009"/>
    <n v="27"/>
    <n v="8"/>
    <x v="7"/>
    <n v="32"/>
    <s v="Espírito Santo"/>
    <s v="3202256"/>
    <s v="Governador Lindenberg"/>
    <m/>
    <s v="3201"/>
    <s v="Noroeste Espírito-santense"/>
    <x v="4"/>
    <x v="4"/>
    <n v="15204.612999999999"/>
    <n v="8229.8060000000005"/>
    <n v="55011.634000000005"/>
    <n v="24331.274000000001"/>
    <n v="30680.36"/>
    <n v="6002.0959999999995"/>
    <n v="84448.148000000001"/>
    <n v="10420"/>
    <n v="8104.4287907869484"/>
  </r>
  <r>
    <s v="32023062009"/>
    <n v="28"/>
    <n v="8"/>
    <x v="7"/>
    <n v="32"/>
    <s v="Espírito Santo"/>
    <s v="3202306"/>
    <s v="Guaçuí"/>
    <m/>
    <s v="3204"/>
    <s v="Sul Espírito-santense"/>
    <x v="2"/>
    <x v="2"/>
    <n v="13319.181"/>
    <n v="19749.285"/>
    <n v="184975.788"/>
    <n v="109860.246"/>
    <n v="75115.542000000001"/>
    <n v="21666.284"/>
    <n v="239710.538"/>
    <n v="26743"/>
    <n v="8963.4871929102937"/>
  </r>
  <r>
    <s v="32024052009"/>
    <n v="29"/>
    <n v="8"/>
    <x v="7"/>
    <n v="32"/>
    <s v="Espírito Santo"/>
    <s v="3202405"/>
    <s v="Guarapari"/>
    <s v="RM Grande Vitória"/>
    <s v="3203"/>
    <s v="Central Espírito-santense"/>
    <x v="8"/>
    <x v="8"/>
    <n v="21868.563999999998"/>
    <n v="176905.891"/>
    <n v="846702.20699999994"/>
    <n v="578658.93299999996"/>
    <n v="268043.27399999998"/>
    <n v="98017.213000000003"/>
    <n v="1143493.8740000001"/>
    <n v="104534"/>
    <n v="10938.966020624868"/>
  </r>
  <r>
    <s v="32024542009"/>
    <n v="30"/>
    <n v="8"/>
    <x v="7"/>
    <n v="32"/>
    <s v="Espírito Santo"/>
    <s v="3202454"/>
    <s v="Ibatiba"/>
    <m/>
    <s v="3204"/>
    <s v="Sul Espírito-santense"/>
    <x v="2"/>
    <x v="2"/>
    <n v="14630.353999999999"/>
    <n v="6563.8389999999999"/>
    <n v="107273.87"/>
    <n v="51990.002"/>
    <n v="55283.868000000002"/>
    <n v="12692.183999999999"/>
    <n v="141160.247"/>
    <n v="20471"/>
    <n v="6895.6204875189296"/>
  </r>
  <r>
    <s v="32025042009"/>
    <n v="31"/>
    <n v="8"/>
    <x v="7"/>
    <n v="32"/>
    <s v="Espírito Santo"/>
    <s v="3202504"/>
    <s v="Ibiraçu"/>
    <m/>
    <s v="3202"/>
    <s v="Litoral Norte Espírito-santense"/>
    <x v="6"/>
    <x v="6"/>
    <n v="9589.4179999999997"/>
    <n v="91720.260999999999"/>
    <n v="105236.484"/>
    <n v="73449.482999999993"/>
    <n v="31787.001"/>
    <n v="28941.600999999999"/>
    <n v="235487.764"/>
    <n v="10724"/>
    <n v="21958.948526669152"/>
  </r>
  <r>
    <s v="32025532009"/>
    <n v="32"/>
    <n v="8"/>
    <x v="7"/>
    <n v="32"/>
    <s v="Espírito Santo"/>
    <s v="3202553"/>
    <s v="Ibitirama"/>
    <m/>
    <s v="3204"/>
    <s v="Sul Espírito-santense"/>
    <x v="2"/>
    <x v="2"/>
    <n v="11008.192999999999"/>
    <n v="3542.4720000000002"/>
    <n v="37778.964"/>
    <n v="10963.937"/>
    <n v="26815.026999999998"/>
    <n v="1349.143"/>
    <n v="53678.771000000001"/>
    <n v="9238"/>
    <n v="5810.6485169950201"/>
  </r>
  <r>
    <s v="32026032009"/>
    <n v="33"/>
    <n v="8"/>
    <x v="7"/>
    <n v="32"/>
    <s v="Espírito Santo"/>
    <s v="3202603"/>
    <s v="Iconha"/>
    <m/>
    <s v="3203"/>
    <s v="Central Espírito-santense"/>
    <x v="3"/>
    <x v="3"/>
    <n v="14728.295"/>
    <n v="18419.115000000002"/>
    <n v="134618.06299999999"/>
    <n v="99915.684999999998"/>
    <n v="34702.377999999997"/>
    <n v="32733.626"/>
    <n v="200499.1"/>
    <n v="11901"/>
    <n v="16847.248130409211"/>
  </r>
  <r>
    <s v="32026522009"/>
    <n v="34"/>
    <n v="8"/>
    <x v="7"/>
    <n v="32"/>
    <s v="Espírito Santo"/>
    <s v="3202652"/>
    <s v="Irupi"/>
    <m/>
    <s v="3204"/>
    <s v="Sul Espírito-santense"/>
    <x v="2"/>
    <x v="2"/>
    <n v="13850.163"/>
    <n v="4425.1049999999996"/>
    <n v="51294.320999999996"/>
    <n v="19988.708999999999"/>
    <n v="31305.612000000001"/>
    <n v="3638.5239999999999"/>
    <n v="73208.112999999998"/>
    <n v="10735"/>
    <n v="6819.5727061015368"/>
  </r>
  <r>
    <s v="32027022009"/>
    <n v="35"/>
    <n v="8"/>
    <x v="7"/>
    <n v="32"/>
    <s v="Espírito Santo"/>
    <s v="3202702"/>
    <s v="Itaguaçu"/>
    <m/>
    <s v="3203"/>
    <s v="Central Espírito-santense"/>
    <x v="9"/>
    <x v="9"/>
    <n v="33560.874000000003"/>
    <n v="7893.0219999999999"/>
    <n v="67049.241999999998"/>
    <n v="35913.046999999999"/>
    <n v="31136.195"/>
    <n v="5379.1570000000002"/>
    <n v="113882.295"/>
    <n v="14171"/>
    <n v="8036.2920753651824"/>
  </r>
  <r>
    <s v="32028012009"/>
    <n v="36"/>
    <n v="8"/>
    <x v="7"/>
    <n v="32"/>
    <s v="Espírito Santo"/>
    <s v="3202801"/>
    <s v="Itapemirim"/>
    <m/>
    <s v="3204"/>
    <s v="Sul Espírito-santense"/>
    <x v="3"/>
    <x v="3"/>
    <n v="31061.19"/>
    <n v="422155.03899999999"/>
    <n v="269777.11199999996"/>
    <n v="169446.723"/>
    <n v="100330.389"/>
    <n v="22000.679"/>
    <n v="744994.02099999995"/>
    <n v="32761"/>
    <n v="22740.271084521228"/>
  </r>
  <r>
    <s v="32029002009"/>
    <n v="37"/>
    <n v="8"/>
    <x v="7"/>
    <n v="32"/>
    <s v="Espírito Santo"/>
    <s v="3202900"/>
    <s v="Itarana"/>
    <m/>
    <s v="3203"/>
    <s v="Central Espírito-santense"/>
    <x v="9"/>
    <x v="9"/>
    <n v="11664.56"/>
    <n v="11985.255999999999"/>
    <n v="76907.281000000003"/>
    <n v="47948.807999999997"/>
    <n v="28958.473000000002"/>
    <n v="9505.2099999999991"/>
    <n v="110062.308"/>
    <n v="10667"/>
    <n v="10318.018936908222"/>
  </r>
  <r>
    <s v="32030072009"/>
    <n v="38"/>
    <n v="8"/>
    <x v="7"/>
    <n v="32"/>
    <s v="Espírito Santo"/>
    <s v="3203007"/>
    <s v="Iúna"/>
    <m/>
    <s v="3204"/>
    <s v="Sul Espírito-santense"/>
    <x v="2"/>
    <x v="2"/>
    <n v="22345.898000000001"/>
    <n v="11034.017"/>
    <n v="142911.052"/>
    <n v="72707.509999999995"/>
    <n v="70203.542000000001"/>
    <n v="16508.638999999999"/>
    <n v="192799.606"/>
    <n v="26239"/>
    <n v="7347.8259842219595"/>
  </r>
  <r>
    <s v="32030562009"/>
    <n v="39"/>
    <n v="8"/>
    <x v="7"/>
    <n v="32"/>
    <s v="Espírito Santo"/>
    <s v="3203056"/>
    <s v="Jaguaré"/>
    <m/>
    <s v="3202"/>
    <s v="Litoral Norte Espírito-santense"/>
    <x v="7"/>
    <x v="7"/>
    <n v="47692.966"/>
    <n v="132755.943"/>
    <n v="168300.742"/>
    <n v="96236.224000000002"/>
    <n v="72064.517999999996"/>
    <n v="16381.873"/>
    <n v="365131.52399999998"/>
    <n v="23472"/>
    <n v="15556.046523517383"/>
  </r>
  <r>
    <s v="32031062009"/>
    <n v="40"/>
    <n v="8"/>
    <x v="7"/>
    <n v="32"/>
    <s v="Espírito Santo"/>
    <s v="3203106"/>
    <s v="Jerônimo Monteiro"/>
    <m/>
    <s v="3204"/>
    <s v="Sul Espírito-santense"/>
    <x v="2"/>
    <x v="2"/>
    <n v="7566.7179999999998"/>
    <n v="7501.59"/>
    <n v="55170.163"/>
    <n v="23186.103999999999"/>
    <n v="31984.059000000001"/>
    <n v="3472.31"/>
    <n v="73710.781000000003"/>
    <n v="11235"/>
    <n v="6560.8171784601691"/>
  </r>
  <r>
    <s v="32031302009"/>
    <n v="41"/>
    <n v="8"/>
    <x v="7"/>
    <n v="32"/>
    <s v="Espírito Santo"/>
    <s v="3203130"/>
    <s v="João Neiva"/>
    <m/>
    <s v="3202"/>
    <s v="Litoral Norte Espírito-santense"/>
    <x v="6"/>
    <x v="6"/>
    <n v="10304.429"/>
    <n v="26460.713"/>
    <n v="114546.898"/>
    <n v="72976.212"/>
    <n v="41570.686000000002"/>
    <n v="15910.585999999999"/>
    <n v="167222.62700000001"/>
    <n v="14621"/>
    <n v="11437.153888242938"/>
  </r>
  <r>
    <s v="32031632009"/>
    <n v="42"/>
    <n v="8"/>
    <x v="7"/>
    <n v="32"/>
    <s v="Espírito Santo"/>
    <s v="3203163"/>
    <s v="Laranja da Terra"/>
    <m/>
    <s v="3203"/>
    <s v="Central Espírito-santense"/>
    <x v="0"/>
    <x v="0"/>
    <n v="12716.936"/>
    <n v="4095.1370000000002"/>
    <n v="48073.381000000001"/>
    <n v="16470.79"/>
    <n v="31602.591"/>
    <n v="3392.7730000000001"/>
    <n v="68278.226999999999"/>
    <n v="11136"/>
    <n v="6131.3063038793107"/>
  </r>
  <r>
    <s v="32032052009"/>
    <n v="43"/>
    <n v="8"/>
    <x v="7"/>
    <n v="32"/>
    <s v="Espírito Santo"/>
    <s v="3203205"/>
    <s v="Linhares"/>
    <m/>
    <s v="3202"/>
    <s v="Litoral Norte Espírito-santense"/>
    <x v="6"/>
    <x v="6"/>
    <n v="116255.317"/>
    <n v="853314.92099999997"/>
    <n v="1357880.9819999998"/>
    <n v="956554.98899999994"/>
    <n v="401325.99300000002"/>
    <n v="389646.69099999999"/>
    <n v="2717097.91"/>
    <n v="132664"/>
    <n v="20481.049191943555"/>
  </r>
  <r>
    <s v="32033042009"/>
    <n v="44"/>
    <n v="8"/>
    <x v="7"/>
    <n v="32"/>
    <s v="Espírito Santo"/>
    <s v="3203304"/>
    <s v="Mantenópolis"/>
    <m/>
    <s v="3201"/>
    <s v="Noroeste Espírito-santense"/>
    <x v="1"/>
    <x v="1"/>
    <n v="8465.2340000000004"/>
    <n v="3918.8069999999998"/>
    <n v="52184.391000000003"/>
    <n v="20101.918000000001"/>
    <n v="32082.473000000002"/>
    <n v="2610.7719999999999"/>
    <n v="67179.203999999998"/>
    <n v="11630"/>
    <n v="5776.3717970765265"/>
  </r>
  <r>
    <s v="32033202009"/>
    <n v="45"/>
    <n v="8"/>
    <x v="7"/>
    <n v="32"/>
    <s v="Espírito Santo"/>
    <s v="3203320"/>
    <s v="Marataízes"/>
    <m/>
    <s v="3204"/>
    <s v="Sul Espírito-santense"/>
    <x v="3"/>
    <x v="3"/>
    <n v="22550.617999999999"/>
    <n v="143682.473"/>
    <n v="216024.9"/>
    <n v="126046.70699999999"/>
    <n v="89978.192999999999"/>
    <n v="15575.316999999999"/>
    <n v="397833.30699999997"/>
    <n v="32502"/>
    <n v="12240.271583287182"/>
  </r>
  <r>
    <s v="32033462009"/>
    <n v="46"/>
    <n v="8"/>
    <x v="7"/>
    <n v="32"/>
    <s v="Espírito Santo"/>
    <s v="3203346"/>
    <s v="Marechal Floriano"/>
    <m/>
    <s v="3203"/>
    <s v="Central Espírito-santense"/>
    <x v="0"/>
    <x v="0"/>
    <n v="19966.298999999999"/>
    <n v="28539.448"/>
    <n v="106763.77499999999"/>
    <n v="64711.705000000002"/>
    <n v="42052.07"/>
    <n v="16895.038"/>
    <n v="172164.56"/>
    <n v="13302"/>
    <n v="12942.757480078184"/>
  </r>
  <r>
    <s v="32033532009"/>
    <n v="47"/>
    <n v="8"/>
    <x v="7"/>
    <n v="32"/>
    <s v="Espírito Santo"/>
    <s v="3203353"/>
    <s v="Marilândia"/>
    <m/>
    <s v="3201"/>
    <s v="Noroeste Espírito-santense"/>
    <x v="4"/>
    <x v="4"/>
    <n v="16997.112000000001"/>
    <n v="9485.7270000000008"/>
    <n v="64927.784"/>
    <n v="32893.998"/>
    <n v="32033.786"/>
    <n v="5968.7709999999997"/>
    <n v="97379.394"/>
    <n v="10676"/>
    <n v="9121.3370176095923"/>
  </r>
  <r>
    <s v="32034032009"/>
    <n v="48"/>
    <n v="8"/>
    <x v="7"/>
    <n v="32"/>
    <s v="Espírito Santo"/>
    <s v="3203403"/>
    <s v="Mimoso do Sul"/>
    <m/>
    <s v="3204"/>
    <s v="Sul Espírito-santense"/>
    <x v="5"/>
    <x v="5"/>
    <n v="25940.382000000001"/>
    <n v="36216.089999999997"/>
    <n v="146746.505"/>
    <n v="76416.138999999996"/>
    <n v="70330.365999999995"/>
    <n v="23297.129000000001"/>
    <n v="232200.106"/>
    <n v="27124"/>
    <n v="8560.6881728358658"/>
  </r>
  <r>
    <s v="32035022009"/>
    <n v="49"/>
    <n v="8"/>
    <x v="7"/>
    <n v="32"/>
    <s v="Espírito Santo"/>
    <s v="3203502"/>
    <s v="Montanha"/>
    <m/>
    <s v="3202"/>
    <s v="Litoral Norte Espírito-santense"/>
    <x v="7"/>
    <x v="7"/>
    <n v="41842.932999999997"/>
    <n v="19101.602999999999"/>
    <n v="97760.453000000009"/>
    <n v="46597.502"/>
    <n v="51162.951000000001"/>
    <n v="8394.7669999999998"/>
    <n v="167099.75599999999"/>
    <n v="18856"/>
    <n v="8861.8877810776412"/>
  </r>
  <r>
    <s v="32036012009"/>
    <n v="50"/>
    <n v="8"/>
    <x v="7"/>
    <n v="32"/>
    <s v="Espírito Santo"/>
    <s v="3203601"/>
    <s v="Mucurici"/>
    <m/>
    <s v="3202"/>
    <s v="Litoral Norte Espírito-santense"/>
    <x v="7"/>
    <x v="7"/>
    <n v="16659.419000000002"/>
    <n v="3958.4059999999999"/>
    <n v="25249.384000000002"/>
    <n v="7424.0910000000003"/>
    <n v="17825.293000000001"/>
    <n v="778.74199999999996"/>
    <n v="46645.951999999997"/>
    <n v="5910"/>
    <n v="7892.7160744500843"/>
  </r>
  <r>
    <s v="32037002009"/>
    <n v="51"/>
    <n v="8"/>
    <x v="7"/>
    <n v="32"/>
    <s v="Espírito Santo"/>
    <s v="3203700"/>
    <s v="Muniz Freire"/>
    <m/>
    <s v="3204"/>
    <s v="Sul Espírito-santense"/>
    <x v="2"/>
    <x v="2"/>
    <n v="18362.483"/>
    <n v="10997.475"/>
    <n v="86221.201000000001"/>
    <n v="33071.847999999998"/>
    <n v="53149.353000000003"/>
    <n v="5881.4319999999998"/>
    <n v="121462.591"/>
    <n v="18358"/>
    <n v="6616.3302647347209"/>
  </r>
  <r>
    <s v="32038092009"/>
    <n v="52"/>
    <n v="8"/>
    <x v="7"/>
    <n v="32"/>
    <s v="Espírito Santo"/>
    <s v="3203809"/>
    <s v="Muqui"/>
    <m/>
    <s v="3204"/>
    <s v="Sul Espírito-santense"/>
    <x v="5"/>
    <x v="5"/>
    <n v="8737.93"/>
    <n v="5933.58"/>
    <n v="69817.224000000002"/>
    <n v="32062.163"/>
    <n v="37755.061000000002"/>
    <n v="6018.5259999999998"/>
    <n v="90507.260999999999"/>
    <n v="14377"/>
    <n v="6295.28142171524"/>
  </r>
  <r>
    <s v="32039082009"/>
    <n v="53"/>
    <n v="8"/>
    <x v="7"/>
    <n v="32"/>
    <s v="Espírito Santo"/>
    <s v="3203908"/>
    <s v="Nova Venécia"/>
    <m/>
    <s v="3201"/>
    <s v="Noroeste Espírito-santense"/>
    <x v="1"/>
    <x v="1"/>
    <n v="45527.042000000001"/>
    <n v="60749.784"/>
    <n v="307779.63500000001"/>
    <n v="179435.239"/>
    <n v="128344.39599999999"/>
    <n v="41160.472000000002"/>
    <n v="455216.93199999997"/>
    <n v="46354"/>
    <n v="9820.4455278940331"/>
  </r>
  <r>
    <s v="32040052009"/>
    <n v="54"/>
    <n v="8"/>
    <x v="7"/>
    <n v="32"/>
    <s v="Espírito Santo"/>
    <s v="3204005"/>
    <s v="Pancas"/>
    <m/>
    <s v="3201"/>
    <s v="Noroeste Espírito-santense"/>
    <x v="4"/>
    <x v="4"/>
    <n v="18455.542000000001"/>
    <n v="6296.4070000000002"/>
    <n v="82008.760999999999"/>
    <n v="30782.667000000001"/>
    <n v="51226.093999999997"/>
    <n v="4232.3860000000004"/>
    <n v="110993.09699999999"/>
    <n v="18497"/>
    <n v="6000.5999351246146"/>
  </r>
  <r>
    <s v="32040542009"/>
    <n v="55"/>
    <n v="8"/>
    <x v="7"/>
    <n v="32"/>
    <s v="Espírito Santo"/>
    <s v="3204054"/>
    <s v="Pedro Canário"/>
    <m/>
    <s v="3202"/>
    <s v="Litoral Norte Espírito-santense"/>
    <x v="7"/>
    <x v="7"/>
    <n v="20258.884999999998"/>
    <n v="18460.682000000001"/>
    <n v="147300.198"/>
    <n v="82160.347999999998"/>
    <n v="65139.85"/>
    <n v="19835.598999999998"/>
    <n v="205855.364"/>
    <n v="24404"/>
    <n v="8435.3124078019991"/>
  </r>
  <r>
    <s v="32041042009"/>
    <n v="56"/>
    <n v="8"/>
    <x v="7"/>
    <n v="32"/>
    <s v="Espírito Santo"/>
    <s v="3204104"/>
    <s v="Pinheiros"/>
    <m/>
    <s v="3202"/>
    <s v="Litoral Norte Espírito-santense"/>
    <x v="7"/>
    <x v="7"/>
    <n v="76928.745999999999"/>
    <n v="21044.005000000001"/>
    <n v="156736.114"/>
    <n v="88522.433999999994"/>
    <n v="68213.679999999993"/>
    <n v="18753.207999999999"/>
    <n v="273462.07299999997"/>
    <n v="23874"/>
    <n v="11454.388581720701"/>
  </r>
  <r>
    <s v="32042032009"/>
    <n v="57"/>
    <n v="8"/>
    <x v="7"/>
    <n v="32"/>
    <s v="Espírito Santo"/>
    <s v="3204203"/>
    <s v="Piúma"/>
    <m/>
    <s v="3203"/>
    <s v="Central Espírito-santense"/>
    <x v="3"/>
    <x v="3"/>
    <n v="4095.0239999999999"/>
    <n v="23120.996999999999"/>
    <n v="107739.33600000001"/>
    <n v="58511.345000000001"/>
    <n v="49227.991000000002"/>
    <n v="11211.485000000001"/>
    <n v="146166.84099999999"/>
    <n v="17212"/>
    <n v="8492.1473971647683"/>
  </r>
  <r>
    <s v="32042522009"/>
    <n v="58"/>
    <n v="8"/>
    <x v="7"/>
    <n v="32"/>
    <s v="Espírito Santo"/>
    <s v="3204252"/>
    <s v="Ponto Belo"/>
    <m/>
    <s v="3202"/>
    <s v="Litoral Norte Espírito-santense"/>
    <x v="7"/>
    <x v="7"/>
    <n v="8711.5969999999998"/>
    <n v="5337.05"/>
    <n v="32991.108999999997"/>
    <n v="11447.133"/>
    <n v="21543.975999999999"/>
    <n v="1494.3489999999999"/>
    <n v="48534.105000000003"/>
    <n v="7247"/>
    <n v="6697.1305367738378"/>
  </r>
  <r>
    <s v="32043022009"/>
    <n v="59"/>
    <n v="8"/>
    <x v="7"/>
    <n v="32"/>
    <s v="Espírito Santo"/>
    <s v="3204302"/>
    <s v="Presidente Kennedy"/>
    <m/>
    <s v="3204"/>
    <s v="Sul Espírito-santense"/>
    <x v="3"/>
    <x v="3"/>
    <n v="19273.397000000001"/>
    <n v="1178098.29"/>
    <n v="347518.65600000002"/>
    <n v="301062.935"/>
    <n v="46455.720999999998"/>
    <n v="13218.656000000001"/>
    <n v="1558108.9990000001"/>
    <n v="10903"/>
    <n v="142906.44767495184"/>
  </r>
  <r>
    <s v="32043512009"/>
    <n v="60"/>
    <n v="8"/>
    <x v="7"/>
    <n v="32"/>
    <s v="Espírito Santo"/>
    <s v="3204351"/>
    <s v="Rio Bananal"/>
    <m/>
    <s v="3202"/>
    <s v="Litoral Norte Espírito-santense"/>
    <x v="6"/>
    <x v="6"/>
    <n v="33327.792000000001"/>
    <n v="11538.88"/>
    <n v="102822.912"/>
    <n v="49649.347999999998"/>
    <n v="53173.563999999998"/>
    <n v="11024.7"/>
    <n v="158714.283"/>
    <n v="17247"/>
    <n v="9202.4284223343184"/>
  </r>
  <r>
    <s v="32044012009"/>
    <n v="61"/>
    <n v="8"/>
    <x v="7"/>
    <n v="32"/>
    <s v="Espírito Santo"/>
    <s v="3204401"/>
    <s v="Rio Novo do Sul"/>
    <m/>
    <s v="3203"/>
    <s v="Central Espírito-santense"/>
    <x v="3"/>
    <x v="3"/>
    <n v="8446.527"/>
    <n v="17035.944"/>
    <n v="62107.972999999998"/>
    <n v="30246.014999999999"/>
    <n v="31861.957999999999"/>
    <n v="9039.9069999999992"/>
    <n v="96630.350999999995"/>
    <n v="11447"/>
    <n v="8441.5437232462646"/>
  </r>
  <r>
    <s v="32045002009"/>
    <n v="62"/>
    <n v="8"/>
    <x v="7"/>
    <n v="32"/>
    <s v="Espírito Santo"/>
    <s v="3204500"/>
    <s v="Santa Leopoldina"/>
    <m/>
    <s v="3203"/>
    <s v="Central Espírito-santense"/>
    <x v="9"/>
    <x v="9"/>
    <n v="26247.241000000002"/>
    <n v="8920.0120000000006"/>
    <n v="57734.532999999996"/>
    <n v="21351.974999999999"/>
    <n v="36382.557999999997"/>
    <n v="2837.1559999999999"/>
    <n v="95738.941000000006"/>
    <n v="12743"/>
    <n v="7513.0613670250332"/>
  </r>
  <r>
    <s v="32045592009"/>
    <n v="63"/>
    <n v="8"/>
    <x v="7"/>
    <n v="32"/>
    <s v="Espírito Santo"/>
    <s v="3204559"/>
    <s v="Santa Maria de Jetibá"/>
    <m/>
    <s v="3203"/>
    <s v="Central Espírito-santense"/>
    <x v="9"/>
    <x v="9"/>
    <n v="217715.99600000001"/>
    <n v="29537.857"/>
    <n v="233249.696"/>
    <n v="142459.266"/>
    <n v="90790.43"/>
    <n v="28888.124"/>
    <n v="509391.67200000002"/>
    <n v="33921"/>
    <n v="15017.000442203944"/>
  </r>
  <r>
    <s v="32046092009"/>
    <n v="64"/>
    <n v="8"/>
    <x v="7"/>
    <n v="32"/>
    <s v="Espírito Santo"/>
    <s v="3204609"/>
    <s v="Santa Teresa"/>
    <m/>
    <s v="3203"/>
    <s v="Central Espírito-santense"/>
    <x v="9"/>
    <x v="9"/>
    <n v="33932.512000000002"/>
    <n v="16795.117999999999"/>
    <n v="145451.701"/>
    <n v="85683.05"/>
    <n v="59768.650999999998"/>
    <n v="13069.63"/>
    <n v="209248.96100000001"/>
    <n v="20742"/>
    <n v="10088.176694629256"/>
  </r>
  <r>
    <s v="32046582009"/>
    <n v="65"/>
    <n v="8"/>
    <x v="7"/>
    <n v="32"/>
    <s v="Espírito Santo"/>
    <s v="3204658"/>
    <s v="São Domingos do Norte"/>
    <m/>
    <s v="3201"/>
    <s v="Noroeste Espírito-santense"/>
    <x v="4"/>
    <x v="4"/>
    <n v="13494.38"/>
    <n v="25854.614000000001"/>
    <n v="42927.982000000004"/>
    <n v="18593.829000000002"/>
    <n v="24334.152999999998"/>
    <n v="7414.3329999999996"/>
    <n v="89691.311000000002"/>
    <n v="8205"/>
    <n v="10931.299329677026"/>
  </r>
  <r>
    <s v="32047082009"/>
    <n v="66"/>
    <n v="8"/>
    <x v="7"/>
    <n v="32"/>
    <s v="Espírito Santo"/>
    <s v="3204708"/>
    <s v="São Gabriel da Palha"/>
    <m/>
    <s v="3201"/>
    <s v="Noroeste Espírito-santense"/>
    <x v="4"/>
    <x v="4"/>
    <n v="24602.401000000002"/>
    <n v="31853.159"/>
    <n v="186066.78399999999"/>
    <n v="108301.07799999999"/>
    <n v="77765.706000000006"/>
    <n v="23010.386999999999"/>
    <n v="265532.73100000003"/>
    <n v="30604"/>
    <n v="8676.4060580316309"/>
  </r>
  <r>
    <s v="32048072009"/>
    <n v="67"/>
    <n v="8"/>
    <x v="7"/>
    <n v="32"/>
    <s v="Espírito Santo"/>
    <s v="3204807"/>
    <s v="São José do Calçado"/>
    <m/>
    <s v="3204"/>
    <s v="Sul Espírito-santense"/>
    <x v="2"/>
    <x v="2"/>
    <n v="6945.8959999999997"/>
    <n v="3860.6329999999998"/>
    <n v="51292.964999999997"/>
    <n v="21090.322"/>
    <n v="30202.643"/>
    <n v="3088.34"/>
    <n v="65187.834000000003"/>
    <n v="10965"/>
    <n v="5945.0829001367993"/>
  </r>
  <r>
    <s v="32049062009"/>
    <n v="68"/>
    <n v="8"/>
    <x v="7"/>
    <n v="32"/>
    <s v="Espírito Santo"/>
    <s v="3204906"/>
    <s v="São Mateus"/>
    <m/>
    <s v="3202"/>
    <s v="Litoral Norte Espírito-santense"/>
    <x v="7"/>
    <x v="7"/>
    <n v="100960.10799999999"/>
    <n v="155538.755"/>
    <n v="761829.80200000003"/>
    <n v="459072.78100000002"/>
    <n v="302757.02100000001"/>
    <n v="93984.73"/>
    <n v="1112313.395"/>
    <n v="101613"/>
    <n v="10946.565842953165"/>
  </r>
  <r>
    <s v="32049552009"/>
    <n v="69"/>
    <n v="8"/>
    <x v="7"/>
    <n v="32"/>
    <s v="Espírito Santo"/>
    <s v="3204955"/>
    <s v="São Roque do Canaã"/>
    <m/>
    <s v="3203"/>
    <s v="Central Espírito-santense"/>
    <x v="4"/>
    <x v="4"/>
    <n v="12855.37"/>
    <n v="7411.3590000000004"/>
    <n v="59102.063000000002"/>
    <n v="30396.205000000002"/>
    <n v="28705.858"/>
    <n v="5686.2160000000003"/>
    <n v="85055.005999999994"/>
    <n v="10817"/>
    <n v="7863.0864380142366"/>
  </r>
  <r>
    <s v="32050022009"/>
    <n v="70"/>
    <n v="8"/>
    <x v="7"/>
    <n v="32"/>
    <s v="Espírito Santo"/>
    <s v="3205002"/>
    <s v="Serra"/>
    <s v="RM Grande Vitória"/>
    <s v="3203"/>
    <s v="Central Espírito-santense"/>
    <x v="8"/>
    <x v="8"/>
    <n v="10305.634"/>
    <n v="3219577.392"/>
    <n v="5026613.1569999997"/>
    <n v="3938426.909"/>
    <n v="1088186.2479999999"/>
    <n v="2837786.4649999999"/>
    <n v="11094282.647"/>
    <n v="404688"/>
    <n v="27414.409735401099"/>
  </r>
  <r>
    <s v="32050102009"/>
    <n v="71"/>
    <n v="8"/>
    <x v="7"/>
    <n v="32"/>
    <s v="Espírito Santo"/>
    <s v="3205010"/>
    <s v="Sooretama"/>
    <m/>
    <s v="3202"/>
    <s v="Litoral Norte Espírito-santense"/>
    <x v="6"/>
    <x v="6"/>
    <n v="42719.03"/>
    <n v="47511.667999999998"/>
    <n v="125649.26"/>
    <n v="62041.758999999998"/>
    <n v="63607.500999999997"/>
    <n v="18727.895"/>
    <n v="234607.85200000001"/>
    <n v="23761"/>
    <n v="9873.6522873616432"/>
  </r>
  <r>
    <s v="32050362009"/>
    <n v="72"/>
    <n v="8"/>
    <x v="7"/>
    <n v="32"/>
    <s v="Espírito Santo"/>
    <s v="3205036"/>
    <s v="Vargem Alta"/>
    <m/>
    <s v="3204"/>
    <s v="Sul Espírito-santense"/>
    <x v="5"/>
    <x v="5"/>
    <n v="20040.856"/>
    <n v="38335.54"/>
    <n v="102219.92"/>
    <n v="48386.894"/>
    <n v="53833.025999999998"/>
    <n v="15749.789000000001"/>
    <n v="176346.10500000001"/>
    <n v="18637"/>
    <n v="9462.1508289960839"/>
  </r>
  <r>
    <s v="32050692009"/>
    <n v="73"/>
    <n v="8"/>
    <x v="7"/>
    <n v="32"/>
    <s v="Espírito Santo"/>
    <s v="3205069"/>
    <s v="Venda Nova do Imigrante"/>
    <m/>
    <s v="3203"/>
    <s v="Central Espírito-santense"/>
    <x v="0"/>
    <x v="0"/>
    <n v="25419.654999999999"/>
    <n v="31029.748"/>
    <n v="172760.48800000001"/>
    <n v="120566.823"/>
    <n v="52193.665000000001"/>
    <n v="30160.575000000001"/>
    <n v="259370.46599999999"/>
    <n v="20028"/>
    <n v="12950.392750149791"/>
  </r>
  <r>
    <s v="32051012009"/>
    <n v="74"/>
    <n v="8"/>
    <x v="7"/>
    <n v="32"/>
    <s v="Espírito Santo"/>
    <s v="3205101"/>
    <s v="Viana"/>
    <s v="RM Grande Vitória"/>
    <s v="3203"/>
    <s v="Central Espírito-santense"/>
    <x v="8"/>
    <x v="8"/>
    <n v="11649.422"/>
    <n v="157045.717"/>
    <n v="529334.69299999997"/>
    <n v="366573.10200000001"/>
    <n v="162761.59099999999"/>
    <n v="180689.802"/>
    <n v="878719.63399999996"/>
    <n v="60829"/>
    <n v="14445.735323612093"/>
  </r>
  <r>
    <s v="32051502009"/>
    <n v="75"/>
    <n v="8"/>
    <x v="7"/>
    <n v="32"/>
    <s v="Espírito Santo"/>
    <s v="3205150"/>
    <s v="Vila Pavão"/>
    <m/>
    <s v="3201"/>
    <s v="Noroeste Espírito-santense"/>
    <x v="1"/>
    <x v="1"/>
    <n v="19972.210999999999"/>
    <n v="16425.843000000001"/>
    <n v="47717.510999999999"/>
    <n v="20243.435000000001"/>
    <n v="27474.076000000001"/>
    <n v="3858.7530000000002"/>
    <n v="87974.316999999995"/>
    <n v="9126"/>
    <n v="9639.9646066184523"/>
  </r>
  <r>
    <s v="32051762009"/>
    <n v="76"/>
    <n v="8"/>
    <x v="7"/>
    <n v="32"/>
    <s v="Espírito Santo"/>
    <s v="3205176"/>
    <s v="Vila Valério"/>
    <m/>
    <s v="3201"/>
    <s v="Noroeste Espírito-santense"/>
    <x v="4"/>
    <x v="4"/>
    <n v="49986.250999999997"/>
    <n v="8893.8070000000007"/>
    <n v="64399.938999999998"/>
    <n v="27942.883999999998"/>
    <n v="36457.055"/>
    <n v="3964.53"/>
    <n v="127244.527"/>
    <n v="14048"/>
    <n v="9057.8393365603642"/>
  </r>
  <r>
    <s v="32052002009"/>
    <n v="77"/>
    <n v="8"/>
    <x v="7"/>
    <n v="32"/>
    <s v="Espírito Santo"/>
    <s v="3205200"/>
    <s v="Vila Velha"/>
    <s v="RM Grande Vitória"/>
    <s v="3203"/>
    <s v="Central Espírito-santense"/>
    <x v="8"/>
    <x v="8"/>
    <n v="7787.8109999999997"/>
    <n v="1343996.0830000001"/>
    <n v="4184703.2290000003"/>
    <n v="3215505.7220000001"/>
    <n v="969197.50699999998"/>
    <n v="1568086.8370000001"/>
    <n v="7104573.9610000001"/>
    <n v="413548"/>
    <n v="17179.563100293075"/>
  </r>
  <r>
    <s v="32053092009"/>
    <n v="78"/>
    <n v="8"/>
    <x v="7"/>
    <n v="32"/>
    <s v="Espírito Santo"/>
    <s v="3205309"/>
    <s v="Vitória"/>
    <s v="RM Grande Vitória"/>
    <s v="3203"/>
    <s v="Central Espírito-santense"/>
    <x v="8"/>
    <x v="8"/>
    <n v="4465.3909999999996"/>
    <n v="3198380.3220000002"/>
    <n v="8889103.811999999"/>
    <n v="7738985.142"/>
    <n v="1150118.67"/>
    <n v="5215638.4630000005"/>
    <n v="17307587.989"/>
    <n v="320156"/>
    <n v="54059.858284711205"/>
  </r>
  <r>
    <s v="32001022010"/>
    <n v="1"/>
    <n v="9"/>
    <x v="8"/>
    <n v="32"/>
    <s v="Espírito Santo"/>
    <s v="3200102"/>
    <s v="Afonso Cláudio"/>
    <m/>
    <s v="3203"/>
    <s v="Central Espírito-santense"/>
    <x v="0"/>
    <x v="0"/>
    <n v="32876.773000000001"/>
    <n v="20122.400000000001"/>
    <n v="176728.92700000003"/>
    <n v="83128.187000000005"/>
    <n v="93600.74"/>
    <n v="13979.132"/>
    <n v="243707.23300000001"/>
    <n v="31086"/>
    <n v="7839.77"/>
  </r>
  <r>
    <s v="32001362010"/>
    <n v="2"/>
    <n v="9"/>
    <x v="8"/>
    <n v="32"/>
    <s v="Espírito Santo"/>
    <s v="3200136"/>
    <s v="Águia Branca"/>
    <m/>
    <s v="3201"/>
    <s v="Noroeste Espírito-santense"/>
    <x v="1"/>
    <x v="1"/>
    <n v="20685.637999999999"/>
    <n v="12376.852000000001"/>
    <n v="54290.176999999996"/>
    <n v="21715.325000000001"/>
    <n v="32574.851999999999"/>
    <n v="5373.5959999999995"/>
    <n v="92726.262000000002"/>
    <n v="9517"/>
    <n v="9743.2199999999993"/>
  </r>
  <r>
    <s v="32001692010"/>
    <n v="3"/>
    <n v="9"/>
    <x v="8"/>
    <n v="32"/>
    <s v="Espírito Santo"/>
    <s v="3200169"/>
    <s v="Água Doce do Norte"/>
    <m/>
    <s v="3201"/>
    <s v="Noroeste Espírito-santense"/>
    <x v="1"/>
    <x v="1"/>
    <n v="6787.0649999999996"/>
    <n v="13977.938"/>
    <n v="63106.929999999993"/>
    <n v="23904.194"/>
    <n v="39202.735999999997"/>
    <n v="4873.527"/>
    <n v="88745.46"/>
    <n v="11771"/>
    <n v="7539.33"/>
  </r>
  <r>
    <s v="32002012010"/>
    <n v="4"/>
    <n v="9"/>
    <x v="8"/>
    <n v="32"/>
    <s v="Espírito Santo"/>
    <s v="3200201"/>
    <s v="Alegre"/>
    <m/>
    <s v="3204"/>
    <s v="Sul Espírito-santense"/>
    <x v="2"/>
    <x v="2"/>
    <n v="20451.295999999998"/>
    <n v="24626.566999999999"/>
    <n v="203475.88500000001"/>
    <n v="102749.689"/>
    <n v="100726.196"/>
    <n v="17661.327000000001"/>
    <n v="266215.07500000001"/>
    <n v="30784"/>
    <n v="8647.84"/>
  </r>
  <r>
    <s v="32003002010"/>
    <n v="5"/>
    <n v="9"/>
    <x v="8"/>
    <n v="32"/>
    <s v="Espírito Santo"/>
    <s v="3200300"/>
    <s v="Alfredo Chaves"/>
    <m/>
    <s v="3203"/>
    <s v="Central Espírito-santense"/>
    <x v="3"/>
    <x v="3"/>
    <n v="25991.32"/>
    <n v="21534.587"/>
    <n v="91481.69"/>
    <n v="48966.61"/>
    <n v="42515.08"/>
    <n v="13162.89"/>
    <n v="152170.48699999999"/>
    <n v="13960"/>
    <n v="10900.46"/>
  </r>
  <r>
    <s v="32003592010"/>
    <n v="6"/>
    <n v="9"/>
    <x v="8"/>
    <n v="32"/>
    <s v="Espírito Santo"/>
    <s v="3200359"/>
    <s v="Alto Rio Novo"/>
    <m/>
    <s v="3201"/>
    <s v="Noroeste Espírito-santense"/>
    <x v="4"/>
    <x v="4"/>
    <n v="5323.9790000000003"/>
    <n v="3229.9369999999999"/>
    <n v="39638.127"/>
    <n v="13791.837"/>
    <n v="25846.29"/>
    <n v="2315.1329999999998"/>
    <n v="50507.175000000003"/>
    <n v="7303"/>
    <n v="6915.95"/>
  </r>
  <r>
    <s v="32004092010"/>
    <n v="7"/>
    <n v="9"/>
    <x v="8"/>
    <n v="32"/>
    <s v="Espírito Santo"/>
    <s v="3200409"/>
    <s v="Anchieta"/>
    <m/>
    <s v="3203"/>
    <s v="Central Espírito-santense"/>
    <x v="3"/>
    <x v="3"/>
    <n v="14021.8"/>
    <n v="3369292.6630000002"/>
    <n v="889099.50599999994"/>
    <n v="764562.34"/>
    <n v="124537.166"/>
    <n v="162469.67800000001"/>
    <n v="4434883.6469999999"/>
    <n v="23894"/>
    <n v="185606.58"/>
  </r>
  <r>
    <s v="32005082010"/>
    <n v="8"/>
    <n v="9"/>
    <x v="8"/>
    <n v="32"/>
    <s v="Espírito Santo"/>
    <s v="3200508"/>
    <s v="Apiacá"/>
    <m/>
    <s v="3204"/>
    <s v="Sul Espírito-santense"/>
    <x v="5"/>
    <x v="5"/>
    <n v="4916.9260000000004"/>
    <n v="3252.4079999999999"/>
    <n v="38691.709000000003"/>
    <n v="13468.696"/>
    <n v="25223.012999999999"/>
    <n v="1925.2729999999999"/>
    <n v="48786.315999999999"/>
    <n v="7513"/>
    <n v="6493.59"/>
  </r>
  <r>
    <s v="32006072010"/>
    <n v="9"/>
    <n v="9"/>
    <x v="8"/>
    <n v="32"/>
    <s v="Espírito Santo"/>
    <s v="3200607"/>
    <s v="Aracruz"/>
    <m/>
    <s v="3202"/>
    <s v="Litoral Norte Espírito-santense"/>
    <x v="6"/>
    <x v="6"/>
    <n v="28590.633999999998"/>
    <n v="2650966.6880000001"/>
    <n v="1151333.95"/>
    <n v="833323.35600000003"/>
    <n v="318010.59399999998"/>
    <n v="415345.658"/>
    <n v="4246236.9309999999"/>
    <n v="81746"/>
    <n v="51944.28"/>
  </r>
  <r>
    <s v="32007062010"/>
    <n v="10"/>
    <n v="9"/>
    <x v="8"/>
    <n v="32"/>
    <s v="Espírito Santo"/>
    <s v="3200706"/>
    <s v="Atilio Vivacqua"/>
    <m/>
    <s v="3204"/>
    <s v="Sul Espírito-santense"/>
    <x v="5"/>
    <x v="5"/>
    <n v="7399.8980000000001"/>
    <n v="48061.345000000001"/>
    <n v="67179.67"/>
    <n v="33147.714"/>
    <n v="34031.955999999998"/>
    <n v="19342.791000000001"/>
    <n v="141983.704"/>
    <n v="9840"/>
    <n v="14429.24"/>
  </r>
  <r>
    <s v="32008052010"/>
    <n v="11"/>
    <n v="9"/>
    <x v="8"/>
    <n v="32"/>
    <s v="Espírito Santo"/>
    <s v="3200805"/>
    <s v="Baixo Guandu"/>
    <m/>
    <s v="3201"/>
    <s v="Noroeste Espírito-santense"/>
    <x v="4"/>
    <x v="4"/>
    <n v="18677.52"/>
    <n v="112045.573"/>
    <n v="193999.652"/>
    <n v="102636.977"/>
    <n v="91362.675000000003"/>
    <n v="22717.398000000001"/>
    <n v="347440.14299999998"/>
    <n v="29086"/>
    <n v="11945.27"/>
  </r>
  <r>
    <s v="32009042010"/>
    <n v="12"/>
    <n v="9"/>
    <x v="8"/>
    <n v="32"/>
    <s v="Espírito Santo"/>
    <s v="3200904"/>
    <s v="Barra de São Francisco"/>
    <m/>
    <s v="3201"/>
    <s v="Noroeste Espírito-santense"/>
    <x v="1"/>
    <x v="1"/>
    <n v="25199.677"/>
    <n v="123554.607"/>
    <n v="283608.527"/>
    <n v="164052.815"/>
    <n v="119555.712"/>
    <n v="50226.972999999998"/>
    <n v="482589.78499999997"/>
    <n v="40610"/>
    <n v="11883.52"/>
  </r>
  <r>
    <s v="32010012010"/>
    <n v="13"/>
    <n v="9"/>
    <x v="8"/>
    <n v="32"/>
    <s v="Espírito Santo"/>
    <s v="3201001"/>
    <s v="Boa Esperança"/>
    <m/>
    <s v="3201"/>
    <s v="Noroeste Espírito-santense"/>
    <x v="7"/>
    <x v="7"/>
    <n v="36865.273999999998"/>
    <n v="12369.279"/>
    <n v="88488.569000000003"/>
    <n v="43474.567000000003"/>
    <n v="45014.002"/>
    <n v="8263.027"/>
    <n v="145986.149"/>
    <n v="14199"/>
    <n v="10281.44"/>
  </r>
  <r>
    <s v="32011002010"/>
    <n v="14"/>
    <n v="9"/>
    <x v="8"/>
    <n v="32"/>
    <s v="Espírito Santo"/>
    <s v="3201100"/>
    <s v="Bom Jesus do Norte"/>
    <m/>
    <s v="3204"/>
    <s v="Sul Espírito-santense"/>
    <x v="2"/>
    <x v="2"/>
    <n v="1530.308"/>
    <n v="11209.813"/>
    <n v="58215.936999999998"/>
    <n v="27810.422999999999"/>
    <n v="30405.513999999999"/>
    <n v="6732.3689999999997"/>
    <n v="77688.428"/>
    <n v="9479"/>
    <n v="8195.85"/>
  </r>
  <r>
    <s v="32011592010"/>
    <n v="15"/>
    <n v="9"/>
    <x v="8"/>
    <n v="32"/>
    <s v="Espírito Santo"/>
    <s v="3201159"/>
    <s v="Brejetuba"/>
    <m/>
    <s v="3203"/>
    <s v="Central Espírito-santense"/>
    <x v="0"/>
    <x v="0"/>
    <n v="33933.78"/>
    <n v="7404.3459999999995"/>
    <n v="62816.675000000003"/>
    <n v="24745.708999999999"/>
    <n v="38070.966"/>
    <n v="4737.8230000000003"/>
    <n v="108892.62300000001"/>
    <n v="11921"/>
    <n v="9134.52"/>
  </r>
  <r>
    <s v="32012092010"/>
    <n v="16"/>
    <n v="9"/>
    <x v="8"/>
    <n v="32"/>
    <s v="Espírito Santo"/>
    <s v="3201209"/>
    <s v="Cachoeiro de Itapemirim"/>
    <m/>
    <s v="3204"/>
    <s v="Sul Espírito-santense"/>
    <x v="5"/>
    <x v="5"/>
    <n v="24368.77"/>
    <n v="928894.65599999996"/>
    <n v="1808654.4669999999"/>
    <n v="1258390.416"/>
    <n v="550264.05099999998"/>
    <n v="436985.076"/>
    <n v="3198902.9670000002"/>
    <n v="189878"/>
    <n v="16847.150000000001"/>
  </r>
  <r>
    <s v="32013082010"/>
    <n v="17"/>
    <n v="9"/>
    <x v="8"/>
    <n v="32"/>
    <s v="Espírito Santo"/>
    <s v="3201308"/>
    <s v="Cariacica"/>
    <s v="RM Grande Vitória"/>
    <s v="3203"/>
    <s v="Central Espírito-santense"/>
    <x v="8"/>
    <x v="8"/>
    <n v="5226.0690000000004"/>
    <n v="857467.12399999995"/>
    <n v="3064276.301"/>
    <n v="2132892.2250000001"/>
    <n v="931384.076"/>
    <n v="1284213.784"/>
    <n v="5211183.2769999998"/>
    <n v="348933"/>
    <n v="14934.62"/>
  </r>
  <r>
    <s v="32014072010"/>
    <n v="18"/>
    <n v="9"/>
    <x v="8"/>
    <n v="32"/>
    <s v="Espírito Santo"/>
    <s v="3201407"/>
    <s v="Castelo"/>
    <m/>
    <s v="3204"/>
    <s v="Sul Espírito-santense"/>
    <x v="5"/>
    <x v="5"/>
    <n v="24502.983"/>
    <n v="116871.583"/>
    <n v="275670.185"/>
    <n v="167599.74799999999"/>
    <n v="108070.43700000001"/>
    <n v="46385.813999999998"/>
    <n v="463430.56599999999"/>
    <n v="34826"/>
    <n v="13307.03"/>
  </r>
  <r>
    <s v="32015062010"/>
    <n v="19"/>
    <n v="9"/>
    <x v="8"/>
    <n v="32"/>
    <s v="Espírito Santo"/>
    <s v="3201506"/>
    <s v="Colatina"/>
    <m/>
    <s v="3201"/>
    <s v="Noroeste Espírito-santense"/>
    <x v="4"/>
    <x v="4"/>
    <n v="32481.008000000002"/>
    <n v="367088.533"/>
    <n v="1215546.1159999999"/>
    <n v="875720.39099999995"/>
    <n v="339825.72499999998"/>
    <n v="267361.90700000001"/>
    <n v="1882477.5649999999"/>
    <n v="111794"/>
    <n v="16838.810000000001"/>
  </r>
  <r>
    <s v="32016052010"/>
    <n v="20"/>
    <n v="9"/>
    <x v="8"/>
    <n v="32"/>
    <s v="Espírito Santo"/>
    <s v="3201605"/>
    <s v="Conceição da Barra"/>
    <m/>
    <s v="3202"/>
    <s v="Litoral Norte Espírito-santense"/>
    <x v="7"/>
    <x v="7"/>
    <n v="47710.491000000002"/>
    <n v="41701.705000000002"/>
    <n v="195255.95699999999"/>
    <n v="94148.933999999994"/>
    <n v="101107.023"/>
    <n v="41977.807999999997"/>
    <n v="326645.96100000001"/>
    <n v="28477"/>
    <n v="11470.52"/>
  </r>
  <r>
    <s v="32017042010"/>
    <n v="21"/>
    <n v="9"/>
    <x v="8"/>
    <n v="32"/>
    <s v="Espírito Santo"/>
    <s v="3201704"/>
    <s v="Conceição do Castelo"/>
    <m/>
    <s v="3203"/>
    <s v="Central Espírito-santense"/>
    <x v="0"/>
    <x v="0"/>
    <n v="15059.237999999999"/>
    <n v="12422.424000000001"/>
    <n v="78062.760999999999"/>
    <n v="38770.961000000003"/>
    <n v="39291.800000000003"/>
    <n v="9810.8909999999996"/>
    <n v="115355.314"/>
    <n v="11686"/>
    <n v="9871.24"/>
  </r>
  <r>
    <s v="32018032010"/>
    <n v="22"/>
    <n v="9"/>
    <x v="8"/>
    <n v="32"/>
    <s v="Espírito Santo"/>
    <s v="3201803"/>
    <s v="Divino de São Lourenço"/>
    <m/>
    <s v="3204"/>
    <s v="Sul Espírito-santense"/>
    <x v="2"/>
    <x v="2"/>
    <n v="6253.7510000000002"/>
    <n v="2191.0909999999999"/>
    <n v="22892.965"/>
    <n v="6907.3639999999996"/>
    <n v="15985.601000000001"/>
    <n v="1139.837"/>
    <n v="32477.644"/>
    <n v="4515"/>
    <n v="7193.28"/>
  </r>
  <r>
    <s v="32019022010"/>
    <n v="23"/>
    <n v="9"/>
    <x v="8"/>
    <n v="32"/>
    <s v="Espírito Santo"/>
    <s v="3201902"/>
    <s v="Domingos Martins"/>
    <m/>
    <s v="3203"/>
    <s v="Central Espírito-santense"/>
    <x v="0"/>
    <x v="0"/>
    <n v="58718.396000000001"/>
    <n v="37153.142999999996"/>
    <n v="233273.15700000001"/>
    <n v="134028.81599999999"/>
    <n v="99244.341"/>
    <n v="28178.448"/>
    <n v="357323.14299999998"/>
    <n v="31824"/>
    <n v="11228.1"/>
  </r>
  <r>
    <s v="32020092010"/>
    <n v="24"/>
    <n v="9"/>
    <x v="8"/>
    <n v="32"/>
    <s v="Espírito Santo"/>
    <s v="3202009"/>
    <s v="Dores do Rio Preto"/>
    <m/>
    <s v="3204"/>
    <s v="Sul Espírito-santense"/>
    <x v="2"/>
    <x v="2"/>
    <n v="6349.268"/>
    <n v="7707.9669999999996"/>
    <n v="35935.332999999999"/>
    <n v="15147.384"/>
    <n v="20787.949000000001"/>
    <n v="3773.732"/>
    <n v="53766.300999999999"/>
    <n v="6399"/>
    <n v="8402.2999999999993"/>
  </r>
  <r>
    <s v="32021082010"/>
    <n v="25"/>
    <n v="9"/>
    <x v="8"/>
    <n v="32"/>
    <s v="Espírito Santo"/>
    <s v="3202108"/>
    <s v="Ecoporanga"/>
    <m/>
    <s v="3201"/>
    <s v="Noroeste Espírito-santense"/>
    <x v="1"/>
    <x v="1"/>
    <n v="39653.896000000001"/>
    <n v="62448.288999999997"/>
    <n v="141336.20600000001"/>
    <n v="62296.533000000003"/>
    <n v="79039.672999999995"/>
    <n v="12984.386"/>
    <n v="256422.77799999999"/>
    <n v="23223"/>
    <n v="11041.76"/>
  </r>
  <r>
    <s v="32022072010"/>
    <n v="26"/>
    <n v="9"/>
    <x v="8"/>
    <n v="32"/>
    <s v="Espírito Santo"/>
    <s v="3202207"/>
    <s v="Fundão"/>
    <s v="RM Grande Vitória"/>
    <s v="3202"/>
    <s v="Litoral Norte Espírito-santense"/>
    <x v="8"/>
    <x v="8"/>
    <n v="9834.7469999999994"/>
    <n v="173695.94099999999"/>
    <n v="165175.22399999999"/>
    <n v="104709.871"/>
    <n v="60465.353000000003"/>
    <n v="29185.344000000001"/>
    <n v="377891.255"/>
    <n v="17028"/>
    <n v="22192.35"/>
  </r>
  <r>
    <s v="32022562010"/>
    <n v="27"/>
    <n v="9"/>
    <x v="8"/>
    <n v="32"/>
    <s v="Espírito Santo"/>
    <s v="3202256"/>
    <s v="Governador Lindenberg"/>
    <m/>
    <s v="3201"/>
    <s v="Noroeste Espírito-santense"/>
    <x v="4"/>
    <x v="4"/>
    <n v="16313.897000000001"/>
    <n v="12721.721"/>
    <n v="61431.573000000004"/>
    <n v="25992.308000000001"/>
    <n v="35439.264999999999"/>
    <n v="6398.4920000000002"/>
    <n v="96865.682000000001"/>
    <n v="10874"/>
    <n v="8908.01"/>
  </r>
  <r>
    <s v="32023062010"/>
    <n v="28"/>
    <n v="9"/>
    <x v="8"/>
    <n v="32"/>
    <s v="Espírito Santo"/>
    <s v="3202306"/>
    <s v="Guaçuí"/>
    <m/>
    <s v="3204"/>
    <s v="Sul Espírito-santense"/>
    <x v="2"/>
    <x v="2"/>
    <n v="14242.758"/>
    <n v="23745.569"/>
    <n v="199368.30900000001"/>
    <n v="110476.031"/>
    <n v="88892.278000000006"/>
    <n v="20242.169000000002"/>
    <n v="257598.804"/>
    <n v="27853"/>
    <n v="9248.51"/>
  </r>
  <r>
    <s v="32024052010"/>
    <n v="29"/>
    <n v="9"/>
    <x v="8"/>
    <n v="32"/>
    <s v="Espírito Santo"/>
    <s v="3202405"/>
    <s v="Guarapari"/>
    <s v="RM Grande Vitória"/>
    <s v="3203"/>
    <s v="Central Espírito-santense"/>
    <x v="8"/>
    <x v="8"/>
    <n v="25051.491000000002"/>
    <n v="205404.755"/>
    <n v="935010.21699999995"/>
    <n v="627247.08100000001"/>
    <n v="307763.136"/>
    <n v="116379.226"/>
    <n v="1281845.689"/>
    <n v="105227"/>
    <n v="12181.72"/>
  </r>
  <r>
    <s v="32024542010"/>
    <n v="30"/>
    <n v="9"/>
    <x v="8"/>
    <n v="32"/>
    <s v="Espírito Santo"/>
    <s v="3202454"/>
    <s v="Ibatiba"/>
    <m/>
    <s v="3204"/>
    <s v="Sul Espírito-santense"/>
    <x v="2"/>
    <x v="2"/>
    <n v="14690.284"/>
    <n v="8117.3620000000001"/>
    <n v="131253.44900000002"/>
    <n v="63760.357000000004"/>
    <n v="67493.092000000004"/>
    <n v="14026.995000000001"/>
    <n v="168088.08900000001"/>
    <n v="22346"/>
    <n v="7522.07"/>
  </r>
  <r>
    <s v="32025042010"/>
    <n v="31"/>
    <n v="9"/>
    <x v="8"/>
    <n v="32"/>
    <s v="Espírito Santo"/>
    <s v="3202504"/>
    <s v="Ibiraçu"/>
    <m/>
    <s v="3202"/>
    <s v="Litoral Norte Espírito-santense"/>
    <x v="6"/>
    <x v="6"/>
    <n v="9429.8160000000007"/>
    <n v="103089.011"/>
    <n v="109412.41099999999"/>
    <n v="72027.001999999993"/>
    <n v="37385.409"/>
    <n v="33921.199999999997"/>
    <n v="255852.43900000001"/>
    <n v="11158"/>
    <n v="22929.96"/>
  </r>
  <r>
    <s v="32025532010"/>
    <n v="32"/>
    <n v="9"/>
    <x v="8"/>
    <n v="32"/>
    <s v="Espírito Santo"/>
    <s v="3202553"/>
    <s v="Ibitirama"/>
    <m/>
    <s v="3204"/>
    <s v="Sul Espírito-santense"/>
    <x v="2"/>
    <x v="2"/>
    <n v="14759.45"/>
    <n v="4111.9740000000002"/>
    <n v="44879.432999999997"/>
    <n v="14870.902"/>
    <n v="30008.530999999999"/>
    <n v="2105.1680000000001"/>
    <n v="65856.025999999998"/>
    <n v="8964"/>
    <n v="7346.72"/>
  </r>
  <r>
    <s v="32026032010"/>
    <n v="33"/>
    <n v="9"/>
    <x v="8"/>
    <n v="32"/>
    <s v="Espírito Santo"/>
    <s v="3202603"/>
    <s v="Iconha"/>
    <m/>
    <s v="3203"/>
    <s v="Central Espírito-santense"/>
    <x v="3"/>
    <x v="3"/>
    <n v="12525.291999999999"/>
    <n v="23955.543000000001"/>
    <n v="116196.356"/>
    <n v="73285.614000000001"/>
    <n v="42910.741999999998"/>
    <n v="36599.258000000002"/>
    <n v="189276.45"/>
    <n v="12514"/>
    <n v="15125.18"/>
  </r>
  <r>
    <s v="32026522010"/>
    <n v="34"/>
    <n v="9"/>
    <x v="8"/>
    <n v="32"/>
    <s v="Espírito Santo"/>
    <s v="3202652"/>
    <s v="Irupi"/>
    <m/>
    <s v="3204"/>
    <s v="Sul Espírito-santense"/>
    <x v="2"/>
    <x v="2"/>
    <n v="14663.708000000001"/>
    <n v="5931.9579999999996"/>
    <n v="67416.698999999993"/>
    <n v="28586.963"/>
    <n v="38829.735999999997"/>
    <n v="5906.2430000000004"/>
    <n v="93918.607000000004"/>
    <n v="11729"/>
    <n v="8007.38"/>
  </r>
  <r>
    <s v="32027022010"/>
    <n v="35"/>
    <n v="9"/>
    <x v="8"/>
    <n v="32"/>
    <s v="Espírito Santo"/>
    <s v="3202702"/>
    <s v="Itaguaçu"/>
    <m/>
    <s v="3203"/>
    <s v="Central Espírito-santense"/>
    <x v="9"/>
    <x v="9"/>
    <n v="24617.294999999998"/>
    <n v="10242.311"/>
    <n v="88087.584999999992"/>
    <n v="43212.288999999997"/>
    <n v="44875.296000000002"/>
    <n v="6398.5060000000003"/>
    <n v="129345.697"/>
    <n v="14134"/>
    <n v="9151.39"/>
  </r>
  <r>
    <s v="32028012010"/>
    <n v="36"/>
    <n v="9"/>
    <x v="8"/>
    <n v="32"/>
    <s v="Espírito Santo"/>
    <s v="3202801"/>
    <s v="Itapemirim"/>
    <m/>
    <s v="3204"/>
    <s v="Sul Espírito-santense"/>
    <x v="3"/>
    <x v="3"/>
    <n v="53954.720999999998"/>
    <n v="886052.75899999996"/>
    <n v="373581.32"/>
    <n v="262118.64199999999"/>
    <n v="111462.678"/>
    <n v="31817.260999999999"/>
    <n v="1345406.06"/>
    <n v="30988"/>
    <n v="43417"/>
  </r>
  <r>
    <s v="32029002010"/>
    <n v="37"/>
    <n v="9"/>
    <x v="8"/>
    <n v="32"/>
    <s v="Espírito Santo"/>
    <s v="3202900"/>
    <s v="Itarana"/>
    <m/>
    <s v="3203"/>
    <s v="Central Espírito-santense"/>
    <x v="9"/>
    <x v="9"/>
    <n v="15230.654"/>
    <n v="16296.09"/>
    <n v="76388.453999999998"/>
    <n v="42657.423999999999"/>
    <n v="33731.03"/>
    <n v="8483.3520000000008"/>
    <n v="116398.549"/>
    <n v="10881"/>
    <n v="10697.41"/>
  </r>
  <r>
    <s v="32030072010"/>
    <n v="38"/>
    <n v="9"/>
    <x v="8"/>
    <n v="32"/>
    <s v="Espírito Santo"/>
    <s v="3203007"/>
    <s v="Iúna"/>
    <m/>
    <s v="3204"/>
    <s v="Sul Espírito-santense"/>
    <x v="2"/>
    <x v="2"/>
    <n v="26874.698"/>
    <n v="14278.245999999999"/>
    <n v="158279.01300000001"/>
    <n v="75408.088000000003"/>
    <n v="82870.925000000003"/>
    <n v="14430.249"/>
    <n v="213862.20600000001"/>
    <n v="27340"/>
    <n v="7822.32"/>
  </r>
  <r>
    <s v="32030562010"/>
    <n v="39"/>
    <n v="9"/>
    <x v="8"/>
    <n v="32"/>
    <s v="Espírito Santo"/>
    <s v="3203056"/>
    <s v="Jaguaré"/>
    <m/>
    <s v="3202"/>
    <s v="Litoral Norte Espírito-santense"/>
    <x v="7"/>
    <x v="7"/>
    <n v="51980.243999999999"/>
    <n v="157137.89799999999"/>
    <n v="197212.91100000002"/>
    <n v="107959.88"/>
    <n v="89253.031000000003"/>
    <n v="20574.912"/>
    <n v="426905.96299999999"/>
    <n v="24718"/>
    <n v="17271.060000000001"/>
  </r>
  <r>
    <s v="32031062010"/>
    <n v="40"/>
    <n v="9"/>
    <x v="8"/>
    <n v="32"/>
    <s v="Espírito Santo"/>
    <s v="3203106"/>
    <s v="Jerônimo Monteiro"/>
    <m/>
    <s v="3204"/>
    <s v="Sul Espírito-santense"/>
    <x v="2"/>
    <x v="2"/>
    <n v="7616.5519999999997"/>
    <n v="12230.375"/>
    <n v="62336.429000000004"/>
    <n v="27450.97"/>
    <n v="34885.459000000003"/>
    <n v="5361.9849999999997"/>
    <n v="87545.341"/>
    <n v="10888"/>
    <n v="8040.53"/>
  </r>
  <r>
    <s v="32031302010"/>
    <n v="41"/>
    <n v="9"/>
    <x v="8"/>
    <n v="32"/>
    <s v="Espírito Santo"/>
    <s v="3203130"/>
    <s v="João Neiva"/>
    <m/>
    <s v="3202"/>
    <s v="Litoral Norte Espírito-santense"/>
    <x v="6"/>
    <x v="6"/>
    <n v="14487.833000000001"/>
    <n v="45805.319000000003"/>
    <n v="133351.47899999999"/>
    <n v="84420.516000000003"/>
    <n v="48930.963000000003"/>
    <n v="25164.62"/>
    <n v="218809.25"/>
    <n v="15808"/>
    <n v="13841.68"/>
  </r>
  <r>
    <s v="32031632010"/>
    <n v="42"/>
    <n v="9"/>
    <x v="8"/>
    <n v="32"/>
    <s v="Espírito Santo"/>
    <s v="3203163"/>
    <s v="Laranja da Terra"/>
    <m/>
    <s v="3203"/>
    <s v="Central Espírito-santense"/>
    <x v="0"/>
    <x v="0"/>
    <n v="16007.46"/>
    <n v="4946.8069999999998"/>
    <n v="54596.502999999997"/>
    <n v="19853.64"/>
    <n v="34742.862999999998"/>
    <n v="3877.6570000000002"/>
    <n v="79428.426999999996"/>
    <n v="10825"/>
    <n v="7337.5"/>
  </r>
  <r>
    <s v="32032052010"/>
    <n v="43"/>
    <n v="9"/>
    <x v="8"/>
    <n v="32"/>
    <s v="Espírito Santo"/>
    <s v="3203205"/>
    <s v="Linhares"/>
    <m/>
    <s v="3202"/>
    <s v="Litoral Norte Espírito-santense"/>
    <x v="6"/>
    <x v="6"/>
    <n v="164793.11799999999"/>
    <n v="1158052.513"/>
    <n v="1521689.595"/>
    <n v="1054686.797"/>
    <n v="467002.79800000001"/>
    <n v="430580.07"/>
    <n v="3275115.2940000002"/>
    <n v="141254"/>
    <n v="23186"/>
  </r>
  <r>
    <s v="32033042010"/>
    <n v="44"/>
    <n v="9"/>
    <x v="8"/>
    <n v="32"/>
    <s v="Espírito Santo"/>
    <s v="3203304"/>
    <s v="Mantenópolis"/>
    <m/>
    <s v="3201"/>
    <s v="Noroeste Espírito-santense"/>
    <x v="1"/>
    <x v="1"/>
    <n v="8312.9920000000002"/>
    <n v="12342.976000000001"/>
    <n v="65661.16"/>
    <n v="24659.082999999999"/>
    <n v="41002.076999999997"/>
    <n v="3929.6849999999999"/>
    <n v="90246.813999999998"/>
    <n v="13600"/>
    <n v="6635.8"/>
  </r>
  <r>
    <s v="32033202010"/>
    <n v="45"/>
    <n v="9"/>
    <x v="8"/>
    <n v="32"/>
    <s v="Espírito Santo"/>
    <s v="3203320"/>
    <s v="Marataízes"/>
    <m/>
    <s v="3204"/>
    <s v="Sul Espírito-santense"/>
    <x v="3"/>
    <x v="3"/>
    <n v="40010.902999999998"/>
    <n v="387800.39799999999"/>
    <n v="296138.46799999999"/>
    <n v="192356.93799999999"/>
    <n v="103781.53"/>
    <n v="22108.874"/>
    <n v="746058.64300000004"/>
    <n v="34147"/>
    <n v="21848.44"/>
  </r>
  <r>
    <s v="32033462010"/>
    <n v="46"/>
    <n v="9"/>
    <x v="8"/>
    <n v="32"/>
    <s v="Espírito Santo"/>
    <s v="3203346"/>
    <s v="Marechal Floriano"/>
    <m/>
    <s v="3203"/>
    <s v="Central Espírito-santense"/>
    <x v="0"/>
    <x v="0"/>
    <n v="26041.319"/>
    <n v="26506.146000000001"/>
    <n v="122287.118"/>
    <n v="73690.645000000004"/>
    <n v="48596.472999999998"/>
    <n v="18279.749"/>
    <n v="193114.33100000001"/>
    <n v="14249"/>
    <n v="13552.83"/>
  </r>
  <r>
    <s v="32033532010"/>
    <n v="47"/>
    <n v="9"/>
    <x v="8"/>
    <n v="32"/>
    <s v="Espírito Santo"/>
    <s v="3203353"/>
    <s v="Marilândia"/>
    <m/>
    <s v="3201"/>
    <s v="Noroeste Espírito-santense"/>
    <x v="4"/>
    <x v="4"/>
    <n v="7491.8879999999999"/>
    <n v="38960.031000000003"/>
    <n v="82432.016999999993"/>
    <n v="46234.65"/>
    <n v="36197.366999999998"/>
    <n v="20060.371999999999"/>
    <n v="148944.30900000001"/>
    <n v="11107"/>
    <n v="13409.95"/>
  </r>
  <r>
    <s v="32034032010"/>
    <n v="48"/>
    <n v="9"/>
    <x v="8"/>
    <n v="32"/>
    <s v="Espírito Santo"/>
    <s v="3203403"/>
    <s v="Mimoso do Sul"/>
    <m/>
    <s v="3204"/>
    <s v="Sul Espírito-santense"/>
    <x v="5"/>
    <x v="5"/>
    <n v="24259.763999999999"/>
    <n v="38662.623"/>
    <n v="164107.85399999999"/>
    <n v="88387.805999999997"/>
    <n v="75720.047999999995"/>
    <n v="24386.149000000001"/>
    <n v="251416.39"/>
    <n v="25898"/>
    <n v="9707.9500000000007"/>
  </r>
  <r>
    <s v="32035022010"/>
    <n v="49"/>
    <n v="9"/>
    <x v="8"/>
    <n v="32"/>
    <s v="Espírito Santo"/>
    <s v="3203502"/>
    <s v="Montanha"/>
    <m/>
    <s v="3202"/>
    <s v="Litoral Norte Espírito-santense"/>
    <x v="7"/>
    <x v="7"/>
    <n v="70837.489000000001"/>
    <n v="27818.201000000001"/>
    <n v="120941.23199999999"/>
    <n v="64781.156999999999"/>
    <n v="56160.074999999997"/>
    <n v="14393.516"/>
    <n v="233990.43799999999"/>
    <n v="17854"/>
    <n v="13105.77"/>
  </r>
  <r>
    <s v="32036012010"/>
    <n v="50"/>
    <n v="9"/>
    <x v="8"/>
    <n v="32"/>
    <s v="Espírito Santo"/>
    <s v="3203601"/>
    <s v="Mucurici"/>
    <m/>
    <s v="3202"/>
    <s v="Litoral Norte Espírito-santense"/>
    <x v="7"/>
    <x v="7"/>
    <n v="27526.512999999999"/>
    <n v="4172.058"/>
    <n v="31150.03"/>
    <n v="10647.178"/>
    <n v="20502.851999999999"/>
    <n v="1737.63"/>
    <n v="64586.232000000004"/>
    <n v="5672"/>
    <n v="11386.85"/>
  </r>
  <r>
    <s v="32037002010"/>
    <n v="51"/>
    <n v="9"/>
    <x v="8"/>
    <n v="32"/>
    <s v="Espírito Santo"/>
    <s v="3203700"/>
    <s v="Muniz Freire"/>
    <m/>
    <s v="3204"/>
    <s v="Sul Espírito-santense"/>
    <x v="2"/>
    <x v="2"/>
    <n v="25366.960999999999"/>
    <n v="11253.851000000001"/>
    <n v="100408.87"/>
    <n v="40201.258999999998"/>
    <n v="60207.610999999997"/>
    <n v="8071.55"/>
    <n v="145101.23199999999"/>
    <n v="18387"/>
    <n v="7891.51"/>
  </r>
  <r>
    <s v="32038092010"/>
    <n v="52"/>
    <n v="9"/>
    <x v="8"/>
    <n v="32"/>
    <s v="Espírito Santo"/>
    <s v="3203809"/>
    <s v="Muqui"/>
    <m/>
    <s v="3204"/>
    <s v="Sul Espírito-santense"/>
    <x v="5"/>
    <x v="5"/>
    <n v="8531.59"/>
    <n v="8320.759"/>
    <n v="79360.741000000009"/>
    <n v="35808.938000000002"/>
    <n v="43551.803"/>
    <n v="5868.5860000000002"/>
    <n v="102081.67600000001"/>
    <n v="14396"/>
    <n v="7090.97"/>
  </r>
  <r>
    <s v="32039082010"/>
    <n v="53"/>
    <n v="9"/>
    <x v="8"/>
    <n v="32"/>
    <s v="Espírito Santo"/>
    <s v="3203908"/>
    <s v="Nova Venécia"/>
    <m/>
    <s v="3201"/>
    <s v="Noroeste Espírito-santense"/>
    <x v="1"/>
    <x v="1"/>
    <n v="64100.514999999999"/>
    <n v="87713.183000000005"/>
    <n v="354527.44400000002"/>
    <n v="209765.11600000001"/>
    <n v="144762.32800000001"/>
    <n v="49365.470999999998"/>
    <n v="555706.61300000001"/>
    <n v="46020"/>
    <n v="12075.33"/>
  </r>
  <r>
    <s v="32040052010"/>
    <n v="54"/>
    <n v="9"/>
    <x v="8"/>
    <n v="32"/>
    <s v="Espírito Santo"/>
    <s v="3204005"/>
    <s v="Pancas"/>
    <m/>
    <s v="3201"/>
    <s v="Noroeste Espírito-santense"/>
    <x v="4"/>
    <x v="4"/>
    <n v="17634.696"/>
    <n v="7615.36"/>
    <n v="103812.01800000001"/>
    <n v="38539.459000000003"/>
    <n v="65272.559000000001"/>
    <n v="6232.009"/>
    <n v="135294.08300000001"/>
    <n v="21520"/>
    <n v="6286.9"/>
  </r>
  <r>
    <s v="32040542010"/>
    <n v="55"/>
    <n v="9"/>
    <x v="8"/>
    <n v="32"/>
    <s v="Espírito Santo"/>
    <s v="3204054"/>
    <s v="Pedro Canário"/>
    <m/>
    <s v="3202"/>
    <s v="Litoral Norte Espírito-santense"/>
    <x v="7"/>
    <x v="7"/>
    <n v="38064.678"/>
    <n v="20381.615000000002"/>
    <n v="153827.58299999998"/>
    <n v="81869.842000000004"/>
    <n v="71957.740999999995"/>
    <n v="19340.014999999999"/>
    <n v="231613.891"/>
    <n v="23789"/>
    <n v="9736.18"/>
  </r>
  <r>
    <s v="32041042010"/>
    <n v="56"/>
    <n v="9"/>
    <x v="8"/>
    <n v="32"/>
    <s v="Espírito Santo"/>
    <s v="3204104"/>
    <s v="Pinheiros"/>
    <m/>
    <s v="3202"/>
    <s v="Litoral Norte Espírito-santense"/>
    <x v="7"/>
    <x v="7"/>
    <n v="98863.437000000005"/>
    <n v="22289.005000000001"/>
    <n v="167806.799"/>
    <n v="88435.468999999997"/>
    <n v="79371.33"/>
    <n v="23182.021000000001"/>
    <n v="312141.26199999999"/>
    <n v="23891"/>
    <n v="13065.22"/>
  </r>
  <r>
    <s v="32042032010"/>
    <n v="57"/>
    <n v="9"/>
    <x v="8"/>
    <n v="32"/>
    <s v="Espírito Santo"/>
    <s v="3204203"/>
    <s v="Piúma"/>
    <m/>
    <s v="3203"/>
    <s v="Central Espírito-santense"/>
    <x v="3"/>
    <x v="3"/>
    <n v="4624.5839999999998"/>
    <n v="102144.84"/>
    <n v="144299.27600000001"/>
    <n v="84736.350999999995"/>
    <n v="59562.925000000003"/>
    <n v="13584.268"/>
    <n v="264652.96799999999"/>
    <n v="18123"/>
    <n v="14603.15"/>
  </r>
  <r>
    <s v="32042522010"/>
    <n v="58"/>
    <n v="9"/>
    <x v="8"/>
    <n v="32"/>
    <s v="Espírito Santo"/>
    <s v="3204252"/>
    <s v="Ponto Belo"/>
    <m/>
    <s v="3202"/>
    <s v="Litoral Norte Espírito-santense"/>
    <x v="7"/>
    <x v="7"/>
    <n v="8526.6659999999993"/>
    <n v="8508.3919999999998"/>
    <n v="39235.058000000005"/>
    <n v="15103.141"/>
    <n v="24131.917000000001"/>
    <n v="2712.8960000000002"/>
    <n v="58983.012000000002"/>
    <n v="6979"/>
    <n v="8451.5"/>
  </r>
  <r>
    <s v="32043022010"/>
    <n v="59"/>
    <n v="9"/>
    <x v="8"/>
    <n v="32"/>
    <s v="Espírito Santo"/>
    <s v="3204302"/>
    <s v="Presidente Kennedy"/>
    <m/>
    <s v="3204"/>
    <s v="Sul Espírito-santense"/>
    <x v="3"/>
    <x v="3"/>
    <n v="28974.213"/>
    <n v="2466018.8810000001"/>
    <n v="563143.81799999997"/>
    <n v="508352.56400000001"/>
    <n v="54791.254000000001"/>
    <n v="23890.026000000002"/>
    <n v="3082026.9380000001"/>
    <n v="10315"/>
    <n v="298790.78000000003"/>
  </r>
  <r>
    <s v="32043512010"/>
    <n v="60"/>
    <n v="9"/>
    <x v="8"/>
    <n v="32"/>
    <s v="Espírito Santo"/>
    <s v="3204351"/>
    <s v="Rio Bananal"/>
    <m/>
    <s v="3202"/>
    <s v="Litoral Norte Espírito-santense"/>
    <x v="6"/>
    <x v="6"/>
    <n v="35649.052000000003"/>
    <n v="14405.65"/>
    <n v="114801.622"/>
    <n v="54506.892"/>
    <n v="60294.73"/>
    <n v="13184.862999999999"/>
    <n v="178041.18599999999"/>
    <n v="17538"/>
    <n v="10151.74"/>
  </r>
  <r>
    <s v="32044012010"/>
    <n v="61"/>
    <n v="9"/>
    <x v="8"/>
    <n v="32"/>
    <s v="Espírito Santo"/>
    <s v="3204401"/>
    <s v="Rio Novo do Sul"/>
    <m/>
    <s v="3203"/>
    <s v="Central Espírito-santense"/>
    <x v="3"/>
    <x v="3"/>
    <n v="9479.4619999999995"/>
    <n v="22606.306"/>
    <n v="71301.032999999996"/>
    <n v="32850.131999999998"/>
    <n v="38450.900999999998"/>
    <n v="10727.745000000001"/>
    <n v="114114.545"/>
    <n v="11333"/>
    <n v="10069.23"/>
  </r>
  <r>
    <s v="32045002010"/>
    <n v="62"/>
    <n v="9"/>
    <x v="8"/>
    <n v="32"/>
    <s v="Espírito Santo"/>
    <s v="3204500"/>
    <s v="Santa Leopoldina"/>
    <m/>
    <s v="3203"/>
    <s v="Central Espírito-santense"/>
    <x v="9"/>
    <x v="9"/>
    <n v="27015.171999999999"/>
    <n v="12881.46"/>
    <n v="64620.785999999993"/>
    <n v="24381.384999999998"/>
    <n v="40239.400999999998"/>
    <n v="4037.9520000000002"/>
    <n v="108555.371"/>
    <n v="12255"/>
    <n v="8858.0499999999993"/>
  </r>
  <r>
    <s v="32045592010"/>
    <n v="63"/>
    <n v="9"/>
    <x v="8"/>
    <n v="32"/>
    <s v="Espírito Santo"/>
    <s v="3204559"/>
    <s v="Santa Maria de Jetibá"/>
    <m/>
    <s v="3203"/>
    <s v="Central Espírito-santense"/>
    <x v="9"/>
    <x v="9"/>
    <n v="199007.81099999999"/>
    <n v="34098.531000000003"/>
    <n v="252406.33799999999"/>
    <n v="148314.03200000001"/>
    <n v="104092.306"/>
    <n v="33351.334999999999"/>
    <n v="518864.01400000002"/>
    <n v="34178"/>
    <n v="15181.23"/>
  </r>
  <r>
    <s v="32046092010"/>
    <n v="64"/>
    <n v="9"/>
    <x v="8"/>
    <n v="32"/>
    <s v="Espírito Santo"/>
    <s v="3204609"/>
    <s v="Santa Teresa"/>
    <m/>
    <s v="3203"/>
    <s v="Central Espírito-santense"/>
    <x v="9"/>
    <x v="9"/>
    <n v="37144.171999999999"/>
    <n v="29907.108"/>
    <n v="166655.64299999998"/>
    <n v="96409.68"/>
    <n v="70245.963000000003"/>
    <n v="17142.362000000001"/>
    <n v="250849.285"/>
    <n v="21815"/>
    <n v="11498.94"/>
  </r>
  <r>
    <s v="32046582010"/>
    <n v="65"/>
    <n v="9"/>
    <x v="8"/>
    <n v="32"/>
    <s v="Espírito Santo"/>
    <s v="3204658"/>
    <s v="São Domingos do Norte"/>
    <m/>
    <s v="3201"/>
    <s v="Noroeste Espírito-santense"/>
    <x v="4"/>
    <x v="4"/>
    <n v="13849.812"/>
    <n v="26463.825000000001"/>
    <n v="50114.444000000003"/>
    <n v="22083.406999999999"/>
    <n v="28031.037"/>
    <n v="9269.8780000000006"/>
    <n v="99697.957999999999"/>
    <n v="8016"/>
    <n v="12437.37"/>
  </r>
  <r>
    <s v="32047082010"/>
    <n v="66"/>
    <n v="9"/>
    <x v="8"/>
    <n v="32"/>
    <s v="Espírito Santo"/>
    <s v="3204708"/>
    <s v="São Gabriel da Palha"/>
    <m/>
    <s v="3201"/>
    <s v="Noroeste Espírito-santense"/>
    <x v="4"/>
    <x v="4"/>
    <n v="20417.346000000001"/>
    <n v="43368.084000000003"/>
    <n v="232429.31199999998"/>
    <n v="140293.80799999999"/>
    <n v="92135.504000000001"/>
    <n v="34905.222999999998"/>
    <n v="331119.96399999998"/>
    <n v="31859"/>
    <n v="10393.290000000001"/>
  </r>
  <r>
    <s v="32048072010"/>
    <n v="67"/>
    <n v="9"/>
    <x v="8"/>
    <n v="32"/>
    <s v="Espírito Santo"/>
    <s v="3204807"/>
    <s v="São José do Calçado"/>
    <m/>
    <s v="3204"/>
    <s v="Sul Espírito-santense"/>
    <x v="2"/>
    <x v="2"/>
    <n v="7139.0249999999996"/>
    <n v="4846.4489999999996"/>
    <n v="63257.150999999998"/>
    <n v="29070.019"/>
    <n v="34187.131999999998"/>
    <n v="4950.5569999999998"/>
    <n v="80193.182000000001"/>
    <n v="10417"/>
    <n v="7698.3"/>
  </r>
  <r>
    <s v="32049062010"/>
    <n v="68"/>
    <n v="9"/>
    <x v="8"/>
    <n v="32"/>
    <s v="Espírito Santo"/>
    <s v="3204906"/>
    <s v="São Mateus"/>
    <m/>
    <s v="3202"/>
    <s v="Litoral Norte Espírito-santense"/>
    <x v="7"/>
    <x v="7"/>
    <n v="114688.15399999999"/>
    <n v="180688.087"/>
    <n v="864746.11199999996"/>
    <n v="517491.77799999999"/>
    <n v="347254.33399999997"/>
    <n v="108367.341"/>
    <n v="1268489.693"/>
    <n v="109067"/>
    <n v="11630.37"/>
  </r>
  <r>
    <s v="32049552010"/>
    <n v="69"/>
    <n v="9"/>
    <x v="8"/>
    <n v="32"/>
    <s v="Espírito Santo"/>
    <s v="3204955"/>
    <s v="São Roque do Canaã"/>
    <m/>
    <s v="3203"/>
    <s v="Central Espírito-santense"/>
    <x v="4"/>
    <x v="4"/>
    <n v="12819.145"/>
    <n v="20010.405999999999"/>
    <n v="71319.046000000002"/>
    <n v="37600.519999999997"/>
    <n v="33718.525999999998"/>
    <n v="9626.9210000000003"/>
    <n v="113775.51700000001"/>
    <n v="11287"/>
    <n v="10080.23"/>
  </r>
  <r>
    <s v="32050022010"/>
    <n v="70"/>
    <n v="9"/>
    <x v="8"/>
    <n v="32"/>
    <s v="Espírito Santo"/>
    <s v="3205002"/>
    <s v="Serra"/>
    <s v="RM Grande Vitória"/>
    <s v="3203"/>
    <s v="Central Espírito-santense"/>
    <x v="8"/>
    <x v="8"/>
    <n v="9912.8379999999997"/>
    <n v="4436093.8590000002"/>
    <n v="5465734.0379999997"/>
    <n v="4177201.59"/>
    <n v="1288532.4480000001"/>
    <n v="3136435.3429999999"/>
    <n v="13048176.078"/>
    <n v="409324"/>
    <n v="31877.38"/>
  </r>
  <r>
    <s v="32050102010"/>
    <n v="71"/>
    <n v="9"/>
    <x v="8"/>
    <n v="32"/>
    <s v="Espírito Santo"/>
    <s v="3205010"/>
    <s v="Sooretama"/>
    <m/>
    <s v="3202"/>
    <s v="Litoral Norte Espírito-santense"/>
    <x v="6"/>
    <x v="6"/>
    <n v="49106.898000000001"/>
    <n v="76123.482000000004"/>
    <n v="145518.497"/>
    <n v="71615.870999999999"/>
    <n v="73902.626000000004"/>
    <n v="28302.546999999999"/>
    <n v="299051.424"/>
    <n v="23860"/>
    <n v="12533.59"/>
  </r>
  <r>
    <s v="32050362010"/>
    <n v="72"/>
    <n v="9"/>
    <x v="8"/>
    <n v="32"/>
    <s v="Espírito Santo"/>
    <s v="3205036"/>
    <s v="Vargem Alta"/>
    <m/>
    <s v="3204"/>
    <s v="Sul Espírito-santense"/>
    <x v="5"/>
    <x v="5"/>
    <n v="28998.13"/>
    <n v="66322.392999999996"/>
    <n v="122054.436"/>
    <n v="59815.707000000002"/>
    <n v="62238.728999999999"/>
    <n v="22306.858"/>
    <n v="239681.81700000001"/>
    <n v="19141"/>
    <n v="12521.91"/>
  </r>
  <r>
    <s v="32050692010"/>
    <n v="73"/>
    <n v="9"/>
    <x v="8"/>
    <n v="32"/>
    <s v="Espírito Santo"/>
    <s v="3205069"/>
    <s v="Venda Nova do Imigrante"/>
    <m/>
    <s v="3203"/>
    <s v="Central Espírito-santense"/>
    <x v="0"/>
    <x v="0"/>
    <n v="29895.087"/>
    <n v="46882.462"/>
    <n v="207499.35200000001"/>
    <n v="146115.22200000001"/>
    <n v="61384.13"/>
    <n v="39632.544999999998"/>
    <n v="323909.446"/>
    <n v="20468"/>
    <n v="15825.16"/>
  </r>
  <r>
    <s v="32051012010"/>
    <n v="74"/>
    <n v="9"/>
    <x v="8"/>
    <n v="32"/>
    <s v="Espírito Santo"/>
    <s v="3205101"/>
    <s v="Viana"/>
    <s v="RM Grande Vitória"/>
    <s v="3203"/>
    <s v="Central Espírito-santense"/>
    <x v="8"/>
    <x v="8"/>
    <n v="11551.519"/>
    <n v="159002.196"/>
    <n v="512462.02899999998"/>
    <n v="314743.84600000002"/>
    <n v="197718.18299999999"/>
    <n v="164591.288"/>
    <n v="847607.03200000001"/>
    <n v="64999"/>
    <n v="13040.31"/>
  </r>
  <r>
    <s v="32051502010"/>
    <n v="75"/>
    <n v="9"/>
    <x v="8"/>
    <n v="32"/>
    <s v="Espírito Santo"/>
    <s v="3205150"/>
    <s v="Vila Pavão"/>
    <m/>
    <s v="3201"/>
    <s v="Noroeste Espírito-santense"/>
    <x v="1"/>
    <x v="1"/>
    <n v="22941.32"/>
    <n v="24161.315999999999"/>
    <n v="51444.672999999995"/>
    <n v="23415.585999999999"/>
    <n v="28029.087"/>
    <n v="3917.9360000000001"/>
    <n v="102465.245"/>
    <n v="8672"/>
    <n v="11815.64"/>
  </r>
  <r>
    <s v="32051762010"/>
    <n v="76"/>
    <n v="9"/>
    <x v="8"/>
    <n v="32"/>
    <s v="Espírito Santo"/>
    <s v="3205176"/>
    <s v="Vila Valério"/>
    <m/>
    <s v="3201"/>
    <s v="Noroeste Espírito-santense"/>
    <x v="4"/>
    <x v="4"/>
    <n v="49853.514000000003"/>
    <n v="10652.692999999999"/>
    <n v="81686.680999999997"/>
    <n v="39523.468999999997"/>
    <n v="42163.212"/>
    <n v="8141.32"/>
    <n v="150334.20800000001"/>
    <n v="13830"/>
    <n v="10870.15"/>
  </r>
  <r>
    <s v="32052002010"/>
    <n v="77"/>
    <n v="9"/>
    <x v="8"/>
    <n v="32"/>
    <s v="Espírito Santo"/>
    <s v="3205200"/>
    <s v="Vila Velha"/>
    <s v="RM Grande Vitória"/>
    <s v="3203"/>
    <s v="Central Espírito-santense"/>
    <x v="8"/>
    <x v="8"/>
    <n v="8249.2379999999994"/>
    <n v="1529126.7960000001"/>
    <n v="4675290.8560000006"/>
    <n v="3525871.523"/>
    <n v="1149419.3330000001"/>
    <n v="1716237.89"/>
    <n v="7928904.7800000003"/>
    <n v="414420"/>
    <n v="19132.53"/>
  </r>
  <r>
    <s v="32053092010"/>
    <n v="78"/>
    <n v="9"/>
    <x v="8"/>
    <n v="32"/>
    <s v="Espírito Santo"/>
    <s v="3205309"/>
    <s v="Vitória"/>
    <s v="RM Grande Vitória"/>
    <s v="3203"/>
    <s v="Central Espírito-santense"/>
    <x v="8"/>
    <x v="8"/>
    <n v="5661.5159999999996"/>
    <n v="5207613.307"/>
    <n v="9793971.3549999986"/>
    <n v="8502049.8579999991"/>
    <n v="1291921.497"/>
    <n v="6176694.0279999999"/>
    <n v="21183940.206"/>
    <n v="325453"/>
    <n v="65090.63"/>
  </r>
  <r>
    <s v="32001022011"/>
    <n v="1"/>
    <n v="10"/>
    <x v="9"/>
    <n v="32"/>
    <s v="Espírito Santo"/>
    <s v="3200102"/>
    <s v="Afonso Cláudio"/>
    <m/>
    <s v="3203"/>
    <s v="Central Espírito-santense"/>
    <x v="0"/>
    <x v="0"/>
    <n v="39620.699000000001"/>
    <n v="24690.494999999999"/>
    <n v="194457.93299999999"/>
    <n v="93699.183999999994"/>
    <n v="100758.749"/>
    <n v="19249.11"/>
    <n v="278018.23499999999"/>
    <n v="31004"/>
    <n v="8967.17"/>
  </r>
  <r>
    <s v="32001362011"/>
    <n v="2"/>
    <n v="10"/>
    <x v="9"/>
    <n v="32"/>
    <s v="Espírito Santo"/>
    <s v="3200136"/>
    <s v="Águia Branca"/>
    <m/>
    <s v="3201"/>
    <s v="Noroeste Espírito-santense"/>
    <x v="1"/>
    <x v="1"/>
    <n v="33840.855000000003"/>
    <n v="13379.227999999999"/>
    <n v="61547.672000000006"/>
    <n v="26304.217000000001"/>
    <n v="35243.455000000002"/>
    <n v="7421.174"/>
    <n v="116188.928"/>
    <n v="9513"/>
    <n v="12213.7"/>
  </r>
  <r>
    <s v="32001692011"/>
    <n v="3"/>
    <n v="10"/>
    <x v="9"/>
    <n v="32"/>
    <s v="Espírito Santo"/>
    <s v="3200169"/>
    <s v="Água Doce do Norte"/>
    <m/>
    <s v="3201"/>
    <s v="Noroeste Espírito-santense"/>
    <x v="1"/>
    <x v="1"/>
    <n v="12438.531000000001"/>
    <n v="11996.116"/>
    <n v="69206.653999999995"/>
    <n v="27625.920999999998"/>
    <n v="41580.733"/>
    <n v="6770.8509999999997"/>
    <n v="100412.152"/>
    <n v="11696"/>
    <n v="8585.17"/>
  </r>
  <r>
    <s v="32002012011"/>
    <n v="4"/>
    <n v="10"/>
    <x v="9"/>
    <n v="32"/>
    <s v="Espírito Santo"/>
    <s v="3200201"/>
    <s v="Alegre"/>
    <m/>
    <s v="3204"/>
    <s v="Sul Espírito-santense"/>
    <x v="2"/>
    <x v="2"/>
    <n v="24940.786"/>
    <n v="29342.232"/>
    <n v="218071.291"/>
    <n v="114715.461"/>
    <n v="103355.83"/>
    <n v="23385.87"/>
    <n v="295740.179"/>
    <n v="30696"/>
    <n v="9634.49"/>
  </r>
  <r>
    <s v="32003002011"/>
    <n v="5"/>
    <n v="10"/>
    <x v="9"/>
    <n v="32"/>
    <s v="Espírito Santo"/>
    <s v="3200300"/>
    <s v="Alfredo Chaves"/>
    <m/>
    <s v="3203"/>
    <s v="Central Espírito-santense"/>
    <x v="3"/>
    <x v="3"/>
    <n v="36446.745999999999"/>
    <n v="26192.931"/>
    <n v="108463.62299999999"/>
    <n v="61512.031000000003"/>
    <n v="46951.591999999997"/>
    <n v="17231.562999999998"/>
    <n v="188334.86300000001"/>
    <n v="13982"/>
    <n v="13469.81"/>
  </r>
  <r>
    <s v="32003592011"/>
    <n v="6"/>
    <n v="10"/>
    <x v="9"/>
    <n v="32"/>
    <s v="Espírito Santo"/>
    <s v="3200359"/>
    <s v="Alto Rio Novo"/>
    <m/>
    <s v="3201"/>
    <s v="Noroeste Espírito-santense"/>
    <x v="4"/>
    <x v="4"/>
    <n v="9431.6730000000007"/>
    <n v="3326.9560000000001"/>
    <n v="45143.240999999995"/>
    <n v="17081.14"/>
    <n v="28062.100999999999"/>
    <n v="3497.116"/>
    <n v="61398.985999999997"/>
    <n v="7345"/>
    <n v="8359.2900000000009"/>
  </r>
  <r>
    <s v="32004092011"/>
    <n v="7"/>
    <n v="10"/>
    <x v="9"/>
    <n v="32"/>
    <s v="Espírito Santo"/>
    <s v="3200409"/>
    <s v="Anchieta"/>
    <m/>
    <s v="3203"/>
    <s v="Central Espírito-santense"/>
    <x v="3"/>
    <x v="3"/>
    <n v="20099.623"/>
    <n v="4172846.0630000001"/>
    <n v="1002507.3250000001"/>
    <n v="857544.46900000004"/>
    <n v="144962.856"/>
    <n v="201402.75200000001"/>
    <n v="5396855.7630000003"/>
    <n v="24265"/>
    <n v="222413.18"/>
  </r>
  <r>
    <s v="32005082011"/>
    <n v="8"/>
    <n v="10"/>
    <x v="9"/>
    <n v="32"/>
    <s v="Espírito Santo"/>
    <s v="3200508"/>
    <s v="Apiacá"/>
    <m/>
    <s v="3204"/>
    <s v="Sul Espírito-santense"/>
    <x v="5"/>
    <x v="5"/>
    <n v="8117.6760000000004"/>
    <n v="3641.38"/>
    <n v="43794.296000000002"/>
    <n v="16853.530999999999"/>
    <n v="26940.764999999999"/>
    <n v="3019.2689999999998"/>
    <n v="58572.620999999999"/>
    <n v="7505"/>
    <n v="7804.48"/>
  </r>
  <r>
    <s v="32006072011"/>
    <n v="9"/>
    <n v="10"/>
    <x v="9"/>
    <n v="32"/>
    <s v="Espírito Santo"/>
    <s v="3200607"/>
    <s v="Aracruz"/>
    <m/>
    <s v="3202"/>
    <s v="Litoral Norte Espírito-santense"/>
    <x v="6"/>
    <x v="6"/>
    <n v="42748.362999999998"/>
    <n v="3487586.2379999999"/>
    <n v="1280655.0589999999"/>
    <n v="928305.929"/>
    <n v="352349.13"/>
    <n v="482695.27"/>
    <n v="5293684.93"/>
    <n v="83152"/>
    <n v="63662.75"/>
  </r>
  <r>
    <s v="32007062011"/>
    <n v="10"/>
    <n v="10"/>
    <x v="9"/>
    <n v="32"/>
    <s v="Espírito Santo"/>
    <s v="3200706"/>
    <s v="Atilio Vivacqua"/>
    <m/>
    <s v="3204"/>
    <s v="Sul Espírito-santense"/>
    <x v="5"/>
    <x v="5"/>
    <n v="11841.264999999999"/>
    <n v="51918.898999999998"/>
    <n v="75262.504000000001"/>
    <n v="37514.949000000001"/>
    <n v="37747.555"/>
    <n v="24609.940999999999"/>
    <n v="163632.609"/>
    <n v="9967"/>
    <n v="16417.439999999999"/>
  </r>
  <r>
    <s v="32008052011"/>
    <n v="11"/>
    <n v="10"/>
    <x v="9"/>
    <n v="32"/>
    <s v="Espírito Santo"/>
    <s v="3200805"/>
    <s v="Baixo Guandu"/>
    <m/>
    <s v="3201"/>
    <s v="Noroeste Espírito-santense"/>
    <x v="4"/>
    <x v="4"/>
    <n v="30760.214"/>
    <n v="126248.66899999999"/>
    <n v="213996.92800000001"/>
    <n v="117047.47"/>
    <n v="96949.457999999999"/>
    <n v="29920.436000000002"/>
    <n v="400926.24699999997"/>
    <n v="29178"/>
    <n v="13740.7"/>
  </r>
  <r>
    <s v="32009042011"/>
    <n v="12"/>
    <n v="10"/>
    <x v="9"/>
    <n v="32"/>
    <s v="Espírito Santo"/>
    <s v="3200904"/>
    <s v="Barra de São Francisco"/>
    <m/>
    <s v="3201"/>
    <s v="Noroeste Espírito-santense"/>
    <x v="1"/>
    <x v="1"/>
    <n v="34376.241000000002"/>
    <n v="117940.982"/>
    <n v="313792.408"/>
    <n v="180891.861"/>
    <n v="132900.54699999999"/>
    <n v="61785.981"/>
    <n v="527895.61199999996"/>
    <n v="40884"/>
    <n v="12912.03"/>
  </r>
  <r>
    <s v="32010012011"/>
    <n v="13"/>
    <n v="10"/>
    <x v="9"/>
    <n v="32"/>
    <s v="Espírito Santo"/>
    <s v="3201001"/>
    <s v="Boa Esperança"/>
    <m/>
    <s v="3201"/>
    <s v="Noroeste Espírito-santense"/>
    <x v="7"/>
    <x v="7"/>
    <n v="51114.913"/>
    <n v="13217.918"/>
    <n v="100987.76699999999"/>
    <n v="52330.421999999999"/>
    <n v="48657.345000000001"/>
    <n v="11900.197"/>
    <n v="177220.79399999999"/>
    <n v="14239"/>
    <n v="12446.15"/>
  </r>
  <r>
    <s v="32011002011"/>
    <n v="14"/>
    <n v="10"/>
    <x v="9"/>
    <n v="32"/>
    <s v="Espírito Santo"/>
    <s v="3201100"/>
    <s v="Bom Jesus do Norte"/>
    <m/>
    <s v="3204"/>
    <s v="Sul Espírito-santense"/>
    <x v="2"/>
    <x v="2"/>
    <n v="2049.5250000000001"/>
    <n v="10220.227999999999"/>
    <n v="63307.853000000003"/>
    <n v="31062.526000000002"/>
    <n v="32245.327000000001"/>
    <n v="8157.55"/>
    <n v="83735.156000000003"/>
    <n v="9496"/>
    <n v="8817.94"/>
  </r>
  <r>
    <s v="32011592011"/>
    <n v="15"/>
    <n v="10"/>
    <x v="9"/>
    <n v="32"/>
    <s v="Espírito Santo"/>
    <s v="3201159"/>
    <s v="Brejetuba"/>
    <m/>
    <s v="3203"/>
    <s v="Central Espírito-santense"/>
    <x v="0"/>
    <x v="0"/>
    <n v="54816.805"/>
    <n v="18671.260999999999"/>
    <n v="75065.695999999996"/>
    <n v="33995.235999999997"/>
    <n v="41070.46"/>
    <n v="7156.1469999999999"/>
    <n v="155709.91"/>
    <n v="11933"/>
    <n v="13048.68"/>
  </r>
  <r>
    <s v="32012092011"/>
    <n v="16"/>
    <n v="10"/>
    <x v="9"/>
    <n v="32"/>
    <s v="Espírito Santo"/>
    <s v="3201209"/>
    <s v="Cachoeiro de Itapemirim"/>
    <m/>
    <s v="3204"/>
    <s v="Sul Espírito-santense"/>
    <x v="5"/>
    <x v="5"/>
    <n v="32245.661"/>
    <n v="895665.21699999995"/>
    <n v="2020513.3160000001"/>
    <n v="1427756.923"/>
    <n v="592756.39300000004"/>
    <n v="530812.10900000005"/>
    <n v="3479236.304"/>
    <n v="191042"/>
    <n v="18211.89"/>
  </r>
  <r>
    <s v="32013082011"/>
    <n v="17"/>
    <n v="10"/>
    <x v="9"/>
    <n v="32"/>
    <s v="Espírito Santo"/>
    <s v="3201308"/>
    <s v="Cariacica"/>
    <s v="RM Grande Vitória"/>
    <s v="3203"/>
    <s v="Central Espírito-santense"/>
    <x v="8"/>
    <x v="8"/>
    <n v="6780.0439999999999"/>
    <n v="810455.43500000006"/>
    <n v="3727884.9129999997"/>
    <n v="2732432.2409999999"/>
    <n v="995452.67200000002"/>
    <n v="1686299.412"/>
    <n v="6231419.8030000003"/>
    <n v="350615"/>
    <n v="17772.830000000002"/>
  </r>
  <r>
    <s v="32014072011"/>
    <n v="18"/>
    <n v="10"/>
    <x v="9"/>
    <n v="32"/>
    <s v="Espírito Santo"/>
    <s v="3201407"/>
    <s v="Castelo"/>
    <m/>
    <s v="3204"/>
    <s v="Sul Espírito-santense"/>
    <x v="5"/>
    <x v="5"/>
    <n v="33827.322"/>
    <n v="100932.026"/>
    <n v="309951.848"/>
    <n v="192235.95499999999"/>
    <n v="117715.893"/>
    <n v="61371.131000000001"/>
    <n v="506082.32799999998"/>
    <n v="34900"/>
    <n v="14500.93"/>
  </r>
  <r>
    <s v="32015062011"/>
    <n v="19"/>
    <n v="10"/>
    <x v="9"/>
    <n v="32"/>
    <s v="Espírito Santo"/>
    <s v="3201506"/>
    <s v="Colatina"/>
    <m/>
    <s v="3201"/>
    <s v="Noroeste Espírito-santense"/>
    <x v="4"/>
    <x v="4"/>
    <n v="52477.434999999998"/>
    <n v="420733.90299999999"/>
    <n v="1360120.3829999999"/>
    <n v="994434.59900000005"/>
    <n v="365685.78399999999"/>
    <n v="336891.00300000003"/>
    <n v="2170222.7230000002"/>
    <n v="112432"/>
    <n v="19302.54"/>
  </r>
  <r>
    <s v="32016052011"/>
    <n v="20"/>
    <n v="10"/>
    <x v="9"/>
    <n v="32"/>
    <s v="Espírito Santo"/>
    <s v="3201605"/>
    <s v="Conceição da Barra"/>
    <m/>
    <s v="3202"/>
    <s v="Litoral Norte Espírito-santense"/>
    <x v="7"/>
    <x v="7"/>
    <n v="56116.567000000003"/>
    <n v="60547.417000000001"/>
    <n v="213594.171"/>
    <n v="104708.289"/>
    <n v="108885.882"/>
    <n v="49663.896000000001"/>
    <n v="379922.05200000003"/>
    <n v="28600"/>
    <n v="13283.99"/>
  </r>
  <r>
    <s v="32017042011"/>
    <n v="21"/>
    <n v="10"/>
    <x v="9"/>
    <n v="32"/>
    <s v="Espírito Santo"/>
    <s v="3201704"/>
    <s v="Conceição do Castelo"/>
    <m/>
    <s v="3203"/>
    <s v="Central Espírito-santense"/>
    <x v="0"/>
    <x v="0"/>
    <n v="17640.560000000001"/>
    <n v="16808.121999999999"/>
    <n v="88362.632000000012"/>
    <n v="45973.063000000002"/>
    <n v="42389.569000000003"/>
    <n v="14347.567999999999"/>
    <n v="137158.883"/>
    <n v="11741"/>
    <n v="11682.04"/>
  </r>
  <r>
    <s v="32018032011"/>
    <n v="22"/>
    <n v="10"/>
    <x v="9"/>
    <n v="32"/>
    <s v="Espírito Santo"/>
    <s v="3201803"/>
    <s v="Divino de São Lourenço"/>
    <m/>
    <s v="3204"/>
    <s v="Sul Espírito-santense"/>
    <x v="2"/>
    <x v="2"/>
    <n v="8084.2330000000002"/>
    <n v="3490.9920000000002"/>
    <n v="27293.305"/>
    <n v="8943.0949999999993"/>
    <n v="18350.21"/>
    <n v="1744.183"/>
    <n v="40612.714"/>
    <n v="4493"/>
    <n v="9039.11"/>
  </r>
  <r>
    <s v="32019022011"/>
    <n v="23"/>
    <n v="10"/>
    <x v="9"/>
    <n v="32"/>
    <s v="Espírito Santo"/>
    <s v="3201902"/>
    <s v="Domingos Martins"/>
    <m/>
    <s v="3203"/>
    <s v="Central Espírito-santense"/>
    <x v="0"/>
    <x v="0"/>
    <n v="67522.994000000006"/>
    <n v="36917.279999999999"/>
    <n v="250498.46799999999"/>
    <n v="144732.299"/>
    <n v="105766.16899999999"/>
    <n v="33657.572999999997"/>
    <n v="388596.31599999999"/>
    <n v="31946"/>
    <n v="12164.16"/>
  </r>
  <r>
    <s v="32020092011"/>
    <n v="24"/>
    <n v="10"/>
    <x v="9"/>
    <n v="32"/>
    <s v="Espírito Santo"/>
    <s v="3202009"/>
    <s v="Dores do Rio Preto"/>
    <m/>
    <s v="3204"/>
    <s v="Sul Espírito-santense"/>
    <x v="2"/>
    <x v="2"/>
    <n v="9322.3449999999993"/>
    <n v="7526.3379999999997"/>
    <n v="40512.740000000005"/>
    <n v="18862.591"/>
    <n v="21650.149000000001"/>
    <n v="4711.9340000000002"/>
    <n v="62073.357000000004"/>
    <n v="6414"/>
    <n v="9677.7900000000009"/>
  </r>
  <r>
    <s v="32021082011"/>
    <n v="25"/>
    <n v="10"/>
    <x v="9"/>
    <n v="32"/>
    <s v="Espírito Santo"/>
    <s v="3202108"/>
    <s v="Ecoporanga"/>
    <m/>
    <s v="3201"/>
    <s v="Noroeste Espírito-santense"/>
    <x v="1"/>
    <x v="1"/>
    <n v="46573.921999999999"/>
    <n v="65468.49"/>
    <n v="145301.144"/>
    <n v="65004.343999999997"/>
    <n v="80296.800000000003"/>
    <n v="15667.638000000001"/>
    <n v="273011.19500000001"/>
    <n v="23154"/>
    <n v="11791.1"/>
  </r>
  <r>
    <s v="32022072011"/>
    <n v="26"/>
    <n v="10"/>
    <x v="9"/>
    <n v="32"/>
    <s v="Espírito Santo"/>
    <s v="3202207"/>
    <s v="Fundão"/>
    <s v="RM Grande Vitória"/>
    <s v="3202"/>
    <s v="Litoral Norte Espírito-santense"/>
    <x v="8"/>
    <x v="8"/>
    <n v="10950.503000000001"/>
    <n v="225456.633"/>
    <n v="180712.58500000002"/>
    <n v="112176.315"/>
    <n v="68536.27"/>
    <n v="34456.957000000002"/>
    <n v="451576.67800000001"/>
    <n v="17334"/>
    <n v="26051.5"/>
  </r>
  <r>
    <s v="32022562011"/>
    <n v="27"/>
    <n v="10"/>
    <x v="9"/>
    <n v="32"/>
    <s v="Espírito Santo"/>
    <s v="3202256"/>
    <s v="Governador Lindenberg"/>
    <m/>
    <s v="3201"/>
    <s v="Noroeste Espírito-santense"/>
    <x v="4"/>
    <x v="4"/>
    <n v="41598.661999999997"/>
    <n v="20210.162"/>
    <n v="71224.86"/>
    <n v="32082.013999999999"/>
    <n v="39142.845999999998"/>
    <n v="7549.1490000000003"/>
    <n v="140582.83199999999"/>
    <n v="10990"/>
    <n v="12791.89"/>
  </r>
  <r>
    <s v="32023062011"/>
    <n v="28"/>
    <n v="10"/>
    <x v="9"/>
    <n v="32"/>
    <s v="Espírito Santo"/>
    <s v="3202306"/>
    <s v="Guaçuí"/>
    <m/>
    <s v="3204"/>
    <s v="Sul Espírito-santense"/>
    <x v="2"/>
    <x v="2"/>
    <n v="19465.941999999999"/>
    <n v="24887.088"/>
    <n v="231437.38699999999"/>
    <n v="136871.791"/>
    <n v="94565.596000000005"/>
    <n v="29004.093000000001"/>
    <n v="304794.50900000002"/>
    <n v="28033"/>
    <n v="10872.7"/>
  </r>
  <r>
    <s v="32024052011"/>
    <n v="29"/>
    <n v="10"/>
    <x v="9"/>
    <n v="32"/>
    <s v="Espírito Santo"/>
    <s v="3202405"/>
    <s v="Guarapari"/>
    <s v="RM Grande Vitória"/>
    <s v="3203"/>
    <s v="Central Espírito-santense"/>
    <x v="8"/>
    <x v="8"/>
    <n v="31860.968000000001"/>
    <n v="186516.91500000001"/>
    <n v="1045116.456"/>
    <n v="713626.26100000006"/>
    <n v="331490.19500000001"/>
    <n v="139359.04800000001"/>
    <n v="1402853.3870000001"/>
    <n v="106583"/>
    <n v="13162.07"/>
  </r>
  <r>
    <s v="32024542011"/>
    <n v="30"/>
    <n v="10"/>
    <x v="9"/>
    <n v="32"/>
    <s v="Espírito Santo"/>
    <s v="3202454"/>
    <s v="Ibatiba"/>
    <m/>
    <s v="3204"/>
    <s v="Sul Espírito-santense"/>
    <x v="2"/>
    <x v="2"/>
    <n v="26659.981"/>
    <n v="10459.921"/>
    <n v="147392.26799999998"/>
    <n v="74058.067999999999"/>
    <n v="73334.2"/>
    <n v="16632.865000000002"/>
    <n v="201145.035"/>
    <n v="22609"/>
    <n v="8896.68"/>
  </r>
  <r>
    <s v="32025042011"/>
    <n v="31"/>
    <n v="10"/>
    <x v="9"/>
    <n v="32"/>
    <s v="Espírito Santo"/>
    <s v="3202504"/>
    <s v="Ibiraçu"/>
    <m/>
    <s v="3202"/>
    <s v="Litoral Norte Espírito-santense"/>
    <x v="6"/>
    <x v="6"/>
    <n v="12591.998"/>
    <n v="91653.78"/>
    <n v="119719.2"/>
    <n v="79054.880999999994"/>
    <n v="40664.319000000003"/>
    <n v="39141.089"/>
    <n v="263106.06800000003"/>
    <n v="11258"/>
    <n v="23370.59"/>
  </r>
  <r>
    <s v="32025532011"/>
    <n v="32"/>
    <n v="10"/>
    <x v="9"/>
    <n v="32"/>
    <s v="Espírito Santo"/>
    <s v="3202553"/>
    <s v="Ibitirama"/>
    <m/>
    <s v="3204"/>
    <s v="Sul Espírito-santense"/>
    <x v="2"/>
    <x v="2"/>
    <n v="20770.52"/>
    <n v="4698.7389999999996"/>
    <n v="49181.956999999995"/>
    <n v="17453.126"/>
    <n v="31728.830999999998"/>
    <n v="3040.1579999999999"/>
    <n v="77691.375"/>
    <n v="8938"/>
    <n v="8692.26"/>
  </r>
  <r>
    <s v="32026032011"/>
    <n v="33"/>
    <n v="10"/>
    <x v="9"/>
    <n v="32"/>
    <s v="Espírito Santo"/>
    <s v="3202603"/>
    <s v="Iconha"/>
    <m/>
    <s v="3203"/>
    <s v="Central Espírito-santense"/>
    <x v="3"/>
    <x v="3"/>
    <n v="21500.168000000001"/>
    <n v="22777.151000000002"/>
    <n v="125688.91099999999"/>
    <n v="81318.168999999994"/>
    <n v="44370.741999999998"/>
    <n v="46802.862000000001"/>
    <n v="216769.092"/>
    <n v="12603"/>
    <n v="17199.8"/>
  </r>
  <r>
    <s v="32026522011"/>
    <n v="34"/>
    <n v="10"/>
    <x v="9"/>
    <n v="32"/>
    <s v="Espírito Santo"/>
    <s v="3202652"/>
    <s v="Irupi"/>
    <m/>
    <s v="3204"/>
    <s v="Sul Espírito-santense"/>
    <x v="2"/>
    <x v="2"/>
    <n v="35922.034"/>
    <n v="8424.652"/>
    <n v="89828.516000000003"/>
    <n v="47382.858999999997"/>
    <n v="42445.656999999999"/>
    <n v="12365.474"/>
    <n v="146540.677"/>
    <n v="11829"/>
    <n v="12388.26"/>
  </r>
  <r>
    <s v="32027022011"/>
    <n v="35"/>
    <n v="10"/>
    <x v="9"/>
    <n v="32"/>
    <s v="Espírito Santo"/>
    <s v="3202702"/>
    <s v="Itaguaçu"/>
    <m/>
    <s v="3203"/>
    <s v="Central Espírito-santense"/>
    <x v="9"/>
    <x v="9"/>
    <n v="53243.017"/>
    <n v="11966.109"/>
    <n v="99010.406000000003"/>
    <n v="50336.417000000001"/>
    <n v="48673.989000000001"/>
    <n v="7865.7820000000002"/>
    <n v="172085.315"/>
    <n v="14107"/>
    <n v="12198.58"/>
  </r>
  <r>
    <s v="32028012011"/>
    <n v="36"/>
    <n v="10"/>
    <x v="9"/>
    <n v="32"/>
    <s v="Espírito Santo"/>
    <s v="3202801"/>
    <s v="Itapemirim"/>
    <m/>
    <s v="3204"/>
    <s v="Sul Espírito-santense"/>
    <x v="3"/>
    <x v="3"/>
    <n v="57189.919999999998"/>
    <n v="3638556.1069999998"/>
    <n v="877863.19200000004"/>
    <n v="749395.451"/>
    <n v="128467.74099999999"/>
    <n v="76773.054999999993"/>
    <n v="4650382.2740000002"/>
    <n v="31209"/>
    <n v="149007.73000000001"/>
  </r>
  <r>
    <s v="32029002011"/>
    <n v="37"/>
    <n v="10"/>
    <x v="9"/>
    <n v="32"/>
    <s v="Espírito Santo"/>
    <s v="3202900"/>
    <s v="Itarana"/>
    <m/>
    <s v="3203"/>
    <s v="Central Espírito-santense"/>
    <x v="9"/>
    <x v="9"/>
    <n v="19080.567999999999"/>
    <n v="16928.530999999999"/>
    <n v="81859.138000000006"/>
    <n v="45876.853999999999"/>
    <n v="35982.284"/>
    <n v="10736.284"/>
    <n v="128604.522"/>
    <n v="10840"/>
    <n v="11863.89"/>
  </r>
  <r>
    <s v="32030072011"/>
    <n v="38"/>
    <n v="10"/>
    <x v="9"/>
    <n v="32"/>
    <s v="Espírito Santo"/>
    <s v="3203007"/>
    <s v="Iúna"/>
    <m/>
    <s v="3204"/>
    <s v="Sul Espírito-santense"/>
    <x v="2"/>
    <x v="2"/>
    <n v="39642.192000000003"/>
    <n v="16505.918000000001"/>
    <n v="194005.10800000001"/>
    <n v="103643.57399999999"/>
    <n v="90361.534"/>
    <n v="23447.441999999999"/>
    <n v="273600.65999999997"/>
    <n v="27422"/>
    <n v="9977.41"/>
  </r>
  <r>
    <s v="32030562011"/>
    <n v="39"/>
    <n v="10"/>
    <x v="9"/>
    <n v="32"/>
    <s v="Espírito Santo"/>
    <s v="3203056"/>
    <s v="Jaguaré"/>
    <m/>
    <s v="3202"/>
    <s v="Litoral Norte Espírito-santense"/>
    <x v="7"/>
    <x v="7"/>
    <n v="88495.832999999999"/>
    <n v="269795.78700000001"/>
    <n v="240479.47200000001"/>
    <n v="144522.99299999999"/>
    <n v="95956.479000000007"/>
    <n v="30119.339"/>
    <n v="628890.43099999998"/>
    <n v="25073"/>
    <n v="25082.38"/>
  </r>
  <r>
    <s v="32031062011"/>
    <n v="40"/>
    <n v="10"/>
    <x v="9"/>
    <n v="32"/>
    <s v="Espírito Santo"/>
    <s v="3203106"/>
    <s v="Jerônimo Monteiro"/>
    <m/>
    <s v="3204"/>
    <s v="Sul Espírito-santense"/>
    <x v="2"/>
    <x v="2"/>
    <n v="10523.433999999999"/>
    <n v="5850.75"/>
    <n v="68857.479000000007"/>
    <n v="31619.719000000001"/>
    <n v="37237.760000000002"/>
    <n v="7369.018"/>
    <n v="92600.680999999997"/>
    <n v="10932"/>
    <n v="8470.61"/>
  </r>
  <r>
    <s v="32031302011"/>
    <n v="41"/>
    <n v="10"/>
    <x v="9"/>
    <n v="32"/>
    <s v="Espírito Santo"/>
    <s v="3203130"/>
    <s v="João Neiva"/>
    <m/>
    <s v="3202"/>
    <s v="Litoral Norte Espírito-santense"/>
    <x v="6"/>
    <x v="6"/>
    <n v="19563.892"/>
    <n v="47874.375"/>
    <n v="150522.82199999999"/>
    <n v="98754.676999999996"/>
    <n v="51768.144999999997"/>
    <n v="32356.952000000001"/>
    <n v="250318.041"/>
    <n v="15848"/>
    <n v="15794.93"/>
  </r>
  <r>
    <s v="32031632011"/>
    <n v="42"/>
    <n v="10"/>
    <x v="9"/>
    <n v="32"/>
    <s v="Espírito Santo"/>
    <s v="3203163"/>
    <s v="Laranja da Terra"/>
    <m/>
    <s v="3203"/>
    <s v="Central Espírito-santense"/>
    <x v="0"/>
    <x v="0"/>
    <n v="19282.234"/>
    <n v="5081.6040000000003"/>
    <n v="58213.915000000001"/>
    <n v="21054.133000000002"/>
    <n v="37159.781999999999"/>
    <n v="5339.3710000000001"/>
    <n v="87917.123999999996"/>
    <n v="10818"/>
    <n v="8126.93"/>
  </r>
  <r>
    <s v="32032052011"/>
    <n v="43"/>
    <n v="10"/>
    <x v="9"/>
    <n v="32"/>
    <s v="Espírito Santo"/>
    <s v="3203205"/>
    <s v="Linhares"/>
    <m/>
    <s v="3202"/>
    <s v="Litoral Norte Espírito-santense"/>
    <x v="6"/>
    <x v="6"/>
    <n v="181780.53"/>
    <n v="1959168.952"/>
    <n v="1802518.6370000001"/>
    <n v="1279213.439"/>
    <n v="523305.19799999997"/>
    <n v="523849.17099999997"/>
    <n v="4467317.29"/>
    <n v="143509"/>
    <n v="31129.18"/>
  </r>
  <r>
    <s v="32033042011"/>
    <n v="44"/>
    <n v="10"/>
    <x v="9"/>
    <n v="32"/>
    <s v="Espírito Santo"/>
    <s v="3203304"/>
    <s v="Mantenópolis"/>
    <m/>
    <s v="3201"/>
    <s v="Noroeste Espírito-santense"/>
    <x v="1"/>
    <x v="1"/>
    <n v="22602.719000000001"/>
    <n v="6613.4409999999998"/>
    <n v="72767.411000000007"/>
    <n v="28725.685000000001"/>
    <n v="44041.726000000002"/>
    <n v="5541.4059999999999"/>
    <n v="107524.977"/>
    <n v="13721"/>
    <n v="7836.53"/>
  </r>
  <r>
    <s v="32033202011"/>
    <n v="45"/>
    <n v="10"/>
    <x v="9"/>
    <n v="32"/>
    <s v="Espírito Santo"/>
    <s v="3203320"/>
    <s v="Marataízes"/>
    <m/>
    <s v="3204"/>
    <s v="Sul Espírito-santense"/>
    <x v="3"/>
    <x v="3"/>
    <n v="57202.29"/>
    <n v="1484173.7830000001"/>
    <n v="518666.13"/>
    <n v="402224.23599999998"/>
    <n v="116441.894"/>
    <n v="44196.161999999997"/>
    <n v="2104238.3640000001"/>
    <n v="34412"/>
    <n v="61148.39"/>
  </r>
  <r>
    <s v="32033462011"/>
    <n v="46"/>
    <n v="10"/>
    <x v="9"/>
    <n v="32"/>
    <s v="Espírito Santo"/>
    <s v="3203346"/>
    <s v="Marechal Floriano"/>
    <m/>
    <s v="3203"/>
    <s v="Central Espírito-santense"/>
    <x v="0"/>
    <x v="0"/>
    <n v="28372.866000000002"/>
    <n v="25474.098000000002"/>
    <n v="132777.29499999998"/>
    <n v="81115.983999999997"/>
    <n v="51661.311000000002"/>
    <n v="21721.657999999999"/>
    <n v="208345.91699999999"/>
    <n v="14422"/>
    <n v="14446.4"/>
  </r>
  <r>
    <s v="32033532011"/>
    <n v="47"/>
    <n v="10"/>
    <x v="9"/>
    <n v="32"/>
    <s v="Espírito Santo"/>
    <s v="3203353"/>
    <s v="Marilândia"/>
    <m/>
    <s v="3201"/>
    <s v="Noroeste Espírito-santense"/>
    <x v="4"/>
    <x v="4"/>
    <n v="43573.2"/>
    <n v="59182.995999999999"/>
    <n v="106642.277"/>
    <n v="68126.827999999994"/>
    <n v="38515.449000000001"/>
    <n v="34246.974000000002"/>
    <n v="243645.44699999999"/>
    <n v="11198"/>
    <n v="21757.94"/>
  </r>
  <r>
    <s v="32034032011"/>
    <n v="48"/>
    <n v="10"/>
    <x v="9"/>
    <n v="32"/>
    <s v="Espírito Santo"/>
    <s v="3203403"/>
    <s v="Mimoso do Sul"/>
    <m/>
    <s v="3204"/>
    <s v="Sul Espírito-santense"/>
    <x v="5"/>
    <x v="5"/>
    <n v="39032.61"/>
    <n v="46548.925000000003"/>
    <n v="201206.402"/>
    <n v="117964.531"/>
    <n v="83241.870999999999"/>
    <n v="36672.588000000003"/>
    <n v="323460.52399999998"/>
    <n v="25880"/>
    <n v="12498.47"/>
  </r>
  <r>
    <s v="32035022011"/>
    <n v="49"/>
    <n v="10"/>
    <x v="9"/>
    <n v="32"/>
    <s v="Espírito Santo"/>
    <s v="3203502"/>
    <s v="Montanha"/>
    <m/>
    <s v="3202"/>
    <s v="Litoral Norte Espírito-santense"/>
    <x v="7"/>
    <x v="7"/>
    <n v="88474.23"/>
    <n v="31187.837"/>
    <n v="133956.30900000001"/>
    <n v="74995.260999999999"/>
    <n v="58961.048000000003"/>
    <n v="18828.784"/>
    <n v="272447.15999999997"/>
    <n v="17894"/>
    <n v="15225.62"/>
  </r>
  <r>
    <s v="32036012011"/>
    <n v="50"/>
    <n v="10"/>
    <x v="9"/>
    <n v="32"/>
    <s v="Espírito Santo"/>
    <s v="3203601"/>
    <s v="Mucurici"/>
    <m/>
    <s v="3202"/>
    <s v="Litoral Norte Espírito-santense"/>
    <x v="7"/>
    <x v="7"/>
    <n v="30567.346000000001"/>
    <n v="4094.7379999999998"/>
    <n v="32484.178"/>
    <n v="10892.14"/>
    <n v="21592.038"/>
    <n v="2319.0140000000001"/>
    <n v="69465.274999999994"/>
    <n v="5637"/>
    <n v="12323.09"/>
  </r>
  <r>
    <s v="32037002011"/>
    <n v="51"/>
    <n v="10"/>
    <x v="9"/>
    <n v="32"/>
    <s v="Espírito Santo"/>
    <s v="3203700"/>
    <s v="Muniz Freire"/>
    <m/>
    <s v="3204"/>
    <s v="Sul Espírito-santense"/>
    <x v="2"/>
    <x v="2"/>
    <n v="28967.665000000001"/>
    <n v="11901.343000000001"/>
    <n v="109178.35500000001"/>
    <n v="45025.139000000003"/>
    <n v="64153.216"/>
    <n v="9751.4310000000005"/>
    <n v="159798.79500000001"/>
    <n v="18298"/>
    <n v="8733.1299999999992"/>
  </r>
  <r>
    <s v="32038092011"/>
    <n v="52"/>
    <n v="10"/>
    <x v="9"/>
    <n v="32"/>
    <s v="Espírito Santo"/>
    <s v="3203809"/>
    <s v="Muqui"/>
    <m/>
    <s v="3204"/>
    <s v="Sul Espírito-santense"/>
    <x v="5"/>
    <x v="5"/>
    <n v="12528.816000000001"/>
    <n v="7792.8010000000004"/>
    <n v="90750.659"/>
    <n v="44017.758999999998"/>
    <n v="46732.9"/>
    <n v="8427.223"/>
    <n v="119499.5"/>
    <n v="14452"/>
    <n v="8268.7199999999993"/>
  </r>
  <r>
    <s v="32039082011"/>
    <n v="53"/>
    <n v="10"/>
    <x v="9"/>
    <n v="32"/>
    <s v="Espírito Santo"/>
    <s v="3203908"/>
    <s v="Nova Venécia"/>
    <m/>
    <s v="3201"/>
    <s v="Noroeste Espírito-santense"/>
    <x v="1"/>
    <x v="1"/>
    <n v="80717.274999999994"/>
    <n v="89389.937999999995"/>
    <n v="396192.43900000001"/>
    <n v="242158.66399999999"/>
    <n v="154033.77499999999"/>
    <n v="62349.974999999999"/>
    <n v="628649.62699999998"/>
    <n v="46263"/>
    <n v="13588.6"/>
  </r>
  <r>
    <s v="32040052011"/>
    <n v="54"/>
    <n v="10"/>
    <x v="9"/>
    <n v="32"/>
    <s v="Espírito Santo"/>
    <s v="3204005"/>
    <s v="Pancas"/>
    <m/>
    <s v="3201"/>
    <s v="Noroeste Espírito-santense"/>
    <x v="4"/>
    <x v="4"/>
    <n v="22590.376"/>
    <n v="8471.8070000000007"/>
    <n v="114868.20199999999"/>
    <n v="44494.491000000002"/>
    <n v="70373.710999999996"/>
    <n v="8505.3950000000004"/>
    <n v="154435.78099999999"/>
    <n v="21636"/>
    <n v="7137.91"/>
  </r>
  <r>
    <s v="32040542011"/>
    <n v="55"/>
    <n v="10"/>
    <x v="9"/>
    <n v="32"/>
    <s v="Espírito Santo"/>
    <s v="3204054"/>
    <s v="Pedro Canário"/>
    <m/>
    <s v="3202"/>
    <s v="Litoral Norte Espírito-santense"/>
    <x v="7"/>
    <x v="7"/>
    <n v="51928.993999999999"/>
    <n v="18612.014999999999"/>
    <n v="158345.19899999999"/>
    <n v="80862.160999999993"/>
    <n v="77483.038"/>
    <n v="16299.7"/>
    <n v="245185.908"/>
    <n v="23935"/>
    <n v="10243.82"/>
  </r>
  <r>
    <s v="32041042011"/>
    <n v="56"/>
    <n v="10"/>
    <x v="9"/>
    <n v="32"/>
    <s v="Espírito Santo"/>
    <s v="3204104"/>
    <s v="Pinheiros"/>
    <m/>
    <s v="3202"/>
    <s v="Litoral Norte Espírito-santense"/>
    <x v="7"/>
    <x v="7"/>
    <n v="107118.492"/>
    <n v="21981.252"/>
    <n v="181036.85200000001"/>
    <n v="94900.576000000001"/>
    <n v="86136.275999999998"/>
    <n v="27932.937000000002"/>
    <n v="338069.533"/>
    <n v="24093"/>
    <n v="14031.86"/>
  </r>
  <r>
    <s v="32042032011"/>
    <n v="57"/>
    <n v="10"/>
    <x v="9"/>
    <n v="32"/>
    <s v="Espírito Santo"/>
    <s v="3204203"/>
    <s v="Piúma"/>
    <m/>
    <s v="3203"/>
    <s v="Central Espírito-santense"/>
    <x v="3"/>
    <x v="3"/>
    <n v="6500.15"/>
    <n v="225378.372"/>
    <n v="178917.981"/>
    <n v="113876.395"/>
    <n v="65041.586000000003"/>
    <n v="18540.348000000002"/>
    <n v="429336.85"/>
    <n v="18364"/>
    <n v="23379.27"/>
  </r>
  <r>
    <s v="32042522011"/>
    <n v="58"/>
    <n v="10"/>
    <x v="9"/>
    <n v="32"/>
    <s v="Espírito Santo"/>
    <s v="3204252"/>
    <s v="Ponto Belo"/>
    <m/>
    <s v="3202"/>
    <s v="Litoral Norte Espírito-santense"/>
    <x v="7"/>
    <x v="7"/>
    <n v="9172.0380000000005"/>
    <n v="14298.303"/>
    <n v="42817.582999999999"/>
    <n v="17346.957999999999"/>
    <n v="25470.625"/>
    <n v="3626.6260000000002"/>
    <n v="69914.551000000007"/>
    <n v="7034"/>
    <n v="9939.52"/>
  </r>
  <r>
    <s v="32043022011"/>
    <n v="59"/>
    <n v="10"/>
    <x v="9"/>
    <n v="32"/>
    <s v="Espírito Santo"/>
    <s v="3204302"/>
    <s v="Presidente Kennedy"/>
    <m/>
    <s v="3204"/>
    <s v="Sul Espírito-santense"/>
    <x v="3"/>
    <x v="3"/>
    <n v="32830.624000000003"/>
    <n v="5308534.3849999998"/>
    <n v="1047757.47"/>
    <n v="980197.77099999995"/>
    <n v="67559.698999999993"/>
    <n v="73006.959000000003"/>
    <n v="6462129.4390000002"/>
    <n v="10373"/>
    <n v="622975.93999999994"/>
  </r>
  <r>
    <s v="32043512011"/>
    <n v="60"/>
    <n v="10"/>
    <x v="9"/>
    <n v="32"/>
    <s v="Espírito Santo"/>
    <s v="3204351"/>
    <s v="Rio Bananal"/>
    <m/>
    <s v="3202"/>
    <s v="Litoral Norte Espírito-santense"/>
    <x v="6"/>
    <x v="6"/>
    <n v="57401.565000000002"/>
    <n v="15032.748"/>
    <n v="129899.495"/>
    <n v="65003.99"/>
    <n v="64895.504999999997"/>
    <n v="17261.356"/>
    <n v="219595.16399999999"/>
    <n v="17623"/>
    <n v="12460.71"/>
  </r>
  <r>
    <s v="32044012011"/>
    <n v="61"/>
    <n v="10"/>
    <x v="9"/>
    <n v="32"/>
    <s v="Espírito Santo"/>
    <s v="3204401"/>
    <s v="Rio Novo do Sul"/>
    <m/>
    <s v="3203"/>
    <s v="Central Espírito-santense"/>
    <x v="3"/>
    <x v="3"/>
    <n v="11983.222"/>
    <n v="22948.967000000001"/>
    <n v="74702.516999999993"/>
    <n v="35059.911999999997"/>
    <n v="39642.605000000003"/>
    <n v="13043.52"/>
    <n v="122678.226"/>
    <n v="11330"/>
    <n v="10827.73"/>
  </r>
  <r>
    <s v="32045002011"/>
    <n v="62"/>
    <n v="10"/>
    <x v="9"/>
    <n v="32"/>
    <s v="Espírito Santo"/>
    <s v="3204500"/>
    <s v="Santa Leopoldina"/>
    <m/>
    <s v="3203"/>
    <s v="Central Espírito-santense"/>
    <x v="9"/>
    <x v="9"/>
    <n v="32025.73"/>
    <n v="18868.975999999999"/>
    <n v="66709.214999999997"/>
    <n v="25314.559000000001"/>
    <n v="41394.656000000003"/>
    <n v="4638.3059999999996"/>
    <n v="122242.226"/>
    <n v="12223"/>
    <n v="10001"/>
  </r>
  <r>
    <s v="32045592011"/>
    <n v="63"/>
    <n v="10"/>
    <x v="9"/>
    <n v="32"/>
    <s v="Espírito Santo"/>
    <s v="3204559"/>
    <s v="Santa Maria de Jetibá"/>
    <m/>
    <s v="3203"/>
    <s v="Central Espírito-santense"/>
    <x v="9"/>
    <x v="9"/>
    <n v="182826.33300000001"/>
    <n v="41110.824999999997"/>
    <n v="286741.01"/>
    <n v="172731.69500000001"/>
    <n v="114009.315"/>
    <n v="47095.171999999999"/>
    <n v="557773.34100000001"/>
    <n v="34591"/>
    <n v="16124.81"/>
  </r>
  <r>
    <s v="32046092011"/>
    <n v="64"/>
    <n v="10"/>
    <x v="9"/>
    <n v="32"/>
    <s v="Espírito Santo"/>
    <s v="3204609"/>
    <s v="Santa Teresa"/>
    <m/>
    <s v="3203"/>
    <s v="Central Espírito-santense"/>
    <x v="9"/>
    <x v="9"/>
    <n v="48492.976000000002"/>
    <n v="32212.498"/>
    <n v="185354.36300000001"/>
    <n v="109380.255"/>
    <n v="75974.107999999993"/>
    <n v="22607.053"/>
    <n v="288666.89"/>
    <n v="21916"/>
    <n v="13171.51"/>
  </r>
  <r>
    <s v="32046582011"/>
    <n v="65"/>
    <n v="10"/>
    <x v="9"/>
    <n v="32"/>
    <s v="Espírito Santo"/>
    <s v="3204658"/>
    <s v="São Domingos do Norte"/>
    <m/>
    <s v="3201"/>
    <s v="Noroeste Espírito-santense"/>
    <x v="4"/>
    <x v="4"/>
    <n v="24082.542000000001"/>
    <n v="23304.317999999999"/>
    <n v="56799.562999999995"/>
    <n v="27311.724999999999"/>
    <n v="29487.838"/>
    <n v="10981.157999999999"/>
    <n v="115167.58199999999"/>
    <n v="8036"/>
    <n v="14331.46"/>
  </r>
  <r>
    <s v="32047082011"/>
    <n v="66"/>
    <n v="10"/>
    <x v="9"/>
    <n v="32"/>
    <s v="Espírito Santo"/>
    <s v="3204708"/>
    <s v="São Gabriel da Palha"/>
    <m/>
    <s v="3201"/>
    <s v="Noroeste Espírito-santense"/>
    <x v="4"/>
    <x v="4"/>
    <n v="42462.49"/>
    <n v="49420.665000000001"/>
    <n v="258590.05600000001"/>
    <n v="162383.95300000001"/>
    <n v="96206.103000000003"/>
    <n v="44657.021999999997"/>
    <n v="395130.23300000001"/>
    <n v="32264"/>
    <n v="12246.78"/>
  </r>
  <r>
    <s v="32048072011"/>
    <n v="67"/>
    <n v="10"/>
    <x v="9"/>
    <n v="32"/>
    <s v="Espírito Santo"/>
    <s v="3204807"/>
    <s v="São José do Calçado"/>
    <m/>
    <s v="3204"/>
    <s v="Sul Espírito-santense"/>
    <x v="2"/>
    <x v="2"/>
    <n v="11627.28"/>
    <n v="24524.261999999999"/>
    <n v="70096.125999999989"/>
    <n v="33808.500999999997"/>
    <n v="36287.625"/>
    <n v="6714.027"/>
    <n v="112961.696"/>
    <n v="10403"/>
    <n v="10858.57"/>
  </r>
  <r>
    <s v="32049062011"/>
    <n v="68"/>
    <n v="10"/>
    <x v="9"/>
    <n v="32"/>
    <s v="Espírito Santo"/>
    <s v="3204906"/>
    <s v="São Mateus"/>
    <m/>
    <s v="3202"/>
    <s v="Litoral Norte Espírito-santense"/>
    <x v="7"/>
    <x v="7"/>
    <n v="118192.394"/>
    <n v="239468.307"/>
    <n v="943011.57499999995"/>
    <n v="573582.23499999999"/>
    <n v="369429.34"/>
    <n v="131941.57800000001"/>
    <n v="1432613.8540000001"/>
    <n v="110454"/>
    <n v="12970.23"/>
  </r>
  <r>
    <s v="32049552011"/>
    <n v="69"/>
    <n v="10"/>
    <x v="9"/>
    <n v="32"/>
    <s v="Espírito Santo"/>
    <s v="3204955"/>
    <s v="São Roque do Canaã"/>
    <m/>
    <s v="3203"/>
    <s v="Central Espírito-santense"/>
    <x v="4"/>
    <x v="4"/>
    <n v="27077.704000000002"/>
    <n v="23646.753000000001"/>
    <n v="78951.399000000005"/>
    <n v="42116.72"/>
    <n v="36834.678999999996"/>
    <n v="12129.281999999999"/>
    <n v="141805.13800000001"/>
    <n v="11341"/>
    <n v="12503.76"/>
  </r>
  <r>
    <s v="32050022011"/>
    <n v="70"/>
    <n v="10"/>
    <x v="9"/>
    <n v="32"/>
    <s v="Espírito Santo"/>
    <s v="3205002"/>
    <s v="Serra"/>
    <s v="RM Grande Vitória"/>
    <s v="3203"/>
    <s v="Central Espírito-santense"/>
    <x v="8"/>
    <x v="8"/>
    <n v="12363.33"/>
    <n v="4405901.7039999999"/>
    <n v="5948320.557"/>
    <n v="4576574.2319999998"/>
    <n v="1371746.325"/>
    <n v="3772321.3149999999"/>
    <n v="14138906.905999999"/>
    <n v="416029"/>
    <n v="33985.39"/>
  </r>
  <r>
    <s v="32050102011"/>
    <n v="71"/>
    <n v="10"/>
    <x v="9"/>
    <n v="32"/>
    <s v="Espírito Santo"/>
    <s v="3205010"/>
    <s v="Sooretama"/>
    <m/>
    <s v="3202"/>
    <s v="Litoral Norte Espírito-santense"/>
    <x v="6"/>
    <x v="6"/>
    <n v="83230.077999999994"/>
    <n v="50366.250999999997"/>
    <n v="167652.96399999998"/>
    <n v="88244.445999999996"/>
    <n v="79408.517999999996"/>
    <n v="30025.476999999999"/>
    <n v="331274.77"/>
    <n v="24271"/>
    <n v="13649"/>
  </r>
  <r>
    <s v="32050362011"/>
    <n v="72"/>
    <n v="10"/>
    <x v="9"/>
    <n v="32"/>
    <s v="Espírito Santo"/>
    <s v="3205036"/>
    <s v="Vargem Alta"/>
    <m/>
    <s v="3204"/>
    <s v="Sul Espírito-santense"/>
    <x v="5"/>
    <x v="5"/>
    <n v="32354.845000000001"/>
    <n v="60477.705000000002"/>
    <n v="130933.99299999999"/>
    <n v="64190.862000000001"/>
    <n v="66743.130999999994"/>
    <n v="25854.873"/>
    <n v="249621.416"/>
    <n v="19265"/>
    <n v="12957.25"/>
  </r>
  <r>
    <s v="32050692011"/>
    <n v="73"/>
    <n v="10"/>
    <x v="9"/>
    <n v="32"/>
    <s v="Espírito Santo"/>
    <s v="3205069"/>
    <s v="Venda Nova do Imigrante"/>
    <m/>
    <s v="3203"/>
    <s v="Central Espírito-santense"/>
    <x v="0"/>
    <x v="0"/>
    <n v="34428.769"/>
    <n v="47744.027000000002"/>
    <n v="229785.91899999999"/>
    <n v="164428.851"/>
    <n v="65357.067999999999"/>
    <n v="47381.218000000001"/>
    <n v="359339.93300000002"/>
    <n v="20776"/>
    <n v="17295.919999999998"/>
  </r>
  <r>
    <s v="32051012011"/>
    <n v="74"/>
    <n v="10"/>
    <x v="9"/>
    <n v="32"/>
    <s v="Espírito Santo"/>
    <s v="3205101"/>
    <s v="Viana"/>
    <s v="RM Grande Vitória"/>
    <s v="3203"/>
    <s v="Central Espírito-santense"/>
    <x v="8"/>
    <x v="8"/>
    <n v="15584.073"/>
    <n v="287963.84600000002"/>
    <n v="561274.77800000005"/>
    <n v="344973.49900000001"/>
    <n v="216301.27900000001"/>
    <n v="206886.614"/>
    <n v="1071709.311"/>
    <n v="65888"/>
    <n v="16265.62"/>
  </r>
  <r>
    <s v="32051502011"/>
    <n v="75"/>
    <n v="10"/>
    <x v="9"/>
    <n v="32"/>
    <s v="Espírito Santo"/>
    <s v="3205150"/>
    <s v="Vila Pavão"/>
    <m/>
    <s v="3201"/>
    <s v="Noroeste Espírito-santense"/>
    <x v="1"/>
    <x v="1"/>
    <n v="34599.171000000002"/>
    <n v="26667.237000000001"/>
    <n v="57407.046000000002"/>
    <n v="26967.279999999999"/>
    <n v="30439.766"/>
    <n v="5367.6260000000002"/>
    <n v="124041.08"/>
    <n v="8699"/>
    <n v="14259.23"/>
  </r>
  <r>
    <s v="32051762011"/>
    <n v="76"/>
    <n v="10"/>
    <x v="9"/>
    <n v="32"/>
    <s v="Espírito Santo"/>
    <s v="3205176"/>
    <s v="Vila Valério"/>
    <m/>
    <s v="3201"/>
    <s v="Noroeste Espírito-santense"/>
    <x v="4"/>
    <x v="4"/>
    <n v="84050.782999999996"/>
    <n v="12851.233"/>
    <n v="104032.97"/>
    <n v="56893.4"/>
    <n v="47139.57"/>
    <n v="12646.8"/>
    <n v="213581.785"/>
    <n v="13827"/>
    <n v="15446.72"/>
  </r>
  <r>
    <s v="32052002011"/>
    <n v="77"/>
    <n v="10"/>
    <x v="9"/>
    <n v="32"/>
    <s v="Espírito Santo"/>
    <s v="3205200"/>
    <s v="Vila Velha"/>
    <s v="RM Grande Vitória"/>
    <s v="3203"/>
    <s v="Central Espírito-santense"/>
    <x v="8"/>
    <x v="8"/>
    <n v="9949.8449999999993"/>
    <n v="1512910.102"/>
    <n v="5048944.926"/>
    <n v="3788406.477"/>
    <n v="1260538.449"/>
    <n v="2093496.0989999999"/>
    <n v="8665300.9719999991"/>
    <n v="419854"/>
    <n v="20638.84"/>
  </r>
  <r>
    <s v="32053092011"/>
    <n v="78"/>
    <n v="10"/>
    <x v="9"/>
    <n v="32"/>
    <s v="Espírito Santo"/>
    <s v="3205309"/>
    <s v="Vitória"/>
    <s v="RM Grande Vitória"/>
    <s v="3203"/>
    <s v="Central Espírito-santense"/>
    <x v="8"/>
    <x v="8"/>
    <n v="7443.69"/>
    <n v="5810574.108"/>
    <n v="10373264.228"/>
    <n v="8992863.1649999991"/>
    <n v="1380401.0630000001"/>
    <n v="8262943.3370000003"/>
    <n v="24454225.363000002"/>
    <n v="330526"/>
    <n v="73985.78"/>
  </r>
  <r>
    <s v="32001022012"/>
    <n v="1"/>
    <n v="11"/>
    <x v="10"/>
    <n v="32"/>
    <s v="Espírito Santo"/>
    <s v="3200102"/>
    <s v="Afonso Cláudio"/>
    <m/>
    <s v="3203"/>
    <s v="Central Espírito-santense"/>
    <x v="0"/>
    <x v="0"/>
    <n v="43658.311999999998"/>
    <n v="31926.666000000001"/>
    <n v="224385.24400000001"/>
    <n v="112129.944"/>
    <n v="112255.3"/>
    <n v="22441.368999999999"/>
    <n v="322411.59100000001"/>
    <n v="30919"/>
    <n v="10427.620000000001"/>
  </r>
  <r>
    <s v="32001362012"/>
    <n v="2"/>
    <n v="11"/>
    <x v="10"/>
    <n v="32"/>
    <s v="Espírito Santo"/>
    <s v="3200136"/>
    <s v="Águia Branca"/>
    <m/>
    <s v="3201"/>
    <s v="Noroeste Espírito-santense"/>
    <x v="1"/>
    <x v="1"/>
    <n v="28986.524000000001"/>
    <n v="15189.659"/>
    <n v="71076.606"/>
    <n v="31592.364000000001"/>
    <n v="39484.241999999998"/>
    <n v="9383.0849999999991"/>
    <n v="124635.87300000001"/>
    <n v="9507"/>
    <n v="13109.91"/>
  </r>
  <r>
    <s v="32001692012"/>
    <n v="3"/>
    <n v="11"/>
    <x v="10"/>
    <n v="32"/>
    <s v="Espírito Santo"/>
    <s v="3200169"/>
    <s v="Água Doce do Norte"/>
    <m/>
    <s v="3201"/>
    <s v="Noroeste Espírito-santense"/>
    <x v="1"/>
    <x v="1"/>
    <n v="13004.643"/>
    <n v="14906.647999999999"/>
    <n v="80136.402000000002"/>
    <n v="32309.644"/>
    <n v="47826.758000000002"/>
    <n v="7313.0810000000001"/>
    <n v="115360.774"/>
    <n v="11624"/>
    <n v="9924.36"/>
  </r>
  <r>
    <s v="32002012012"/>
    <n v="4"/>
    <n v="11"/>
    <x v="10"/>
    <n v="32"/>
    <s v="Espírito Santo"/>
    <s v="3200201"/>
    <s v="Alegre"/>
    <m/>
    <s v="3204"/>
    <s v="Sul Espírito-santense"/>
    <x v="2"/>
    <x v="2"/>
    <n v="34380.091"/>
    <n v="108222.18700000001"/>
    <n v="246682.245"/>
    <n v="133377.478"/>
    <n v="113304.76700000001"/>
    <n v="26455.63"/>
    <n v="415740.15299999999"/>
    <n v="30626"/>
    <n v="13574.75"/>
  </r>
  <r>
    <s v="32003002012"/>
    <n v="5"/>
    <n v="11"/>
    <x v="10"/>
    <n v="32"/>
    <s v="Espírito Santo"/>
    <s v="3200300"/>
    <s v="Alfredo Chaves"/>
    <m/>
    <s v="3203"/>
    <s v="Central Espírito-santense"/>
    <x v="3"/>
    <x v="3"/>
    <n v="42525.47"/>
    <n v="98220.937000000005"/>
    <n v="116163.44"/>
    <n v="63873.955000000002"/>
    <n v="52289.485000000001"/>
    <n v="19417.793000000001"/>
    <n v="276327.64"/>
    <n v="14007"/>
    <n v="19727.82"/>
  </r>
  <r>
    <s v="32003592012"/>
    <n v="6"/>
    <n v="11"/>
    <x v="10"/>
    <n v="32"/>
    <s v="Espírito Santo"/>
    <s v="3200359"/>
    <s v="Alto Rio Novo"/>
    <m/>
    <s v="3201"/>
    <s v="Noroeste Espírito-santense"/>
    <x v="4"/>
    <x v="4"/>
    <n v="10012.895"/>
    <n v="3586.6869999999999"/>
    <n v="53996.49"/>
    <n v="21133.96"/>
    <n v="32862.53"/>
    <n v="3896.08"/>
    <n v="71492.153000000006"/>
    <n v="7371"/>
    <n v="9699.11"/>
  </r>
  <r>
    <s v="32004092012"/>
    <n v="7"/>
    <n v="11"/>
    <x v="10"/>
    <n v="32"/>
    <s v="Espírito Santo"/>
    <s v="3200409"/>
    <s v="Anchieta"/>
    <m/>
    <s v="3203"/>
    <s v="Central Espírito-santense"/>
    <x v="3"/>
    <x v="3"/>
    <n v="20542.457999999999"/>
    <n v="4268000.6560000004"/>
    <n v="1114900.922"/>
    <n v="928242.57"/>
    <n v="186658.35200000001"/>
    <n v="249480.416"/>
    <n v="5652924.4510000004"/>
    <n v="24616"/>
    <n v="229644.31"/>
  </r>
  <r>
    <s v="32005082012"/>
    <n v="8"/>
    <n v="11"/>
    <x v="10"/>
    <n v="32"/>
    <s v="Espírito Santo"/>
    <s v="3200508"/>
    <s v="Apiacá"/>
    <m/>
    <s v="3204"/>
    <s v="Sul Espírito-santense"/>
    <x v="5"/>
    <x v="5"/>
    <n v="10429.629999999999"/>
    <n v="3901.6979999999999"/>
    <n v="50295.270000000004"/>
    <n v="20427.499"/>
    <n v="29867.771000000001"/>
    <n v="3408.2020000000002"/>
    <n v="68034.801000000007"/>
    <n v="7497"/>
    <n v="9074.94"/>
  </r>
  <r>
    <s v="32006072012"/>
    <n v="9"/>
    <n v="11"/>
    <x v="10"/>
    <n v="32"/>
    <s v="Espírito Santo"/>
    <s v="3200607"/>
    <s v="Aracruz"/>
    <m/>
    <s v="3202"/>
    <s v="Litoral Norte Espírito-santense"/>
    <x v="6"/>
    <x v="6"/>
    <n v="38505.966"/>
    <n v="3034018.3790000002"/>
    <n v="1401515.2590000001"/>
    <n v="1016146.88"/>
    <n v="385368.37900000002"/>
    <n v="545491.07700000005"/>
    <n v="5019530.682"/>
    <n v="84429"/>
    <n v="59452.68"/>
  </r>
  <r>
    <s v="32007062012"/>
    <n v="10"/>
    <n v="11"/>
    <x v="10"/>
    <n v="32"/>
    <s v="Espírito Santo"/>
    <s v="3200706"/>
    <s v="Atilio Vivacqua"/>
    <m/>
    <s v="3204"/>
    <s v="Sul Espírito-santense"/>
    <x v="5"/>
    <x v="5"/>
    <n v="11519.925999999999"/>
    <n v="63623.762999999999"/>
    <n v="86009.159"/>
    <n v="44823.275000000001"/>
    <n v="41185.883999999998"/>
    <n v="33408.819000000003"/>
    <n v="194561.66699999999"/>
    <n v="10080"/>
    <n v="19301.75"/>
  </r>
  <r>
    <s v="32008052012"/>
    <n v="11"/>
    <n v="11"/>
    <x v="10"/>
    <n v="32"/>
    <s v="Espírito Santo"/>
    <s v="3200805"/>
    <s v="Baixo Guandu"/>
    <m/>
    <s v="3201"/>
    <s v="Noroeste Espírito-santense"/>
    <x v="4"/>
    <x v="4"/>
    <n v="38963.898000000001"/>
    <n v="154323.394"/>
    <n v="246814.448"/>
    <n v="139030.663"/>
    <n v="107783.785"/>
    <n v="34750.351999999999"/>
    <n v="474852.092"/>
    <n v="29272"/>
    <n v="16222.06"/>
  </r>
  <r>
    <s v="32009042012"/>
    <n v="12"/>
    <n v="11"/>
    <x v="10"/>
    <n v="32"/>
    <s v="Espírito Santo"/>
    <s v="3200904"/>
    <s v="Barra de São Francisco"/>
    <m/>
    <s v="3201"/>
    <s v="Noroeste Espírito-santense"/>
    <x v="1"/>
    <x v="1"/>
    <n v="37411.589999999997"/>
    <n v="167443.37400000001"/>
    <n v="356404.10600000003"/>
    <n v="217188.18400000001"/>
    <n v="139215.92199999999"/>
    <n v="75605.934999999998"/>
    <n v="636865.005"/>
    <n v="41110"/>
    <n v="15491.73"/>
  </r>
  <r>
    <s v="32010012012"/>
    <n v="13"/>
    <n v="11"/>
    <x v="10"/>
    <n v="32"/>
    <s v="Espírito Santo"/>
    <s v="3201001"/>
    <s v="Boa Esperança"/>
    <m/>
    <s v="3201"/>
    <s v="Noroeste Espírito-santense"/>
    <x v="7"/>
    <x v="7"/>
    <n v="44996.127"/>
    <n v="12683.878000000001"/>
    <n v="113316.34299999999"/>
    <n v="59083.396999999997"/>
    <n v="54232.946000000004"/>
    <n v="11983.569"/>
    <n v="182979.91699999999"/>
    <n v="14278"/>
    <n v="12815.51"/>
  </r>
  <r>
    <s v="32011002012"/>
    <n v="14"/>
    <n v="11"/>
    <x v="10"/>
    <n v="32"/>
    <s v="Espírito Santo"/>
    <s v="3201100"/>
    <s v="Bom Jesus do Norte"/>
    <m/>
    <s v="3204"/>
    <s v="Sul Espírito-santense"/>
    <x v="2"/>
    <x v="2"/>
    <n v="2586.5830000000001"/>
    <n v="14178.126"/>
    <n v="72020.812999999995"/>
    <n v="34775.307000000001"/>
    <n v="37245.506000000001"/>
    <n v="8464.8209999999999"/>
    <n v="97250.342999999993"/>
    <n v="9514"/>
    <n v="10221.81"/>
  </r>
  <r>
    <s v="32011592012"/>
    <n v="15"/>
    <n v="11"/>
    <x v="10"/>
    <n v="32"/>
    <s v="Espírito Santo"/>
    <s v="3201159"/>
    <s v="Brejetuba"/>
    <m/>
    <s v="3203"/>
    <s v="Central Espírito-santense"/>
    <x v="0"/>
    <x v="0"/>
    <n v="67966.5"/>
    <n v="30559.641"/>
    <n v="83885.635999999999"/>
    <n v="38380.432000000001"/>
    <n v="45505.203999999998"/>
    <n v="6385.4920000000002"/>
    <n v="188797.269"/>
    <n v="11950"/>
    <n v="15798.93"/>
  </r>
  <r>
    <s v="32012092012"/>
    <n v="16"/>
    <n v="11"/>
    <x v="10"/>
    <n v="32"/>
    <s v="Espírito Santo"/>
    <s v="3201209"/>
    <s v="Cachoeiro de Itapemirim"/>
    <m/>
    <s v="3204"/>
    <s v="Sul Espírito-santense"/>
    <x v="5"/>
    <x v="5"/>
    <n v="33262.953999999998"/>
    <n v="1061277.0460000001"/>
    <n v="2328591.9330000002"/>
    <n v="1670554.5360000001"/>
    <n v="658037.397"/>
    <n v="606716.46799999999"/>
    <n v="4029848.4010000001"/>
    <n v="192156"/>
    <n v="20971.75"/>
  </r>
  <r>
    <s v="32013082012"/>
    <n v="17"/>
    <n v="11"/>
    <x v="10"/>
    <n v="32"/>
    <s v="Espírito Santo"/>
    <s v="3201308"/>
    <s v="Cariacica"/>
    <s v="RM Grande Vitória"/>
    <s v="3203"/>
    <s v="Central Espírito-santense"/>
    <x v="8"/>
    <x v="8"/>
    <n v="6766.1310000000003"/>
    <n v="869246.55700000003"/>
    <n v="4181837.8190000001"/>
    <n v="3088972.8590000002"/>
    <n v="1092864.96"/>
    <n v="1820161.6310000001"/>
    <n v="6878012.1390000004"/>
    <n v="352431"/>
    <n v="19515.91"/>
  </r>
  <r>
    <s v="32014072012"/>
    <n v="18"/>
    <n v="11"/>
    <x v="10"/>
    <n v="32"/>
    <s v="Espírito Santo"/>
    <s v="3201407"/>
    <s v="Castelo"/>
    <m/>
    <s v="3204"/>
    <s v="Sul Espírito-santense"/>
    <x v="5"/>
    <x v="5"/>
    <n v="41620.281999999999"/>
    <n v="123602.04"/>
    <n v="350470.50199999998"/>
    <n v="221896.70199999999"/>
    <n v="128573.8"/>
    <n v="68796.509999999995"/>
    <n v="584489.33499999996"/>
    <n v="35048"/>
    <n v="16676.82"/>
  </r>
  <r>
    <s v="32015062012"/>
    <n v="19"/>
    <n v="11"/>
    <x v="10"/>
    <n v="32"/>
    <s v="Espírito Santo"/>
    <s v="3201506"/>
    <s v="Colatina"/>
    <m/>
    <s v="3201"/>
    <s v="Noroeste Espírito-santense"/>
    <x v="4"/>
    <x v="4"/>
    <n v="51447.281999999999"/>
    <n v="608664.424"/>
    <n v="1501919.9439999999"/>
    <n v="1119277.4539999999"/>
    <n v="382642.49"/>
    <n v="381373.96399999998"/>
    <n v="2543405.6129999999"/>
    <n v="113054"/>
    <n v="22497.26"/>
  </r>
  <r>
    <s v="32016052012"/>
    <n v="20"/>
    <n v="11"/>
    <x v="10"/>
    <n v="32"/>
    <s v="Espírito Santo"/>
    <s v="3201605"/>
    <s v="Conceição da Barra"/>
    <m/>
    <s v="3202"/>
    <s v="Litoral Norte Espírito-santense"/>
    <x v="7"/>
    <x v="7"/>
    <n v="43049.025000000001"/>
    <n v="70698.387000000002"/>
    <n v="230828.005"/>
    <n v="113829.572"/>
    <n v="116998.433"/>
    <n v="53824.175999999999"/>
    <n v="398399.592"/>
    <n v="28745"/>
    <n v="13859.79"/>
  </r>
  <r>
    <s v="32017042012"/>
    <n v="21"/>
    <n v="11"/>
    <x v="10"/>
    <n v="32"/>
    <s v="Espírito Santo"/>
    <s v="3201704"/>
    <s v="Conceição do Castelo"/>
    <m/>
    <s v="3203"/>
    <s v="Central Espírito-santense"/>
    <x v="0"/>
    <x v="0"/>
    <n v="19864.258000000002"/>
    <n v="17515.499"/>
    <n v="97497.815000000002"/>
    <n v="49707.266000000003"/>
    <n v="47790.548999999999"/>
    <n v="14699.438"/>
    <n v="149577.01"/>
    <n v="11798"/>
    <n v="12678.17"/>
  </r>
  <r>
    <s v="32018032012"/>
    <n v="22"/>
    <n v="11"/>
    <x v="10"/>
    <n v="32"/>
    <s v="Espírito Santo"/>
    <s v="3201803"/>
    <s v="Divino de São Lourenço"/>
    <m/>
    <s v="3204"/>
    <s v="Sul Espírito-santense"/>
    <x v="2"/>
    <x v="2"/>
    <n v="10206.971"/>
    <n v="4216.1229999999996"/>
    <n v="30104.227999999999"/>
    <n v="9377.8590000000004"/>
    <n v="20726.368999999999"/>
    <n v="1647.3019999999999"/>
    <n v="46174.624000000003"/>
    <n v="4471"/>
    <n v="10327.58"/>
  </r>
  <r>
    <s v="32019022012"/>
    <n v="23"/>
    <n v="11"/>
    <x v="10"/>
    <n v="32"/>
    <s v="Espírito Santo"/>
    <s v="3201902"/>
    <s v="Domingos Martins"/>
    <m/>
    <s v="3203"/>
    <s v="Central Espírito-santense"/>
    <x v="0"/>
    <x v="0"/>
    <n v="80649.971000000005"/>
    <n v="135853.05100000001"/>
    <n v="294958.11699999997"/>
    <n v="175254.71"/>
    <n v="119703.40700000001"/>
    <n v="38362.83"/>
    <n v="549823.96900000004"/>
    <n v="32042"/>
    <n v="17159.48"/>
  </r>
  <r>
    <s v="32020092012"/>
    <n v="24"/>
    <n v="11"/>
    <x v="10"/>
    <n v="32"/>
    <s v="Espírito Santo"/>
    <s v="3202009"/>
    <s v="Dores do Rio Preto"/>
    <m/>
    <s v="3204"/>
    <s v="Sul Espírito-santense"/>
    <x v="2"/>
    <x v="2"/>
    <n v="12260.031000000001"/>
    <n v="19744.010999999999"/>
    <n v="49279.487999999998"/>
    <n v="24649.123"/>
    <n v="24630.365000000002"/>
    <n v="6187.7820000000002"/>
    <n v="87471.312000000005"/>
    <n v="6429"/>
    <n v="13605.74"/>
  </r>
  <r>
    <s v="32021082012"/>
    <n v="25"/>
    <n v="11"/>
    <x v="10"/>
    <n v="32"/>
    <s v="Espírito Santo"/>
    <s v="3202108"/>
    <s v="Ecoporanga"/>
    <m/>
    <s v="3201"/>
    <s v="Noroeste Espírito-santense"/>
    <x v="1"/>
    <x v="1"/>
    <n v="53981.67"/>
    <n v="99794.407999999996"/>
    <n v="163257.86600000001"/>
    <n v="78355.077000000005"/>
    <n v="84902.789000000004"/>
    <n v="18923.178"/>
    <n v="335957.12300000002"/>
    <n v="23097"/>
    <n v="14545.49"/>
  </r>
  <r>
    <s v="32022072012"/>
    <n v="26"/>
    <n v="11"/>
    <x v="10"/>
    <n v="32"/>
    <s v="Espírito Santo"/>
    <s v="3202207"/>
    <s v="Fundão"/>
    <s v="RM Grande Vitória"/>
    <s v="3202"/>
    <s v="Litoral Norte Espírito-santense"/>
    <x v="8"/>
    <x v="8"/>
    <n v="14871.761"/>
    <n v="182033.34"/>
    <n v="193703.15399999998"/>
    <n v="118688.758"/>
    <n v="75014.395999999993"/>
    <n v="36716.444000000003"/>
    <n v="427324.69900000002"/>
    <n v="17632"/>
    <n v="24235.75"/>
  </r>
  <r>
    <s v="32022562012"/>
    <n v="27"/>
    <n v="11"/>
    <x v="10"/>
    <n v="32"/>
    <s v="Espírito Santo"/>
    <s v="3202256"/>
    <s v="Governador Lindenberg"/>
    <m/>
    <s v="3201"/>
    <s v="Noroeste Espírito-santense"/>
    <x v="4"/>
    <x v="4"/>
    <n v="38108.336000000003"/>
    <n v="23080.746999999999"/>
    <n v="81967.176999999996"/>
    <n v="37798.093000000001"/>
    <n v="44169.084000000003"/>
    <n v="8464.4069999999992"/>
    <n v="151620.66699999999"/>
    <n v="11106"/>
    <n v="13652.14"/>
  </r>
  <r>
    <s v="32023062012"/>
    <n v="28"/>
    <n v="11"/>
    <x v="10"/>
    <n v="32"/>
    <s v="Espírito Santo"/>
    <s v="3202306"/>
    <s v="Guaçuí"/>
    <m/>
    <s v="3204"/>
    <s v="Sul Espírito-santense"/>
    <x v="2"/>
    <x v="2"/>
    <n v="30256.636999999999"/>
    <n v="28716.011999999999"/>
    <n v="291072.41700000002"/>
    <n v="185116.33100000001"/>
    <n v="105956.086"/>
    <n v="41614.703000000001"/>
    <n v="391659.76899999997"/>
    <n v="28208"/>
    <n v="13884.71"/>
  </r>
  <r>
    <s v="32024052012"/>
    <n v="29"/>
    <n v="11"/>
    <x v="10"/>
    <n v="32"/>
    <s v="Espírito Santo"/>
    <s v="3202405"/>
    <s v="Guarapari"/>
    <s v="RM Grande Vitória"/>
    <s v="3203"/>
    <s v="Central Espírito-santense"/>
    <x v="8"/>
    <x v="8"/>
    <n v="32520.198"/>
    <n v="233479.889"/>
    <n v="1214259.047"/>
    <n v="841680.26899999997"/>
    <n v="372578.77799999999"/>
    <n v="163005.821"/>
    <n v="1643264.956"/>
    <n v="107836"/>
    <n v="15238.56"/>
  </r>
  <r>
    <s v="32024542012"/>
    <n v="30"/>
    <n v="11"/>
    <x v="10"/>
    <n v="32"/>
    <s v="Espírito Santo"/>
    <s v="3202454"/>
    <s v="Ibatiba"/>
    <m/>
    <s v="3204"/>
    <s v="Sul Espírito-santense"/>
    <x v="2"/>
    <x v="2"/>
    <n v="32616.277999999998"/>
    <n v="11498.802"/>
    <n v="168854.269"/>
    <n v="88143.930999999997"/>
    <n v="80710.338000000003"/>
    <n v="19102.436000000002"/>
    <n v="232071.78599999999"/>
    <n v="22843"/>
    <n v="10159.43"/>
  </r>
  <r>
    <s v="32025042012"/>
    <n v="31"/>
    <n v="11"/>
    <x v="10"/>
    <n v="32"/>
    <s v="Espírito Santo"/>
    <s v="3202504"/>
    <s v="Ibiraçu"/>
    <m/>
    <s v="3202"/>
    <s v="Litoral Norte Espírito-santense"/>
    <x v="6"/>
    <x v="6"/>
    <n v="12788.304"/>
    <n v="43183.175999999999"/>
    <n v="119125.64499999999"/>
    <n v="73769.173999999999"/>
    <n v="45356.470999999998"/>
    <n v="29561.601999999999"/>
    <n v="204658.726"/>
    <n v="11335"/>
    <n v="18055.47"/>
  </r>
  <r>
    <s v="32025532012"/>
    <n v="32"/>
    <n v="11"/>
    <x v="10"/>
    <n v="32"/>
    <s v="Espírito Santo"/>
    <s v="3202553"/>
    <s v="Ibitirama"/>
    <m/>
    <s v="3204"/>
    <s v="Sul Espírito-santense"/>
    <x v="2"/>
    <x v="2"/>
    <n v="29355.717000000001"/>
    <n v="4877.4530000000004"/>
    <n v="58140.106999999996"/>
    <n v="21699.767"/>
    <n v="36440.339999999997"/>
    <n v="3555.1579999999999"/>
    <n v="95928.434999999998"/>
    <n v="8919"/>
    <n v="10755.51"/>
  </r>
  <r>
    <s v="32026032012"/>
    <n v="33"/>
    <n v="11"/>
    <x v="10"/>
    <n v="32"/>
    <s v="Espírito Santo"/>
    <s v="3202603"/>
    <s v="Iconha"/>
    <m/>
    <s v="3203"/>
    <s v="Central Espírito-santense"/>
    <x v="3"/>
    <x v="3"/>
    <n v="27310.673999999999"/>
    <n v="26816.878000000001"/>
    <n v="143631.74900000001"/>
    <n v="94880.678"/>
    <n v="48751.071000000004"/>
    <n v="48189.832000000002"/>
    <n v="245949.133"/>
    <n v="12681"/>
    <n v="19395.09"/>
  </r>
  <r>
    <s v="32026522012"/>
    <n v="34"/>
    <n v="11"/>
    <x v="10"/>
    <n v="32"/>
    <s v="Espírito Santo"/>
    <s v="3202652"/>
    <s v="Irupi"/>
    <m/>
    <s v="3204"/>
    <s v="Sul Espírito-santense"/>
    <x v="2"/>
    <x v="2"/>
    <n v="39982.453999999998"/>
    <n v="9000.134"/>
    <n v="97733.376000000004"/>
    <n v="51528.995000000003"/>
    <n v="46204.381000000001"/>
    <n v="12478.46"/>
    <n v="159194.424"/>
    <n v="11930"/>
    <n v="13344.04"/>
  </r>
  <r>
    <s v="32027022012"/>
    <n v="35"/>
    <n v="11"/>
    <x v="10"/>
    <n v="32"/>
    <s v="Espírito Santo"/>
    <s v="3202702"/>
    <s v="Itaguaçu"/>
    <m/>
    <s v="3203"/>
    <s v="Central Espírito-santense"/>
    <x v="9"/>
    <x v="9"/>
    <n v="64502.413999999997"/>
    <n v="14174.026"/>
    <n v="118187.13500000001"/>
    <n v="64471.762999999999"/>
    <n v="53715.372000000003"/>
    <n v="10304.192999999999"/>
    <n v="207167.76800000001"/>
    <n v="14080"/>
    <n v="14713.62"/>
  </r>
  <r>
    <s v="32028012012"/>
    <n v="36"/>
    <n v="11"/>
    <x v="10"/>
    <n v="32"/>
    <s v="Espírito Santo"/>
    <s v="3202801"/>
    <s v="Itapemirim"/>
    <m/>
    <s v="3204"/>
    <s v="Sul Espírito-santense"/>
    <x v="3"/>
    <x v="3"/>
    <n v="60154.300999999999"/>
    <n v="4837335.0120000001"/>
    <n v="1177946.9750000001"/>
    <n v="1018137.432"/>
    <n v="159809.54300000001"/>
    <n v="87591.717000000004"/>
    <n v="6163028.0039999997"/>
    <n v="31421"/>
    <n v="196143.6"/>
  </r>
  <r>
    <s v="32029002012"/>
    <n v="37"/>
    <n v="11"/>
    <x v="10"/>
    <n v="32"/>
    <s v="Espírito Santo"/>
    <s v="3202900"/>
    <s v="Itarana"/>
    <m/>
    <s v="3203"/>
    <s v="Central Espírito-santense"/>
    <x v="9"/>
    <x v="9"/>
    <n v="18876.111000000001"/>
    <n v="21040.687000000002"/>
    <n v="94735.168000000005"/>
    <n v="55308.000999999997"/>
    <n v="39427.167000000001"/>
    <n v="12068.99"/>
    <n v="146720.95699999999"/>
    <n v="10799"/>
    <n v="13586.53"/>
  </r>
  <r>
    <s v="32030072012"/>
    <n v="38"/>
    <n v="11"/>
    <x v="10"/>
    <n v="32"/>
    <s v="Espírito Santo"/>
    <s v="3203007"/>
    <s v="Iúna"/>
    <m/>
    <s v="3204"/>
    <s v="Sul Espírito-santense"/>
    <x v="2"/>
    <x v="2"/>
    <n v="41316.305"/>
    <n v="39269.642"/>
    <n v="222757.65100000001"/>
    <n v="123939.966"/>
    <n v="98817.684999999998"/>
    <n v="26545.938999999998"/>
    <n v="329889.53700000001"/>
    <n v="27512"/>
    <n v="11990.75"/>
  </r>
  <r>
    <s v="32030562012"/>
    <n v="39"/>
    <n v="11"/>
    <x v="10"/>
    <n v="32"/>
    <s v="Espírito Santo"/>
    <s v="3203056"/>
    <s v="Jaguaré"/>
    <m/>
    <s v="3202"/>
    <s v="Litoral Norte Espírito-santense"/>
    <x v="7"/>
    <x v="7"/>
    <n v="81208.255000000005"/>
    <n v="327982.57500000001"/>
    <n v="269866.78999999998"/>
    <n v="168497.64499999999"/>
    <n v="101369.145"/>
    <n v="32300.312999999998"/>
    <n v="711357.93400000001"/>
    <n v="25454"/>
    <n v="27946.799999999999"/>
  </r>
  <r>
    <s v="32031062012"/>
    <n v="40"/>
    <n v="11"/>
    <x v="10"/>
    <n v="32"/>
    <s v="Espírito Santo"/>
    <s v="3203106"/>
    <s v="Jerônimo Monteiro"/>
    <m/>
    <s v="3204"/>
    <s v="Sul Espírito-santense"/>
    <x v="2"/>
    <x v="2"/>
    <n v="12355.171"/>
    <n v="7279.6970000000001"/>
    <n v="90265.627999999997"/>
    <n v="49019.726000000002"/>
    <n v="41245.902000000002"/>
    <n v="12805.525"/>
    <n v="122706.02099999999"/>
    <n v="10984"/>
    <n v="11171.34"/>
  </r>
  <r>
    <s v="32031302012"/>
    <n v="41"/>
    <n v="11"/>
    <x v="10"/>
    <n v="32"/>
    <s v="Espírito Santo"/>
    <s v="3203130"/>
    <s v="João Neiva"/>
    <m/>
    <s v="3202"/>
    <s v="Litoral Norte Espírito-santense"/>
    <x v="6"/>
    <x v="6"/>
    <n v="21517.883999999998"/>
    <n v="29901.34"/>
    <n v="161967.04399999999"/>
    <n v="104725.802"/>
    <n v="57241.241999999998"/>
    <n v="35052.125999999997"/>
    <n v="248438.39499999999"/>
    <n v="15886"/>
    <n v="15638.83"/>
  </r>
  <r>
    <s v="32031632012"/>
    <n v="42"/>
    <n v="11"/>
    <x v="10"/>
    <n v="32"/>
    <s v="Espírito Santo"/>
    <s v="3203163"/>
    <s v="Laranja da Terra"/>
    <m/>
    <s v="3203"/>
    <s v="Central Espírito-santense"/>
    <x v="0"/>
    <x v="0"/>
    <n v="23091.489000000001"/>
    <n v="5271.42"/>
    <n v="66554.679000000004"/>
    <n v="25888.285"/>
    <n v="40666.394"/>
    <n v="6224.6559999999999"/>
    <n v="101142.24400000001"/>
    <n v="10810"/>
    <n v="9356.36"/>
  </r>
  <r>
    <s v="32032052012"/>
    <n v="43"/>
    <n v="11"/>
    <x v="10"/>
    <n v="32"/>
    <s v="Espírito Santo"/>
    <s v="3203205"/>
    <s v="Linhares"/>
    <m/>
    <s v="3202"/>
    <s v="Litoral Norte Espírito-santense"/>
    <x v="6"/>
    <x v="6"/>
    <n v="171969.61900000001"/>
    <n v="2183565.443"/>
    <n v="2093240.2930000001"/>
    <n v="1495367.078"/>
    <n v="597873.21499999997"/>
    <n v="632452.25800000003"/>
    <n v="5081227.6140000001"/>
    <n v="145639"/>
    <n v="34889.199999999997"/>
  </r>
  <r>
    <s v="32033042012"/>
    <n v="44"/>
    <n v="11"/>
    <x v="10"/>
    <n v="32"/>
    <s v="Espírito Santo"/>
    <s v="3203304"/>
    <s v="Mantenópolis"/>
    <m/>
    <s v="3201"/>
    <s v="Noroeste Espírito-santense"/>
    <x v="1"/>
    <x v="1"/>
    <n v="17297.576000000001"/>
    <n v="8169.2250000000004"/>
    <n v="81114.152999999991"/>
    <n v="31168.101999999999"/>
    <n v="49946.050999999999"/>
    <n v="5125.6509999999998"/>
    <n v="111706.605"/>
    <n v="13826"/>
    <n v="8079.46"/>
  </r>
  <r>
    <s v="32033202012"/>
    <n v="45"/>
    <n v="11"/>
    <x v="10"/>
    <n v="32"/>
    <s v="Espírito Santo"/>
    <s v="3203320"/>
    <s v="Marataízes"/>
    <m/>
    <s v="3204"/>
    <s v="Sul Espírito-santense"/>
    <x v="3"/>
    <x v="3"/>
    <n v="58946.843999999997"/>
    <n v="2137300.9920000001"/>
    <n v="688980.42099999997"/>
    <n v="548890.21799999999"/>
    <n v="140090.20300000001"/>
    <n v="48466.216"/>
    <n v="2933694.4720000001"/>
    <n v="34675"/>
    <n v="84605.46"/>
  </r>
  <r>
    <s v="32033462012"/>
    <n v="46"/>
    <n v="11"/>
    <x v="10"/>
    <n v="32"/>
    <s v="Espírito Santo"/>
    <s v="3203346"/>
    <s v="Marechal Floriano"/>
    <m/>
    <s v="3203"/>
    <s v="Central Espírito-santense"/>
    <x v="0"/>
    <x v="0"/>
    <n v="34439.906000000003"/>
    <n v="41019.718999999997"/>
    <n v="146814.30599999998"/>
    <n v="87827.645999999993"/>
    <n v="58986.66"/>
    <n v="22107.635999999999"/>
    <n v="244381.568"/>
    <n v="14576"/>
    <n v="16766.02"/>
  </r>
  <r>
    <s v="32033532012"/>
    <n v="47"/>
    <n v="11"/>
    <x v="10"/>
    <n v="32"/>
    <s v="Espírito Santo"/>
    <s v="3203353"/>
    <s v="Marilândia"/>
    <m/>
    <s v="3201"/>
    <s v="Noroeste Espírito-santense"/>
    <x v="4"/>
    <x v="4"/>
    <n v="33722.14"/>
    <n v="64222.258000000002"/>
    <n v="117923.24299999999"/>
    <n v="74971.945999999996"/>
    <n v="42951.296999999999"/>
    <n v="41605.313999999998"/>
    <n v="257472.95600000001"/>
    <n v="11286"/>
    <n v="22813.48"/>
  </r>
  <r>
    <s v="32034032012"/>
    <n v="48"/>
    <n v="11"/>
    <x v="10"/>
    <n v="32"/>
    <s v="Espírito Santo"/>
    <s v="3203403"/>
    <s v="Mimoso do Sul"/>
    <m/>
    <s v="3204"/>
    <s v="Sul Espírito-santense"/>
    <x v="5"/>
    <x v="5"/>
    <n v="41163.421999999999"/>
    <n v="53563.328000000001"/>
    <n v="214457.67300000001"/>
    <n v="122105.614"/>
    <n v="92352.058999999994"/>
    <n v="36457.216999999997"/>
    <n v="345641.64"/>
    <n v="25858"/>
    <n v="13366.91"/>
  </r>
  <r>
    <s v="32035022012"/>
    <n v="49"/>
    <n v="11"/>
    <x v="10"/>
    <n v="32"/>
    <s v="Espírito Santo"/>
    <s v="3203502"/>
    <s v="Montanha"/>
    <m/>
    <s v="3202"/>
    <s v="Litoral Norte Espírito-santense"/>
    <x v="7"/>
    <x v="7"/>
    <n v="72474.44"/>
    <n v="35575.413999999997"/>
    <n v="148345.492"/>
    <n v="83554.237999999998"/>
    <n v="64791.254000000001"/>
    <n v="20747.241999999998"/>
    <n v="277142.587"/>
    <n v="17938"/>
    <n v="15450.03"/>
  </r>
  <r>
    <s v="32036012012"/>
    <n v="50"/>
    <n v="11"/>
    <x v="10"/>
    <n v="32"/>
    <s v="Espírito Santo"/>
    <s v="3203601"/>
    <s v="Mucurici"/>
    <m/>
    <s v="3202"/>
    <s v="Litoral Norte Espírito-santense"/>
    <x v="7"/>
    <x v="7"/>
    <n v="23731.678"/>
    <n v="4503.7060000000001"/>
    <n v="35871.437000000005"/>
    <n v="11522.396000000001"/>
    <n v="24349.041000000001"/>
    <n v="2414.8249999999998"/>
    <n v="66521.645999999993"/>
    <n v="5619"/>
    <n v="11838.7"/>
  </r>
  <r>
    <s v="32037002012"/>
    <n v="51"/>
    <n v="11"/>
    <x v="10"/>
    <n v="32"/>
    <s v="Espírito Santo"/>
    <s v="3203700"/>
    <s v="Muniz Freire"/>
    <m/>
    <s v="3204"/>
    <s v="Sul Espírito-santense"/>
    <x v="2"/>
    <x v="2"/>
    <n v="45392.928"/>
    <n v="13762.626"/>
    <n v="127471.57799999999"/>
    <n v="53743.620999999999"/>
    <n v="73727.956999999995"/>
    <n v="9957.7240000000002"/>
    <n v="196584.85699999999"/>
    <n v="18202"/>
    <n v="10800.18"/>
  </r>
  <r>
    <s v="32038092012"/>
    <n v="52"/>
    <n v="11"/>
    <x v="10"/>
    <n v="32"/>
    <s v="Espírito Santo"/>
    <s v="3203809"/>
    <s v="Muqui"/>
    <m/>
    <s v="3204"/>
    <s v="Sul Espírito-santense"/>
    <x v="5"/>
    <x v="5"/>
    <n v="14413.267"/>
    <n v="8885.5190000000002"/>
    <n v="102781.19899999999"/>
    <n v="50551.695"/>
    <n v="52229.504000000001"/>
    <n v="9410.2489999999998"/>
    <n v="135490.23499999999"/>
    <n v="14506"/>
    <n v="9340.2900000000009"/>
  </r>
  <r>
    <s v="32039082012"/>
    <n v="53"/>
    <n v="11"/>
    <x v="10"/>
    <n v="32"/>
    <s v="Espírito Santo"/>
    <s v="3203908"/>
    <s v="Nova Venécia"/>
    <m/>
    <s v="3201"/>
    <s v="Noroeste Espírito-santense"/>
    <x v="1"/>
    <x v="1"/>
    <n v="73953.274000000005"/>
    <n v="103091.85"/>
    <n v="460987.45799999998"/>
    <n v="290188.25099999999"/>
    <n v="170799.20699999999"/>
    <n v="71967.025999999998"/>
    <n v="709999.60800000001"/>
    <n v="46487"/>
    <n v="15273.08"/>
  </r>
  <r>
    <s v="32040052012"/>
    <n v="54"/>
    <n v="11"/>
    <x v="10"/>
    <n v="32"/>
    <s v="Espírito Santo"/>
    <s v="3204005"/>
    <s v="Pancas"/>
    <m/>
    <s v="3201"/>
    <s v="Noroeste Espírito-santense"/>
    <x v="4"/>
    <x v="4"/>
    <n v="27448.378000000001"/>
    <n v="7965.2849999999999"/>
    <n v="131816.856"/>
    <n v="54275.805"/>
    <n v="77541.051000000007"/>
    <n v="9458.26"/>
    <n v="176688.77799999999"/>
    <n v="21722"/>
    <n v="8134.09"/>
  </r>
  <r>
    <s v="32040542012"/>
    <n v="55"/>
    <n v="11"/>
    <x v="10"/>
    <n v="32"/>
    <s v="Espírito Santo"/>
    <s v="3204054"/>
    <s v="Pedro Canário"/>
    <m/>
    <s v="3202"/>
    <s v="Litoral Norte Espírito-santense"/>
    <x v="7"/>
    <x v="7"/>
    <n v="41274.262000000002"/>
    <n v="18434.698"/>
    <n v="173945.94699999999"/>
    <n v="87840.987999999998"/>
    <n v="86104.959000000003"/>
    <n v="16750.716"/>
    <n v="250405.62299999999"/>
    <n v="24071"/>
    <n v="10402.790000000001"/>
  </r>
  <r>
    <s v="32041042012"/>
    <n v="56"/>
    <n v="11"/>
    <x v="10"/>
    <n v="32"/>
    <s v="Espírito Santo"/>
    <s v="3204104"/>
    <s v="Pinheiros"/>
    <m/>
    <s v="3202"/>
    <s v="Litoral Norte Espírito-santense"/>
    <x v="7"/>
    <x v="7"/>
    <n v="96448.186000000002"/>
    <n v="20754.349999999999"/>
    <n v="208757.49600000001"/>
    <n v="114797.51700000001"/>
    <n v="93959.979000000007"/>
    <n v="33095.122000000003"/>
    <n v="359055.15299999999"/>
    <n v="24284"/>
    <n v="14785.67"/>
  </r>
  <r>
    <s v="32042032012"/>
    <n v="57"/>
    <n v="11"/>
    <x v="10"/>
    <n v="32"/>
    <s v="Espírito Santo"/>
    <s v="3204203"/>
    <s v="Piúma"/>
    <m/>
    <s v="3203"/>
    <s v="Central Espírito-santense"/>
    <x v="3"/>
    <x v="3"/>
    <n v="7402.85"/>
    <n v="241924.67300000001"/>
    <n v="204265.66100000002"/>
    <n v="132378.57500000001"/>
    <n v="71887.085999999996"/>
    <n v="19498.030999999999"/>
    <n v="473091.21500000003"/>
    <n v="18597"/>
    <n v="25439.11"/>
  </r>
  <r>
    <s v="32042522012"/>
    <n v="58"/>
    <n v="11"/>
    <x v="10"/>
    <n v="32"/>
    <s v="Espírito Santo"/>
    <s v="3204252"/>
    <s v="Ponto Belo"/>
    <m/>
    <s v="3202"/>
    <s v="Litoral Norte Espírito-santense"/>
    <x v="7"/>
    <x v="7"/>
    <n v="10124.183999999999"/>
    <n v="5929.7449999999999"/>
    <n v="45873.752"/>
    <n v="18111.780999999999"/>
    <n v="27761.971000000001"/>
    <n v="3588.3719999999998"/>
    <n v="65516.053"/>
    <n v="7088"/>
    <n v="9243.24"/>
  </r>
  <r>
    <s v="32043022012"/>
    <n v="59"/>
    <n v="11"/>
    <x v="10"/>
    <n v="32"/>
    <s v="Espírito Santo"/>
    <s v="3204302"/>
    <s v="Presidente Kennedy"/>
    <m/>
    <s v="3204"/>
    <s v="Sul Espírito-santense"/>
    <x v="3"/>
    <x v="3"/>
    <n v="39862.139000000003"/>
    <n v="6661814.8250000002"/>
    <n v="1333463.2420000001"/>
    <n v="1261800.9040000001"/>
    <n v="71662.338000000003"/>
    <n v="69233.875"/>
    <n v="8104374.0810000002"/>
    <n v="10429"/>
    <n v="777099.83"/>
  </r>
  <r>
    <s v="32043512012"/>
    <n v="60"/>
    <n v="11"/>
    <x v="10"/>
    <n v="32"/>
    <s v="Espírito Santo"/>
    <s v="3204351"/>
    <s v="Rio Bananal"/>
    <m/>
    <s v="3202"/>
    <s v="Litoral Norte Espírito-santense"/>
    <x v="6"/>
    <x v="6"/>
    <n v="57188.212"/>
    <n v="13451.258"/>
    <n v="154255.81599999999"/>
    <n v="78837.876999999993"/>
    <n v="75417.938999999998"/>
    <n v="18780.582999999999"/>
    <n v="243675.86900000001"/>
    <n v="17713"/>
    <n v="13756.89"/>
  </r>
  <r>
    <s v="32044012012"/>
    <n v="61"/>
    <n v="11"/>
    <x v="10"/>
    <n v="32"/>
    <s v="Espírito Santo"/>
    <s v="3204401"/>
    <s v="Rio Novo do Sul"/>
    <m/>
    <s v="3203"/>
    <s v="Central Espírito-santense"/>
    <x v="3"/>
    <x v="3"/>
    <n v="13964.76"/>
    <n v="28618.069"/>
    <n v="89670.931000000011"/>
    <n v="43541.379000000001"/>
    <n v="46129.552000000003"/>
    <n v="16207.853999999999"/>
    <n v="148461.614"/>
    <n v="11334"/>
    <n v="13098.78"/>
  </r>
  <r>
    <s v="32045002012"/>
    <n v="62"/>
    <n v="11"/>
    <x v="10"/>
    <n v="32"/>
    <s v="Espírito Santo"/>
    <s v="3204500"/>
    <s v="Santa Leopoldina"/>
    <m/>
    <s v="3203"/>
    <s v="Central Espírito-santense"/>
    <x v="9"/>
    <x v="9"/>
    <n v="35612.107000000004"/>
    <n v="13141.316999999999"/>
    <n v="75965.31"/>
    <n v="30740.556"/>
    <n v="45224.754000000001"/>
    <n v="5605.7079999999996"/>
    <n v="130324.442"/>
    <n v="12207"/>
    <n v="10676.21"/>
  </r>
  <r>
    <s v="32045592012"/>
    <n v="63"/>
    <n v="11"/>
    <x v="10"/>
    <n v="32"/>
    <s v="Espírito Santo"/>
    <s v="3204559"/>
    <s v="Santa Maria de Jetibá"/>
    <m/>
    <s v="3203"/>
    <s v="Central Espírito-santense"/>
    <x v="9"/>
    <x v="9"/>
    <n v="283857.32400000002"/>
    <n v="44820.241999999998"/>
    <n v="342896.05000000005"/>
    <n v="214143.33300000001"/>
    <n v="128752.717"/>
    <n v="55942.756000000001"/>
    <n v="727516.37100000004"/>
    <n v="34992"/>
    <n v="20790.93"/>
  </r>
  <r>
    <s v="32046092012"/>
    <n v="64"/>
    <n v="11"/>
    <x v="10"/>
    <n v="32"/>
    <s v="Espírito Santo"/>
    <s v="3204609"/>
    <s v="Santa Teresa"/>
    <m/>
    <s v="3203"/>
    <s v="Central Espírito-santense"/>
    <x v="9"/>
    <x v="9"/>
    <n v="53435.375"/>
    <n v="31916.402999999998"/>
    <n v="214561.90700000001"/>
    <n v="129369.607"/>
    <n v="85192.3"/>
    <n v="25922.952000000001"/>
    <n v="325836.63699999999"/>
    <n v="22005"/>
    <n v="14807.39"/>
  </r>
  <r>
    <s v="32046582012"/>
    <n v="65"/>
    <n v="11"/>
    <x v="10"/>
    <n v="32"/>
    <s v="Espírito Santo"/>
    <s v="3204658"/>
    <s v="São Domingos do Norte"/>
    <m/>
    <s v="3201"/>
    <s v="Noroeste Espírito-santense"/>
    <x v="4"/>
    <x v="4"/>
    <n v="18783.620999999999"/>
    <n v="25336.920999999998"/>
    <n v="65338.391000000003"/>
    <n v="32666.285"/>
    <n v="32672.106"/>
    <n v="14414.775"/>
    <n v="123873.708"/>
    <n v="8070"/>
    <n v="15349.9"/>
  </r>
  <r>
    <s v="32047082012"/>
    <n v="66"/>
    <n v="11"/>
    <x v="10"/>
    <n v="32"/>
    <s v="Espírito Santo"/>
    <s v="3204708"/>
    <s v="São Gabriel da Palha"/>
    <m/>
    <s v="3201"/>
    <s v="Noroeste Espírito-santense"/>
    <x v="4"/>
    <x v="4"/>
    <n v="39916.595000000001"/>
    <n v="66705.281000000003"/>
    <n v="300256.48599999998"/>
    <n v="189956.514"/>
    <n v="110299.97199999999"/>
    <n v="49413.781999999999"/>
    <n v="456292.14500000002"/>
    <n v="32655"/>
    <n v="13973.12"/>
  </r>
  <r>
    <s v="32048072012"/>
    <n v="67"/>
    <n v="11"/>
    <x v="10"/>
    <n v="32"/>
    <s v="Espírito Santo"/>
    <s v="3204807"/>
    <s v="São José do Calçado"/>
    <m/>
    <s v="3204"/>
    <s v="Sul Espírito-santense"/>
    <x v="2"/>
    <x v="2"/>
    <n v="13724.476000000001"/>
    <n v="81162.260999999999"/>
    <n v="74907.271999999997"/>
    <n v="34836.040999999997"/>
    <n v="40071.231"/>
    <n v="5669.11"/>
    <n v="175463.11900000001"/>
    <n v="10397"/>
    <n v="16876.32"/>
  </r>
  <r>
    <s v="32049062012"/>
    <n v="68"/>
    <n v="11"/>
    <x v="10"/>
    <n v="32"/>
    <s v="Espírito Santo"/>
    <s v="3204906"/>
    <s v="São Mateus"/>
    <m/>
    <s v="3202"/>
    <s v="Litoral Norte Espírito-santense"/>
    <x v="7"/>
    <x v="7"/>
    <n v="123103.38"/>
    <n v="321456.65999999997"/>
    <n v="1119490.949"/>
    <n v="686380.995"/>
    <n v="433109.95400000003"/>
    <n v="150909.764"/>
    <n v="1714960.753"/>
    <n v="111832"/>
    <n v="15335.15"/>
  </r>
  <r>
    <s v="32049552012"/>
    <n v="69"/>
    <n v="11"/>
    <x v="10"/>
    <n v="32"/>
    <s v="Espírito Santo"/>
    <s v="3204955"/>
    <s v="São Roque do Canaã"/>
    <m/>
    <s v="3203"/>
    <s v="Central Espírito-santense"/>
    <x v="4"/>
    <x v="4"/>
    <n v="34055.919000000002"/>
    <n v="24254.911"/>
    <n v="93317.978999999992"/>
    <n v="51985.375"/>
    <n v="41332.603999999999"/>
    <n v="14413.339"/>
    <n v="166042.14799999999"/>
    <n v="11406"/>
    <n v="14557.44"/>
  </r>
  <r>
    <s v="32050022012"/>
    <n v="70"/>
    <n v="11"/>
    <x v="10"/>
    <n v="32"/>
    <s v="Espírito Santo"/>
    <s v="3205002"/>
    <s v="Serra"/>
    <s v="RM Grande Vitória"/>
    <s v="3203"/>
    <s v="Central Espírito-santense"/>
    <x v="8"/>
    <x v="8"/>
    <n v="14213.308999999999"/>
    <n v="4003660.318"/>
    <n v="6682269.3489999995"/>
    <n v="5184871.7989999996"/>
    <n v="1497397.55"/>
    <n v="4272529.1370000001"/>
    <n v="14972672.115"/>
    <n v="422569"/>
    <n v="35432.49"/>
  </r>
  <r>
    <s v="32050102012"/>
    <n v="71"/>
    <n v="11"/>
    <x v="10"/>
    <n v="32"/>
    <s v="Espírito Santo"/>
    <s v="3205010"/>
    <s v="Sooretama"/>
    <m/>
    <s v="3202"/>
    <s v="Litoral Norte Espírito-santense"/>
    <x v="6"/>
    <x v="6"/>
    <n v="66654.114000000001"/>
    <n v="53730.091999999997"/>
    <n v="194750.489"/>
    <n v="104044.41899999999"/>
    <n v="90706.07"/>
    <n v="40215.266000000003"/>
    <n v="355349.96"/>
    <n v="24685"/>
    <n v="14395.38"/>
  </r>
  <r>
    <s v="32050362012"/>
    <n v="72"/>
    <n v="11"/>
    <x v="10"/>
    <n v="32"/>
    <s v="Espírito Santo"/>
    <s v="3205036"/>
    <s v="Vargem Alta"/>
    <m/>
    <s v="3204"/>
    <s v="Sul Espírito-santense"/>
    <x v="5"/>
    <x v="5"/>
    <n v="36684.017999999996"/>
    <n v="73173.294999999998"/>
    <n v="156826.18599999999"/>
    <n v="82829.554000000004"/>
    <n v="73996.631999999998"/>
    <n v="34090.050999999999"/>
    <n v="300773.549"/>
    <n v="19395"/>
    <n v="15507.79"/>
  </r>
  <r>
    <s v="32050692012"/>
    <n v="73"/>
    <n v="11"/>
    <x v="10"/>
    <n v="32"/>
    <s v="Espírito Santo"/>
    <s v="3205069"/>
    <s v="Venda Nova do Imigrante"/>
    <m/>
    <s v="3203"/>
    <s v="Central Espírito-santense"/>
    <x v="0"/>
    <x v="0"/>
    <n v="43205.288999999997"/>
    <n v="54135.243000000002"/>
    <n v="253672.90399999998"/>
    <n v="177463.337"/>
    <n v="76209.566999999995"/>
    <n v="45558.131999999998"/>
    <n v="396571.56800000003"/>
    <n v="21094"/>
    <n v="18800.21"/>
  </r>
  <r>
    <s v="32051012012"/>
    <n v="74"/>
    <n v="11"/>
    <x v="10"/>
    <n v="32"/>
    <s v="Espírito Santo"/>
    <s v="3205101"/>
    <s v="Viana"/>
    <s v="RM Grande Vitória"/>
    <s v="3203"/>
    <s v="Central Espírito-santense"/>
    <x v="8"/>
    <x v="8"/>
    <n v="15784.973"/>
    <n v="355210.97399999999"/>
    <n v="691398.55799999996"/>
    <n v="456208.65500000003"/>
    <n v="235189.90299999999"/>
    <n v="253902.89799999999"/>
    <n v="1316297.402"/>
    <n v="66745"/>
    <n v="19721.29"/>
  </r>
  <r>
    <s v="32051502012"/>
    <n v="75"/>
    <n v="11"/>
    <x v="10"/>
    <n v="32"/>
    <s v="Espírito Santo"/>
    <s v="3205150"/>
    <s v="Vila Pavão"/>
    <m/>
    <s v="3201"/>
    <s v="Noroeste Espírito-santense"/>
    <x v="1"/>
    <x v="1"/>
    <n v="39864.273000000001"/>
    <n v="37375.258999999998"/>
    <n v="67767.803"/>
    <n v="33540.012999999999"/>
    <n v="34227.79"/>
    <n v="5747.2650000000003"/>
    <n v="150754.6"/>
    <n v="8724"/>
    <n v="17280.439999999999"/>
  </r>
  <r>
    <s v="32051762012"/>
    <n v="76"/>
    <n v="11"/>
    <x v="10"/>
    <n v="32"/>
    <s v="Espírito Santo"/>
    <s v="3205176"/>
    <s v="Vila Valério"/>
    <m/>
    <s v="3201"/>
    <s v="Noroeste Espírito-santense"/>
    <x v="4"/>
    <x v="4"/>
    <n v="76672.763999999996"/>
    <n v="12204.207"/>
    <n v="119563.14600000001"/>
    <n v="67174.664000000004"/>
    <n v="52388.482000000004"/>
    <n v="15031.206"/>
    <n v="223471.323"/>
    <n v="13824"/>
    <n v="16165.46"/>
  </r>
  <r>
    <s v="32052002012"/>
    <n v="77"/>
    <n v="11"/>
    <x v="10"/>
    <n v="32"/>
    <s v="Espírito Santo"/>
    <s v="3205200"/>
    <s v="Vila Velha"/>
    <s v="RM Grande Vitória"/>
    <s v="3203"/>
    <s v="Central Espírito-santense"/>
    <x v="8"/>
    <x v="8"/>
    <n v="11277.941999999999"/>
    <n v="1842647.4580000001"/>
    <n v="5693517.9539999999"/>
    <n v="4296329.284"/>
    <n v="1397188.67"/>
    <n v="2236637.48"/>
    <n v="9784080.8340000007"/>
    <n v="424948"/>
    <n v="23024.18"/>
  </r>
  <r>
    <s v="32053092012"/>
    <n v="78"/>
    <n v="11"/>
    <x v="10"/>
    <n v="32"/>
    <s v="Espírito Santo"/>
    <s v="3205309"/>
    <s v="Vitória"/>
    <s v="RM Grande Vitória"/>
    <s v="3203"/>
    <s v="Central Espírito-santense"/>
    <x v="8"/>
    <x v="8"/>
    <n v="8706.3780000000006"/>
    <n v="5373555.6299999999"/>
    <n v="11015071.841"/>
    <n v="9454616.9120000005"/>
    <n v="1560454.929"/>
    <n v="7924786.8609999996"/>
    <n v="24322120.710000001"/>
    <n v="333162"/>
    <n v="73003.89"/>
  </r>
  <r>
    <s v="32001022013"/>
    <n v="1"/>
    <n v="12"/>
    <x v="11"/>
    <n v="32"/>
    <s v="Espírito Santo"/>
    <s v="3200102"/>
    <s v="Afonso Cláudio"/>
    <m/>
    <s v="3203"/>
    <s v="Central Espírito-santense"/>
    <x v="0"/>
    <x v="0"/>
    <n v="44563.8"/>
    <n v="39993.108"/>
    <n v="237888.992"/>
    <n v="118962.129"/>
    <n v="118926.863"/>
    <n v="23125.031999999999"/>
    <n v="345570.93099999998"/>
    <n v="32551"/>
    <n v="10616.29"/>
  </r>
  <r>
    <s v="32001362013"/>
    <n v="2"/>
    <n v="12"/>
    <x v="11"/>
    <n v="32"/>
    <s v="Espírito Santo"/>
    <s v="3200136"/>
    <s v="Águia Branca"/>
    <m/>
    <s v="3201"/>
    <s v="Noroeste Espírito-santense"/>
    <x v="1"/>
    <x v="1"/>
    <n v="29466.367999999999"/>
    <n v="17552.226999999999"/>
    <n v="79669.323000000004"/>
    <n v="38044.199999999997"/>
    <n v="41625.123"/>
    <n v="9432.2199999999993"/>
    <n v="136120.13800000001"/>
    <n v="10045"/>
    <n v="13551.03"/>
  </r>
  <r>
    <s v="32001692013"/>
    <n v="3"/>
    <n v="12"/>
    <x v="11"/>
    <n v="32"/>
    <s v="Espírito Santo"/>
    <s v="3200169"/>
    <s v="Água Doce do Norte"/>
    <m/>
    <s v="3201"/>
    <s v="Noroeste Espírito-santense"/>
    <x v="1"/>
    <x v="1"/>
    <n v="12763.457"/>
    <n v="14857.607"/>
    <n v="85088.244000000006"/>
    <n v="33727.428999999996"/>
    <n v="51360.815000000002"/>
    <n v="7539.3689999999997"/>
    <n v="120248.67600000001"/>
    <n v="12164"/>
    <n v="9885.6200000000008"/>
  </r>
  <r>
    <s v="32002012013"/>
    <n v="4"/>
    <n v="12"/>
    <x v="11"/>
    <n v="32"/>
    <s v="Espírito Santo"/>
    <s v="3200201"/>
    <s v="Alegre"/>
    <m/>
    <s v="3204"/>
    <s v="Sul Espírito-santense"/>
    <x v="2"/>
    <x v="2"/>
    <n v="28213.648000000001"/>
    <n v="119897.07"/>
    <n v="259555.299"/>
    <n v="136511.31599999999"/>
    <n v="123043.98299999999"/>
    <n v="22665.791000000001"/>
    <n v="430331.80800000002"/>
    <n v="32267"/>
    <n v="13336.59"/>
  </r>
  <r>
    <s v="32003002013"/>
    <n v="5"/>
    <n v="12"/>
    <x v="11"/>
    <n v="32"/>
    <s v="Espírito Santo"/>
    <s v="3200300"/>
    <s v="Alfredo Chaves"/>
    <m/>
    <s v="3203"/>
    <s v="Central Espírito-santense"/>
    <x v="3"/>
    <x v="3"/>
    <n v="40791.305"/>
    <n v="103625.587"/>
    <n v="122381.05900000001"/>
    <n v="66197.745999999999"/>
    <n v="56183.313000000002"/>
    <n v="19565.654999999999"/>
    <n v="286363.60600000003"/>
    <n v="14859"/>
    <n v="19272.060000000001"/>
  </r>
  <r>
    <s v="32003592013"/>
    <n v="6"/>
    <n v="12"/>
    <x v="11"/>
    <n v="32"/>
    <s v="Espírito Santo"/>
    <s v="3200359"/>
    <s v="Alto Rio Novo"/>
    <m/>
    <s v="3201"/>
    <s v="Noroeste Espírito-santense"/>
    <x v="4"/>
    <x v="4"/>
    <n v="8627.9590000000007"/>
    <n v="4247.46"/>
    <n v="52585.816000000006"/>
    <n v="19095.916000000001"/>
    <n v="33489.9"/>
    <n v="3427.9839999999999"/>
    <n v="68889.218999999997"/>
    <n v="7841"/>
    <n v="8785.77"/>
  </r>
  <r>
    <s v="32004092013"/>
    <n v="7"/>
    <n v="12"/>
    <x v="11"/>
    <n v="32"/>
    <s v="Espírito Santo"/>
    <s v="3200409"/>
    <s v="Anchieta"/>
    <m/>
    <s v="3203"/>
    <s v="Central Espírito-santense"/>
    <x v="3"/>
    <x v="3"/>
    <n v="22860.773000000001"/>
    <n v="2895737.5490000001"/>
    <n v="968637.853"/>
    <n v="749874.12199999997"/>
    <n v="218763.731"/>
    <n v="199768.32000000001"/>
    <n v="4087004.4939999999"/>
    <n v="26658"/>
    <n v="153312.5"/>
  </r>
  <r>
    <s v="32005082013"/>
    <n v="8"/>
    <n v="12"/>
    <x v="11"/>
    <n v="32"/>
    <s v="Espírito Santo"/>
    <s v="3200508"/>
    <s v="Apiacá"/>
    <m/>
    <s v="3204"/>
    <s v="Sul Espírito-santense"/>
    <x v="5"/>
    <x v="5"/>
    <n v="10032"/>
    <n v="4958.5379999999996"/>
    <n v="51569.923000000003"/>
    <n v="20604.828000000001"/>
    <n v="30965.095000000001"/>
    <n v="3081.221"/>
    <n v="69641.683000000005"/>
    <n v="7916"/>
    <n v="8797.58"/>
  </r>
  <r>
    <s v="32006072013"/>
    <n v="9"/>
    <n v="12"/>
    <x v="11"/>
    <n v="32"/>
    <s v="Espírito Santo"/>
    <s v="3200607"/>
    <s v="Aracruz"/>
    <m/>
    <s v="3202"/>
    <s v="Litoral Norte Espírito-santense"/>
    <x v="6"/>
    <x v="6"/>
    <n v="42900.671000000002"/>
    <n v="3178211.2119999998"/>
    <n v="1462407.5060000001"/>
    <n v="1047242.5330000001"/>
    <n v="415164.973"/>
    <n v="529431.50699999998"/>
    <n v="5212950.8969999999"/>
    <n v="91562"/>
    <n v="56933.56"/>
  </r>
  <r>
    <s v="32007062013"/>
    <n v="10"/>
    <n v="12"/>
    <x v="11"/>
    <n v="32"/>
    <s v="Espírito Santo"/>
    <s v="3200706"/>
    <s v="Atilio Vivacqua"/>
    <m/>
    <s v="3204"/>
    <s v="Sul Espírito-santense"/>
    <x v="5"/>
    <x v="5"/>
    <n v="11483.194"/>
    <n v="67052.895999999993"/>
    <n v="91998.998999999996"/>
    <n v="48862.250999999997"/>
    <n v="43136.748"/>
    <n v="37310.862999999998"/>
    <n v="207845.95199999999"/>
    <n v="10862"/>
    <n v="19135.150000000001"/>
  </r>
  <r>
    <s v="32008052013"/>
    <n v="11"/>
    <n v="12"/>
    <x v="11"/>
    <n v="32"/>
    <s v="Espírito Santo"/>
    <s v="3200805"/>
    <s v="Baixo Guandu"/>
    <m/>
    <s v="3201"/>
    <s v="Noroeste Espírito-santense"/>
    <x v="4"/>
    <x v="4"/>
    <n v="33079.953999999998"/>
    <n v="170180.66"/>
    <n v="260828.96899999998"/>
    <n v="144346.285"/>
    <n v="116482.68399999999"/>
    <n v="34570.777999999998"/>
    <n v="498660.36099999998"/>
    <n v="31126"/>
    <n v="16020.7"/>
  </r>
  <r>
    <s v="32009042013"/>
    <n v="12"/>
    <n v="12"/>
    <x v="11"/>
    <n v="32"/>
    <s v="Espírito Santo"/>
    <s v="3200904"/>
    <s v="Barra de São Francisco"/>
    <m/>
    <s v="3201"/>
    <s v="Noroeste Espírito-santense"/>
    <x v="1"/>
    <x v="1"/>
    <n v="36511.120999999999"/>
    <n v="189252.96599999999"/>
    <n v="394461.55099999998"/>
    <n v="233788.117"/>
    <n v="160673.43400000001"/>
    <n v="76351.183999999994"/>
    <n v="696576.821"/>
    <n v="43882"/>
    <n v="15873.86"/>
  </r>
  <r>
    <s v="32010012013"/>
    <n v="13"/>
    <n v="12"/>
    <x v="11"/>
    <n v="32"/>
    <s v="Espírito Santo"/>
    <s v="3201001"/>
    <s v="Boa Esperança"/>
    <m/>
    <s v="3201"/>
    <s v="Noroeste Espírito-santense"/>
    <x v="7"/>
    <x v="7"/>
    <n v="48686.127"/>
    <n v="13124.652"/>
    <n v="121038.571"/>
    <n v="62888.993999999999"/>
    <n v="58149.576999999997"/>
    <n v="10319.582"/>
    <n v="193168.93299999999"/>
    <n v="15169"/>
    <n v="12734.45"/>
  </r>
  <r>
    <s v="32011002013"/>
    <n v="14"/>
    <n v="12"/>
    <x v="11"/>
    <n v="32"/>
    <s v="Espírito Santo"/>
    <s v="3201100"/>
    <s v="Bom Jesus do Norte"/>
    <m/>
    <s v="3204"/>
    <s v="Sul Espírito-santense"/>
    <x v="2"/>
    <x v="2"/>
    <n v="2784.701"/>
    <n v="15647.387000000001"/>
    <n v="77963.224000000002"/>
    <n v="38697.826000000001"/>
    <n v="39265.398000000001"/>
    <n v="8697.8349999999991"/>
    <n v="105093.147"/>
    <n v="10095"/>
    <n v="10410.42"/>
  </r>
  <r>
    <s v="32011592013"/>
    <n v="15"/>
    <n v="12"/>
    <x v="11"/>
    <n v="32"/>
    <s v="Espírito Santo"/>
    <s v="3201159"/>
    <s v="Brejetuba"/>
    <m/>
    <s v="3203"/>
    <s v="Central Espírito-santense"/>
    <x v="0"/>
    <x v="0"/>
    <n v="54830.584999999999"/>
    <n v="32602.626"/>
    <n v="88792.937000000005"/>
    <n v="39514.633999999998"/>
    <n v="49278.303"/>
    <n v="6140.9390000000003"/>
    <n v="182367.08600000001"/>
    <n v="12669"/>
    <n v="14394.75"/>
  </r>
  <r>
    <s v="32012092013"/>
    <n v="16"/>
    <n v="12"/>
    <x v="11"/>
    <n v="32"/>
    <s v="Espírito Santo"/>
    <s v="3201209"/>
    <s v="Cachoeiro de Itapemirim"/>
    <m/>
    <s v="3204"/>
    <s v="Sul Espírito-santense"/>
    <x v="5"/>
    <x v="5"/>
    <n v="34907.557999999997"/>
    <n v="1115044.341"/>
    <n v="2488353.75"/>
    <n v="1774227.8259999999"/>
    <n v="714125.924"/>
    <n v="601304.49399999995"/>
    <n v="4239610.142"/>
    <n v="205213"/>
    <n v="20659.560000000001"/>
  </r>
  <r>
    <s v="32013082013"/>
    <n v="17"/>
    <n v="12"/>
    <x v="11"/>
    <n v="32"/>
    <s v="Espírito Santo"/>
    <s v="3201308"/>
    <s v="Cariacica"/>
    <s v="RM Grande Vitória"/>
    <s v="3203"/>
    <s v="Central Espírito-santense"/>
    <x v="8"/>
    <x v="8"/>
    <n v="7255.4409999999998"/>
    <n v="933496.49399999995"/>
    <n v="4477891.7190000005"/>
    <n v="3265668.0720000002"/>
    <n v="1212223.6470000001"/>
    <n v="1483570.2450000001"/>
    <n v="6902213.9000000004"/>
    <n v="375974"/>
    <n v="18358.22"/>
  </r>
  <r>
    <s v="32014072013"/>
    <n v="18"/>
    <n v="12"/>
    <x v="11"/>
    <n v="32"/>
    <s v="Espírito Santo"/>
    <s v="3201407"/>
    <s v="Castelo"/>
    <m/>
    <s v="3204"/>
    <s v="Sul Espírito-santense"/>
    <x v="5"/>
    <x v="5"/>
    <n v="40899.728999999999"/>
    <n v="145008.60200000001"/>
    <n v="371670.19499999995"/>
    <n v="233196.73499999999"/>
    <n v="138473.46"/>
    <n v="73971.697"/>
    <n v="631550.22499999998"/>
    <n v="37331"/>
    <n v="16917.580000000002"/>
  </r>
  <r>
    <s v="32015062013"/>
    <n v="19"/>
    <n v="12"/>
    <x v="11"/>
    <n v="32"/>
    <s v="Espírito Santo"/>
    <s v="3201506"/>
    <s v="Colatina"/>
    <m/>
    <s v="3201"/>
    <s v="Noroeste Espírito-santense"/>
    <x v="4"/>
    <x v="4"/>
    <n v="49286.813000000002"/>
    <n v="571499.88399999996"/>
    <n v="1568042.4710000001"/>
    <n v="1130579.6270000001"/>
    <n v="437462.84399999998"/>
    <n v="338225.81699999998"/>
    <n v="2527054.986"/>
    <n v="120677"/>
    <n v="20940.650000000001"/>
  </r>
  <r>
    <s v="32016052013"/>
    <n v="20"/>
    <n v="12"/>
    <x v="11"/>
    <n v="32"/>
    <s v="Espírito Santo"/>
    <s v="3201605"/>
    <s v="Conceição da Barra"/>
    <m/>
    <s v="3202"/>
    <s v="Litoral Norte Espírito-santense"/>
    <x v="7"/>
    <x v="7"/>
    <n v="49702.949000000001"/>
    <n v="79868.111000000004"/>
    <n v="244416.30499999999"/>
    <n v="121859.818"/>
    <n v="122556.48699999999"/>
    <n v="51620.879000000001"/>
    <n v="425608.24400000001"/>
    <n v="30659"/>
    <n v="13882"/>
  </r>
  <r>
    <s v="32017042013"/>
    <n v="21"/>
    <n v="12"/>
    <x v="11"/>
    <n v="32"/>
    <s v="Espírito Santo"/>
    <s v="3201704"/>
    <s v="Conceição do Castelo"/>
    <m/>
    <s v="3203"/>
    <s v="Central Espírito-santense"/>
    <x v="0"/>
    <x v="0"/>
    <n v="21986.456999999999"/>
    <n v="20314.471000000001"/>
    <n v="104839.55900000001"/>
    <n v="55409.362000000001"/>
    <n v="49430.197"/>
    <n v="15226.083000000001"/>
    <n v="162366.57199999999"/>
    <n v="12579"/>
    <n v="12907.75"/>
  </r>
  <r>
    <s v="32018032013"/>
    <n v="22"/>
    <n v="12"/>
    <x v="11"/>
    <n v="32"/>
    <s v="Espírito Santo"/>
    <s v="3201803"/>
    <s v="Divino de São Lourenço"/>
    <m/>
    <s v="3204"/>
    <s v="Sul Espírito-santense"/>
    <x v="2"/>
    <x v="2"/>
    <n v="7372.61"/>
    <n v="6484.3130000000001"/>
    <n v="32321.183000000001"/>
    <n v="10747.501"/>
    <n v="21573.682000000001"/>
    <n v="1570.575"/>
    <n v="47748.682000000001"/>
    <n v="4688"/>
    <n v="10185.299999999999"/>
  </r>
  <r>
    <s v="32019022013"/>
    <n v="23"/>
    <n v="12"/>
    <x v="11"/>
    <n v="32"/>
    <s v="Espírito Santo"/>
    <s v="3201902"/>
    <s v="Domingos Martins"/>
    <m/>
    <s v="3203"/>
    <s v="Central Espírito-santense"/>
    <x v="0"/>
    <x v="0"/>
    <n v="96281.972999999998"/>
    <n v="142600.29500000001"/>
    <n v="323853.43"/>
    <n v="195219.61300000001"/>
    <n v="128633.817"/>
    <n v="37905.771000000001"/>
    <n v="600641.47"/>
    <n v="34059"/>
    <n v="17635.32"/>
  </r>
  <r>
    <s v="32020092013"/>
    <n v="24"/>
    <n v="12"/>
    <x v="11"/>
    <n v="32"/>
    <s v="Espírito Santo"/>
    <s v="3202009"/>
    <s v="Dores do Rio Preto"/>
    <m/>
    <s v="3204"/>
    <s v="Sul Espírito-santense"/>
    <x v="2"/>
    <x v="2"/>
    <n v="12221.831"/>
    <n v="23081.219000000001"/>
    <n v="52943.218000000001"/>
    <n v="26268.848000000002"/>
    <n v="26674.37"/>
    <n v="6484.1440000000002"/>
    <n v="94730.413"/>
    <n v="6827"/>
    <n v="13875.85"/>
  </r>
  <r>
    <s v="32021082013"/>
    <n v="25"/>
    <n v="12"/>
    <x v="11"/>
    <n v="32"/>
    <s v="Espírito Santo"/>
    <s v="3202108"/>
    <s v="Ecoporanga"/>
    <m/>
    <s v="3201"/>
    <s v="Noroeste Espírito-santense"/>
    <x v="1"/>
    <x v="1"/>
    <n v="61435.33"/>
    <n v="79423.804000000004"/>
    <n v="177469.16399999999"/>
    <n v="83910.324999999997"/>
    <n v="93558.839000000007"/>
    <n v="18306.716"/>
    <n v="336635.01299999998"/>
    <n v="24327"/>
    <n v="13837.92"/>
  </r>
  <r>
    <s v="32022072013"/>
    <n v="26"/>
    <n v="12"/>
    <x v="11"/>
    <n v="32"/>
    <s v="Espírito Santo"/>
    <s v="3202207"/>
    <s v="Fundão"/>
    <s v="RM Grande Vitória"/>
    <s v="3202"/>
    <s v="Litoral Norte Espírito-santense"/>
    <x v="8"/>
    <x v="8"/>
    <n v="13802.866"/>
    <n v="199001.228"/>
    <n v="211373.337"/>
    <n v="127926.519"/>
    <n v="83446.817999999999"/>
    <n v="39241.868999999999"/>
    <n v="463419.3"/>
    <n v="19177"/>
    <n v="24165.37"/>
  </r>
  <r>
    <s v="32022562013"/>
    <n v="27"/>
    <n v="12"/>
    <x v="11"/>
    <n v="32"/>
    <s v="Espírito Santo"/>
    <s v="3202256"/>
    <s v="Governador Lindenberg"/>
    <m/>
    <s v="3201"/>
    <s v="Noroeste Espírito-santense"/>
    <x v="4"/>
    <x v="4"/>
    <n v="31656.460999999999"/>
    <n v="22424.543000000001"/>
    <n v="84558.24"/>
    <n v="37938.745000000003"/>
    <n v="46619.495000000003"/>
    <n v="8306.9629999999997"/>
    <n v="146946.20600000001"/>
    <n v="11953"/>
    <n v="12293.67"/>
  </r>
  <r>
    <s v="32023062013"/>
    <n v="28"/>
    <n v="12"/>
    <x v="11"/>
    <n v="32"/>
    <s v="Espírito Santo"/>
    <s v="3202306"/>
    <s v="Guaçuí"/>
    <m/>
    <s v="3204"/>
    <s v="Sul Espírito-santense"/>
    <x v="2"/>
    <x v="2"/>
    <n v="26579.794000000002"/>
    <n v="33669.991000000002"/>
    <n v="284466.761"/>
    <n v="171462.549"/>
    <n v="113004.212"/>
    <n v="32052.003000000001"/>
    <n v="376768.549"/>
    <n v="30144"/>
    <n v="12498.96"/>
  </r>
  <r>
    <s v="32024052013"/>
    <n v="29"/>
    <n v="12"/>
    <x v="11"/>
    <n v="32"/>
    <s v="Espírito Santo"/>
    <s v="3202405"/>
    <s v="Guarapari"/>
    <s v="RM Grande Vitória"/>
    <s v="3203"/>
    <s v="Central Espírito-santense"/>
    <x v="8"/>
    <x v="8"/>
    <n v="36609.194000000003"/>
    <n v="250350.45800000001"/>
    <n v="1339317.5460000001"/>
    <n v="912759.41099999996"/>
    <n v="426558.13500000001"/>
    <n v="178854.18400000001"/>
    <n v="1805131.382"/>
    <n v="116278"/>
    <n v="15524.27"/>
  </r>
  <r>
    <s v="32024542013"/>
    <n v="30"/>
    <n v="12"/>
    <x v="11"/>
    <n v="32"/>
    <s v="Espírito Santo"/>
    <s v="3202454"/>
    <s v="Ibatiba"/>
    <m/>
    <s v="3204"/>
    <s v="Sul Espírito-santense"/>
    <x v="2"/>
    <x v="2"/>
    <n v="38284.976999999999"/>
    <n v="14614.148999999999"/>
    <n v="172153.88699999999"/>
    <n v="83466.365999999995"/>
    <n v="88687.520999999993"/>
    <n v="14576.406999999999"/>
    <n v="239629.42"/>
    <n v="24575"/>
    <n v="9750.94"/>
  </r>
  <r>
    <s v="32025042013"/>
    <n v="31"/>
    <n v="12"/>
    <x v="11"/>
    <n v="32"/>
    <s v="Espírito Santo"/>
    <s v="3202504"/>
    <s v="Ibiraçu"/>
    <m/>
    <s v="3202"/>
    <s v="Litoral Norte Espírito-santense"/>
    <x v="6"/>
    <x v="6"/>
    <n v="12042.091"/>
    <n v="36521.862999999998"/>
    <n v="125422.96100000001"/>
    <n v="77016.179000000004"/>
    <n v="48406.781999999999"/>
    <n v="20459.763999999999"/>
    <n v="194446.679"/>
    <n v="12124"/>
    <n v="16038.16"/>
  </r>
  <r>
    <s v="32025532013"/>
    <n v="32"/>
    <n v="12"/>
    <x v="11"/>
    <n v="32"/>
    <s v="Espírito Santo"/>
    <s v="3202553"/>
    <s v="Ibitirama"/>
    <m/>
    <s v="3204"/>
    <s v="Sul Espírito-santense"/>
    <x v="2"/>
    <x v="2"/>
    <n v="19499.585999999999"/>
    <n v="4972.3180000000002"/>
    <n v="61112.131999999998"/>
    <n v="21871.157999999999"/>
    <n v="39240.974000000002"/>
    <n v="3336.9029999999998"/>
    <n v="88920.938999999998"/>
    <n v="9400"/>
    <n v="9459.67"/>
  </r>
  <r>
    <s v="32026032013"/>
    <n v="33"/>
    <n v="12"/>
    <x v="11"/>
    <n v="32"/>
    <s v="Espírito Santo"/>
    <s v="3202603"/>
    <s v="Iconha"/>
    <m/>
    <s v="3203"/>
    <s v="Central Espírito-santense"/>
    <x v="3"/>
    <x v="3"/>
    <n v="25733.113000000001"/>
    <n v="25459.224999999999"/>
    <n v="152521.06599999999"/>
    <n v="98504.483999999997"/>
    <n v="54016.582000000002"/>
    <n v="51531.154000000002"/>
    <n v="255244.55900000001"/>
    <n v="13548"/>
    <n v="18840.02"/>
  </r>
  <r>
    <s v="32026522013"/>
    <n v="34"/>
    <n v="12"/>
    <x v="11"/>
    <n v="32"/>
    <s v="Espírito Santo"/>
    <s v="3202652"/>
    <s v="Irupi"/>
    <m/>
    <s v="3204"/>
    <s v="Sul Espírito-santense"/>
    <x v="2"/>
    <x v="2"/>
    <n v="35775.516000000003"/>
    <n v="8580.61"/>
    <n v="95588.187999999995"/>
    <n v="45181.271000000001"/>
    <n v="50406.917000000001"/>
    <n v="8755.9240000000009"/>
    <n v="148700.23800000001"/>
    <n v="12798"/>
    <n v="11619.02"/>
  </r>
  <r>
    <s v="32027022013"/>
    <n v="35"/>
    <n v="12"/>
    <x v="11"/>
    <n v="32"/>
    <s v="Espírito Santo"/>
    <s v="3202702"/>
    <s v="Itaguaçu"/>
    <m/>
    <s v="3203"/>
    <s v="Central Espírito-santense"/>
    <x v="9"/>
    <x v="9"/>
    <n v="44061.35"/>
    <n v="14568.861999999999"/>
    <n v="119373.109"/>
    <n v="64269.489000000001"/>
    <n v="55103.62"/>
    <n v="10404.064"/>
    <n v="188407.38500000001"/>
    <n v="14844"/>
    <n v="12692.49"/>
  </r>
  <r>
    <s v="32028012013"/>
    <n v="36"/>
    <n v="12"/>
    <x v="11"/>
    <n v="32"/>
    <s v="Espírito Santo"/>
    <s v="3202801"/>
    <s v="Itapemirim"/>
    <m/>
    <s v="3204"/>
    <s v="Sul Espírito-santense"/>
    <x v="3"/>
    <x v="3"/>
    <n v="65869.120999999999"/>
    <n v="4938762.8810000001"/>
    <n v="1264185.9450000001"/>
    <n v="1079425.51"/>
    <n v="184760.435"/>
    <n v="77831.995999999999"/>
    <n v="6346649.943"/>
    <n v="33610"/>
    <n v="188832.19"/>
  </r>
  <r>
    <s v="32029002013"/>
    <n v="37"/>
    <n v="12"/>
    <x v="11"/>
    <n v="32"/>
    <s v="Espírito Santo"/>
    <s v="3202900"/>
    <s v="Itarana"/>
    <m/>
    <s v="3203"/>
    <s v="Central Espírito-santense"/>
    <x v="9"/>
    <x v="9"/>
    <n v="26344.75"/>
    <n v="26644.86"/>
    <n v="101775.14199999999"/>
    <n v="59951.330999999998"/>
    <n v="41823.811000000002"/>
    <n v="12222.597"/>
    <n v="166987.348"/>
    <n v="11349"/>
    <n v="14713.84"/>
  </r>
  <r>
    <s v="32030072013"/>
    <n v="38"/>
    <n v="12"/>
    <x v="11"/>
    <n v="32"/>
    <s v="Espírito Santo"/>
    <s v="3203007"/>
    <s v="Iúna"/>
    <m/>
    <s v="3204"/>
    <s v="Sul Espírito-santense"/>
    <x v="2"/>
    <x v="2"/>
    <n v="50136.356"/>
    <n v="19549.71"/>
    <n v="227845.514"/>
    <n v="123858.518"/>
    <n v="103986.996"/>
    <n v="22614.873"/>
    <n v="320146.45299999998"/>
    <n v="29258"/>
    <n v="10942.19"/>
  </r>
  <r>
    <s v="32030562013"/>
    <n v="39"/>
    <n v="12"/>
    <x v="11"/>
    <n v="32"/>
    <s v="Espírito Santo"/>
    <s v="3203056"/>
    <s v="Jaguaré"/>
    <m/>
    <s v="3202"/>
    <s v="Litoral Norte Espírito-santense"/>
    <x v="7"/>
    <x v="7"/>
    <n v="69926.434999999998"/>
    <n v="312900.23800000001"/>
    <n v="288433.90700000001"/>
    <n v="171944.20499999999"/>
    <n v="116489.702"/>
    <n v="29663.088"/>
    <n v="700923.66799999995"/>
    <n v="27599"/>
    <n v="25396.71"/>
  </r>
  <r>
    <s v="32031062013"/>
    <n v="40"/>
    <n v="12"/>
    <x v="11"/>
    <n v="32"/>
    <s v="Espírito Santo"/>
    <s v="3203106"/>
    <s v="Jerônimo Monteiro"/>
    <m/>
    <s v="3204"/>
    <s v="Sul Espírito-santense"/>
    <x v="2"/>
    <x v="2"/>
    <n v="12979.418"/>
    <n v="7161.0640000000003"/>
    <n v="86475.641000000003"/>
    <n v="40109.663"/>
    <n v="46365.978000000003"/>
    <n v="7072.9989999999998"/>
    <n v="113689.122"/>
    <n v="11707"/>
    <n v="9711.2099999999991"/>
  </r>
  <r>
    <s v="32031302013"/>
    <n v="41"/>
    <n v="12"/>
    <x v="11"/>
    <n v="32"/>
    <s v="Espírito Santo"/>
    <s v="3203130"/>
    <s v="João Neiva"/>
    <m/>
    <s v="3202"/>
    <s v="Litoral Norte Espírito-santense"/>
    <x v="6"/>
    <x v="6"/>
    <n v="23726.916000000001"/>
    <n v="69990.664000000004"/>
    <n v="174790.375"/>
    <n v="113625.538"/>
    <n v="61164.837"/>
    <n v="35581.324000000001"/>
    <n v="304089.27799999999"/>
    <n v="16869"/>
    <n v="18026.509999999998"/>
  </r>
  <r>
    <s v="32031632013"/>
    <n v="42"/>
    <n v="12"/>
    <x v="11"/>
    <n v="32"/>
    <s v="Espírito Santo"/>
    <s v="3203163"/>
    <s v="Laranja da Terra"/>
    <m/>
    <s v="3203"/>
    <s v="Central Espírito-santense"/>
    <x v="0"/>
    <x v="0"/>
    <n v="22515.710999999999"/>
    <n v="6818.6419999999998"/>
    <n v="72083.09"/>
    <n v="27832.743999999999"/>
    <n v="44250.345999999998"/>
    <n v="5903.5410000000002"/>
    <n v="107320.984"/>
    <n v="11418"/>
    <n v="9399.2800000000007"/>
  </r>
  <r>
    <s v="32032052013"/>
    <n v="43"/>
    <n v="12"/>
    <x v="11"/>
    <n v="32"/>
    <s v="Espírito Santo"/>
    <s v="3203205"/>
    <s v="Linhares"/>
    <m/>
    <s v="3202"/>
    <s v="Litoral Norte Espírito-santense"/>
    <x v="6"/>
    <x v="6"/>
    <n v="160089.503"/>
    <n v="2134621.9670000002"/>
    <n v="2251960.6179999998"/>
    <n v="1578093.28"/>
    <n v="673867.33799999999"/>
    <n v="654611.78099999996"/>
    <n v="5201283.8689999999"/>
    <n v="157814"/>
    <n v="32958.32"/>
  </r>
  <r>
    <s v="32033042013"/>
    <n v="44"/>
    <n v="12"/>
    <x v="11"/>
    <n v="32"/>
    <s v="Espírito Santo"/>
    <s v="3203304"/>
    <s v="Mantenópolis"/>
    <m/>
    <s v="3201"/>
    <s v="Noroeste Espírito-santense"/>
    <x v="1"/>
    <x v="1"/>
    <n v="17643.717000000001"/>
    <n v="7907.8459999999995"/>
    <n v="88810.373999999996"/>
    <n v="33348.387999999999"/>
    <n v="55461.985999999997"/>
    <n v="4668.7349999999997"/>
    <n v="119030.673"/>
    <n v="14808"/>
    <n v="8038.27"/>
  </r>
  <r>
    <s v="32033202013"/>
    <n v="45"/>
    <n v="12"/>
    <x v="11"/>
    <n v="32"/>
    <s v="Espírito Santo"/>
    <s v="3203320"/>
    <s v="Marataízes"/>
    <m/>
    <s v="3204"/>
    <s v="Sul Espírito-santense"/>
    <x v="3"/>
    <x v="3"/>
    <n v="58204.055"/>
    <n v="3424727.9509999999"/>
    <n v="975473.20799999998"/>
    <n v="820578.91799999995"/>
    <n v="154894.29"/>
    <n v="54492.711000000003"/>
    <n v="4512897.926"/>
    <n v="37140"/>
    <n v="121510.44"/>
  </r>
  <r>
    <s v="32033462013"/>
    <n v="46"/>
    <n v="12"/>
    <x v="11"/>
    <n v="32"/>
    <s v="Espírito Santo"/>
    <s v="3203346"/>
    <s v="Marechal Floriano"/>
    <m/>
    <s v="3203"/>
    <s v="Central Espírito-santense"/>
    <x v="0"/>
    <x v="0"/>
    <n v="50071.968000000001"/>
    <n v="48696.991000000002"/>
    <n v="166040.087"/>
    <n v="101529.321"/>
    <n v="64510.766000000003"/>
    <n v="26689.152999999998"/>
    <n v="291498.2"/>
    <n v="15689"/>
    <n v="18579.78"/>
  </r>
  <r>
    <s v="32033532013"/>
    <n v="47"/>
    <n v="12"/>
    <x v="11"/>
    <n v="32"/>
    <s v="Espírito Santo"/>
    <s v="3203353"/>
    <s v="Marilândia"/>
    <m/>
    <s v="3201"/>
    <s v="Noroeste Espírito-santense"/>
    <x v="4"/>
    <x v="4"/>
    <n v="28326.728999999999"/>
    <n v="17552.108"/>
    <n v="122504.86600000001"/>
    <n v="75867.891000000003"/>
    <n v="46636.974999999999"/>
    <n v="18026.810000000001"/>
    <n v="186410.51199999999"/>
    <n v="12092"/>
    <n v="15416.02"/>
  </r>
  <r>
    <s v="32034032013"/>
    <n v="48"/>
    <n v="12"/>
    <x v="11"/>
    <n v="32"/>
    <s v="Espírito Santo"/>
    <s v="3203403"/>
    <s v="Mimoso do Sul"/>
    <m/>
    <s v="3204"/>
    <s v="Sul Espírito-santense"/>
    <x v="5"/>
    <x v="5"/>
    <n v="42004.779000000002"/>
    <n v="60860.713000000003"/>
    <n v="229447.61200000002"/>
    <n v="129128.13800000001"/>
    <n v="100319.474"/>
    <n v="34832.421999999999"/>
    <n v="367145.52600000001"/>
    <n v="27309"/>
    <n v="13444.12"/>
  </r>
  <r>
    <s v="32035022013"/>
    <n v="49"/>
    <n v="12"/>
    <x v="11"/>
    <n v="32"/>
    <s v="Espírito Santo"/>
    <s v="3203502"/>
    <s v="Montanha"/>
    <m/>
    <s v="3202"/>
    <s v="Litoral Norte Espírito-santense"/>
    <x v="7"/>
    <x v="7"/>
    <n v="64041.957999999999"/>
    <n v="33930.858999999997"/>
    <n v="159092.402"/>
    <n v="88693.270999999993"/>
    <n v="70399.130999999994"/>
    <n v="21926.543000000001"/>
    <n v="278991.76199999999"/>
    <n v="19049"/>
    <n v="14646.01"/>
  </r>
  <r>
    <s v="32036012013"/>
    <n v="50"/>
    <n v="12"/>
    <x v="11"/>
    <n v="32"/>
    <s v="Espírito Santo"/>
    <s v="3203601"/>
    <s v="Mucurici"/>
    <m/>
    <s v="3202"/>
    <s v="Litoral Norte Espírito-santense"/>
    <x v="7"/>
    <x v="7"/>
    <n v="20048.342000000001"/>
    <n v="4873.2160000000003"/>
    <n v="38858.663999999997"/>
    <n v="12399.326999999999"/>
    <n v="26459.337"/>
    <n v="2217.1610000000001"/>
    <n v="65997.383000000002"/>
    <n v="5909"/>
    <n v="11168.96"/>
  </r>
  <r>
    <s v="32037002013"/>
    <n v="51"/>
    <n v="12"/>
    <x v="11"/>
    <n v="32"/>
    <s v="Espírito Santo"/>
    <s v="3203700"/>
    <s v="Muniz Freire"/>
    <m/>
    <s v="3204"/>
    <s v="Sul Espírito-santense"/>
    <x v="2"/>
    <x v="2"/>
    <n v="41665.587"/>
    <n v="16848.258999999998"/>
    <n v="138779.73300000001"/>
    <n v="58880.317000000003"/>
    <n v="79899.415999999997"/>
    <n v="9528.6200000000008"/>
    <n v="206822.19899999999"/>
    <n v="19081"/>
    <n v="10839.17"/>
  </r>
  <r>
    <s v="32038092013"/>
    <n v="52"/>
    <n v="12"/>
    <x v="11"/>
    <n v="32"/>
    <s v="Espírito Santo"/>
    <s v="3203809"/>
    <s v="Muqui"/>
    <m/>
    <s v="3204"/>
    <s v="Sul Espírito-santense"/>
    <x v="5"/>
    <x v="5"/>
    <n v="14783.795"/>
    <n v="10271.085999999999"/>
    <n v="106159.671"/>
    <n v="49709.82"/>
    <n v="56449.851000000002"/>
    <n v="7717.3969999999999"/>
    <n v="138931.948"/>
    <n v="15438"/>
    <n v="8999.35"/>
  </r>
  <r>
    <s v="32039082013"/>
    <n v="53"/>
    <n v="12"/>
    <x v="11"/>
    <n v="32"/>
    <s v="Espírito Santo"/>
    <s v="3203908"/>
    <s v="Nova Venécia"/>
    <m/>
    <s v="3201"/>
    <s v="Noroeste Espírito-santense"/>
    <x v="1"/>
    <x v="1"/>
    <n v="70729.157999999996"/>
    <n v="103985.194"/>
    <n v="497868.74"/>
    <n v="317575.53899999999"/>
    <n v="180293.201"/>
    <n v="74181.305999999997"/>
    <n v="746764.39800000004"/>
    <n v="49564"/>
    <n v="15066.67"/>
  </r>
  <r>
    <s v="32040052013"/>
    <n v="54"/>
    <n v="12"/>
    <x v="11"/>
    <n v="32"/>
    <s v="Espírito Santo"/>
    <s v="3204005"/>
    <s v="Pancas"/>
    <m/>
    <s v="3201"/>
    <s v="Noroeste Espírito-santense"/>
    <x v="4"/>
    <x v="4"/>
    <n v="23661.893"/>
    <n v="8139.4350000000004"/>
    <n v="116842.264"/>
    <n v="52108.324000000001"/>
    <n v="64733.94"/>
    <n v="8149.59"/>
    <n v="156793.182"/>
    <n v="23125"/>
    <n v="6780.25"/>
  </r>
  <r>
    <s v="32040542013"/>
    <n v="55"/>
    <n v="12"/>
    <x v="11"/>
    <n v="32"/>
    <s v="Espírito Santo"/>
    <s v="3204054"/>
    <s v="Pedro Canário"/>
    <m/>
    <s v="3202"/>
    <s v="Litoral Norte Espírito-santense"/>
    <x v="7"/>
    <x v="7"/>
    <n v="48650.15"/>
    <n v="23635.198"/>
    <n v="186818.55"/>
    <n v="93059.603000000003"/>
    <n v="93758.947"/>
    <n v="15126.431"/>
    <n v="274230.32900000003"/>
    <n v="25700"/>
    <n v="10670.44"/>
  </r>
  <r>
    <s v="32041042013"/>
    <n v="56"/>
    <n v="12"/>
    <x v="11"/>
    <n v="32"/>
    <s v="Espírito Santo"/>
    <s v="3204104"/>
    <s v="Pinheiros"/>
    <m/>
    <s v="3202"/>
    <s v="Litoral Norte Espírito-santense"/>
    <x v="7"/>
    <x v="7"/>
    <n v="81584.437000000005"/>
    <n v="23328.169000000002"/>
    <n v="227307.34599999999"/>
    <n v="122380.927"/>
    <n v="104926.41899999999"/>
    <n v="28948.710999999999"/>
    <n v="361168.66399999999"/>
    <n v="26023"/>
    <n v="13878.83"/>
  </r>
  <r>
    <s v="32042032013"/>
    <n v="57"/>
    <n v="12"/>
    <x v="11"/>
    <n v="32"/>
    <s v="Espírito Santo"/>
    <s v="3204203"/>
    <s v="Piúma"/>
    <m/>
    <s v="3203"/>
    <s v="Central Espírito-santense"/>
    <x v="3"/>
    <x v="3"/>
    <n v="9050.4220000000005"/>
    <n v="195746.122"/>
    <n v="223441.28399999999"/>
    <n v="139963.26199999999"/>
    <n v="83478.021999999997"/>
    <n v="19045.662"/>
    <n v="447283.49"/>
    <n v="20082"/>
    <n v="22272.86"/>
  </r>
  <r>
    <s v="32042522013"/>
    <n v="58"/>
    <n v="12"/>
    <x v="11"/>
    <n v="32"/>
    <s v="Espírito Santo"/>
    <s v="3204252"/>
    <s v="Ponto Belo"/>
    <m/>
    <s v="3202"/>
    <s v="Litoral Norte Espírito-santense"/>
    <x v="7"/>
    <x v="7"/>
    <n v="11185.137000000001"/>
    <n v="9111.2549999999992"/>
    <n v="50691.809000000001"/>
    <n v="19650.723000000002"/>
    <n v="31041.085999999999"/>
    <n v="3267.5120000000002"/>
    <n v="74255.714000000007"/>
    <n v="7590"/>
    <n v="9783.36"/>
  </r>
  <r>
    <s v="32043022013"/>
    <n v="59"/>
    <n v="12"/>
    <x v="11"/>
    <n v="32"/>
    <s v="Espírito Santo"/>
    <s v="3204302"/>
    <s v="Presidente Kennedy"/>
    <m/>
    <s v="3204"/>
    <s v="Sul Espírito-santense"/>
    <x v="3"/>
    <x v="3"/>
    <n v="41521.302000000003"/>
    <n v="6535141.4000000004"/>
    <n v="1349436.8959999999"/>
    <n v="1275841.111"/>
    <n v="73595.785000000003"/>
    <n v="57935.472999999998"/>
    <n v="7984035.0710000005"/>
    <n v="11130"/>
    <n v="717343.67"/>
  </r>
  <r>
    <s v="32043512013"/>
    <n v="60"/>
    <n v="12"/>
    <x v="11"/>
    <n v="32"/>
    <s v="Espírito Santo"/>
    <s v="3204351"/>
    <s v="Rio Bananal"/>
    <m/>
    <s v="3202"/>
    <s v="Litoral Norte Espírito-santense"/>
    <x v="6"/>
    <x v="6"/>
    <n v="55386.330999999998"/>
    <n v="17622.839"/>
    <n v="176279.34"/>
    <n v="95666.804999999993"/>
    <n v="80612.535000000003"/>
    <n v="22165.444"/>
    <n v="271453.95400000003"/>
    <n v="18892"/>
    <n v="14368.73"/>
  </r>
  <r>
    <s v="32044012013"/>
    <n v="61"/>
    <n v="12"/>
    <x v="11"/>
    <n v="32"/>
    <s v="Espírito Santo"/>
    <s v="3204401"/>
    <s v="Rio Novo do Sul"/>
    <m/>
    <s v="3203"/>
    <s v="Central Espírito-santense"/>
    <x v="3"/>
    <x v="3"/>
    <n v="13252.848"/>
    <n v="32445.088"/>
    <n v="95428.95"/>
    <n v="46235.798999999999"/>
    <n v="49193.150999999998"/>
    <n v="15445.191999999999"/>
    <n v="156572.07800000001"/>
    <n v="11993"/>
    <n v="13055.29"/>
  </r>
  <r>
    <s v="32045002013"/>
    <n v="62"/>
    <n v="12"/>
    <x v="11"/>
    <n v="32"/>
    <s v="Espírito Santo"/>
    <s v="3204500"/>
    <s v="Santa Leopoldina"/>
    <m/>
    <s v="3203"/>
    <s v="Central Espírito-santense"/>
    <x v="9"/>
    <x v="9"/>
    <n v="42788.184000000001"/>
    <n v="21099.190999999999"/>
    <n v="82981.893000000011"/>
    <n v="33808.048000000003"/>
    <n v="49173.845000000001"/>
    <n v="5922.5190000000002"/>
    <n v="152791.78700000001"/>
    <n v="12881"/>
    <n v="11861.8"/>
  </r>
  <r>
    <s v="32045592013"/>
    <n v="63"/>
    <n v="12"/>
    <x v="11"/>
    <n v="32"/>
    <s v="Espírito Santo"/>
    <s v="3204559"/>
    <s v="Santa Maria de Jetibá"/>
    <m/>
    <s v="3203"/>
    <s v="Central Espírito-santense"/>
    <x v="9"/>
    <x v="9"/>
    <n v="346702.14199999999"/>
    <n v="55691.904999999999"/>
    <n v="376847.75399999996"/>
    <n v="238595.94899999999"/>
    <n v="138251.80499999999"/>
    <n v="62290.190999999999"/>
    <n v="841531.99100000004"/>
    <n v="37720"/>
    <n v="22309.97"/>
  </r>
  <r>
    <s v="32046092013"/>
    <n v="64"/>
    <n v="12"/>
    <x v="11"/>
    <n v="32"/>
    <s v="Espírito Santo"/>
    <s v="3204609"/>
    <s v="Santa Teresa"/>
    <m/>
    <s v="3203"/>
    <s v="Central Espírito-santense"/>
    <x v="9"/>
    <x v="9"/>
    <n v="48410.915999999997"/>
    <n v="35567.631999999998"/>
    <n v="230255.46799999999"/>
    <n v="139453.837"/>
    <n v="90801.630999999994"/>
    <n v="26393.666000000001"/>
    <n v="340627.68199999997"/>
    <n v="23432"/>
    <n v="14536.86"/>
  </r>
  <r>
    <s v="32046582013"/>
    <n v="65"/>
    <n v="12"/>
    <x v="11"/>
    <n v="32"/>
    <s v="Espírito Santo"/>
    <s v="3204658"/>
    <s v="São Domingos do Norte"/>
    <m/>
    <s v="3201"/>
    <s v="Noroeste Espírito-santense"/>
    <x v="4"/>
    <x v="4"/>
    <n v="20434.144"/>
    <n v="28117.197"/>
    <n v="71879.726999999999"/>
    <n v="36430.695"/>
    <n v="35449.031999999999"/>
    <n v="14867.285"/>
    <n v="135298.35200000001"/>
    <n v="8595"/>
    <n v="15741.52"/>
  </r>
  <r>
    <s v="32047082013"/>
    <n v="66"/>
    <n v="12"/>
    <x v="11"/>
    <n v="32"/>
    <s v="Espírito Santo"/>
    <s v="3204708"/>
    <s v="São Gabriel da Palha"/>
    <m/>
    <s v="3201"/>
    <s v="Noroeste Espírito-santense"/>
    <x v="4"/>
    <x v="4"/>
    <n v="40124.781999999999"/>
    <n v="78002.008000000002"/>
    <n v="328276.09000000003"/>
    <n v="206932.59400000001"/>
    <n v="121343.496"/>
    <n v="50874.713000000003"/>
    <n v="497277.59399999998"/>
    <n v="35232"/>
    <n v="14114.37"/>
  </r>
  <r>
    <s v="32048072013"/>
    <n v="67"/>
    <n v="12"/>
    <x v="11"/>
    <n v="32"/>
    <s v="Espírito Santo"/>
    <s v="3204807"/>
    <s v="São José do Calçado"/>
    <m/>
    <s v="3204"/>
    <s v="Sul Espírito-santense"/>
    <x v="2"/>
    <x v="2"/>
    <n v="13325.842000000001"/>
    <n v="19534.613000000001"/>
    <n v="80680.578000000009"/>
    <n v="37646.307000000001"/>
    <n v="43034.271000000001"/>
    <n v="4948.3789999999999"/>
    <n v="118489.412"/>
    <n v="10987"/>
    <n v="10784.51"/>
  </r>
  <r>
    <s v="32049062013"/>
    <n v="68"/>
    <n v="12"/>
    <x v="11"/>
    <n v="32"/>
    <s v="Espírito Santo"/>
    <s v="3204906"/>
    <s v="São Mateus"/>
    <m/>
    <s v="3202"/>
    <s v="Litoral Norte Espírito-santense"/>
    <x v="7"/>
    <x v="7"/>
    <n v="130720.148"/>
    <n v="308671.91800000001"/>
    <n v="1196894.0520000001"/>
    <n v="734669.39300000004"/>
    <n v="462224.65899999999"/>
    <n v="145454.90700000001"/>
    <n v="1781741.0249999999"/>
    <n v="120725"/>
    <n v="14758.67"/>
  </r>
  <r>
    <s v="32049552013"/>
    <n v="69"/>
    <n v="12"/>
    <x v="11"/>
    <n v="32"/>
    <s v="Espírito Santo"/>
    <s v="3204955"/>
    <s v="São Roque do Canaã"/>
    <m/>
    <s v="3203"/>
    <s v="Central Espírito-santense"/>
    <x v="4"/>
    <x v="4"/>
    <n v="28269.552"/>
    <n v="25153.360000000001"/>
    <n v="100216.264"/>
    <n v="55783.6"/>
    <n v="44432.663999999997"/>
    <n v="14408.906000000001"/>
    <n v="168048.08300000001"/>
    <n v="12179"/>
    <n v="13798.18"/>
  </r>
  <r>
    <s v="32050022013"/>
    <n v="70"/>
    <n v="12"/>
    <x v="11"/>
    <n v="32"/>
    <s v="Espírito Santo"/>
    <s v="3205002"/>
    <s v="Serra"/>
    <s v="RM Grande Vitória"/>
    <s v="3203"/>
    <s v="Central Espírito-santense"/>
    <x v="8"/>
    <x v="8"/>
    <n v="16790.944"/>
    <n v="3974098.7710000002"/>
    <n v="7356976.9840000002"/>
    <n v="5634551.4199999999"/>
    <n v="1722425.564"/>
    <n v="4114737.0449999999"/>
    <n v="15462603.744000001"/>
    <n v="467318"/>
    <n v="33087.97"/>
  </r>
  <r>
    <s v="32050102013"/>
    <n v="71"/>
    <n v="12"/>
    <x v="11"/>
    <n v="32"/>
    <s v="Espírito Santo"/>
    <s v="3205010"/>
    <s v="Sooretama"/>
    <m/>
    <s v="3202"/>
    <s v="Litoral Norte Espírito-santense"/>
    <x v="6"/>
    <x v="6"/>
    <n v="64986.222000000002"/>
    <n v="86151.948000000004"/>
    <n v="212820.36"/>
    <n v="114877.647"/>
    <n v="97942.713000000003"/>
    <n v="50649.96"/>
    <n v="414608.49"/>
    <n v="26843"/>
    <n v="15445.68"/>
  </r>
  <r>
    <s v="32050362013"/>
    <n v="72"/>
    <n v="12"/>
    <x v="11"/>
    <n v="32"/>
    <s v="Espírito Santo"/>
    <s v="3205036"/>
    <s v="Vargem Alta"/>
    <m/>
    <s v="3204"/>
    <s v="Sul Espírito-santense"/>
    <x v="5"/>
    <x v="5"/>
    <n v="30658.29"/>
    <n v="79910.03"/>
    <n v="161691.01799999998"/>
    <n v="82925.790999999997"/>
    <n v="78765.226999999999"/>
    <n v="32285.562999999998"/>
    <n v="304544.90100000001"/>
    <n v="20744"/>
    <n v="14681.11"/>
  </r>
  <r>
    <s v="32050692013"/>
    <n v="73"/>
    <n v="12"/>
    <x v="11"/>
    <n v="32"/>
    <s v="Espírito Santo"/>
    <s v="3205069"/>
    <s v="Venda Nova do Imigrante"/>
    <m/>
    <s v="3203"/>
    <s v="Central Espírito-santense"/>
    <x v="0"/>
    <x v="0"/>
    <n v="46926.182999999997"/>
    <n v="66917.456000000006"/>
    <n v="271728.77999999997"/>
    <n v="188502.31899999999"/>
    <n v="83226.460999999996"/>
    <n v="46287.188000000002"/>
    <n v="431859.60800000001"/>
    <n v="22873"/>
    <n v="18880.759999999998"/>
  </r>
  <r>
    <s v="32051012013"/>
    <n v="74"/>
    <n v="12"/>
    <x v="11"/>
    <n v="32"/>
    <s v="Espírito Santo"/>
    <s v="3205101"/>
    <s v="Viana"/>
    <s v="RM Grande Vitória"/>
    <s v="3203"/>
    <s v="Central Espírito-santense"/>
    <x v="8"/>
    <x v="8"/>
    <n v="16744.807000000001"/>
    <n v="422202.29300000001"/>
    <n v="842656.40600000008"/>
    <n v="585404.25100000005"/>
    <n v="257252.155"/>
    <n v="268104.37099999998"/>
    <n v="1549707.878"/>
    <n v="72115"/>
    <n v="21489.4"/>
  </r>
  <r>
    <s v="32051502013"/>
    <n v="75"/>
    <n v="12"/>
    <x v="11"/>
    <n v="32"/>
    <s v="Espírito Santo"/>
    <s v="3205150"/>
    <s v="Vila Pavão"/>
    <m/>
    <s v="3201"/>
    <s v="Noroeste Espírito-santense"/>
    <x v="1"/>
    <x v="1"/>
    <n v="34586.637999999999"/>
    <n v="28489.43"/>
    <n v="69869.52900000001"/>
    <n v="32175.915000000001"/>
    <n v="37693.614000000001"/>
    <n v="5323.0919999999996"/>
    <n v="138268.68900000001"/>
    <n v="9272"/>
    <n v="14912.5"/>
  </r>
  <r>
    <s v="32051762013"/>
    <n v="76"/>
    <n v="12"/>
    <x v="11"/>
    <n v="32"/>
    <s v="Espírito Santo"/>
    <s v="3205176"/>
    <s v="Vila Valério"/>
    <m/>
    <s v="3201"/>
    <s v="Noroeste Espírito-santense"/>
    <x v="4"/>
    <x v="4"/>
    <n v="57264.917000000001"/>
    <n v="13763.661"/>
    <n v="124836.352"/>
    <n v="68319.476999999999"/>
    <n v="56516.875"/>
    <n v="14197.486999999999"/>
    <n v="210062.416"/>
    <n v="14614"/>
    <n v="14374.05"/>
  </r>
  <r>
    <s v="32052002013"/>
    <n v="77"/>
    <n v="12"/>
    <x v="11"/>
    <n v="32"/>
    <s v="Espírito Santo"/>
    <s v="3205200"/>
    <s v="Vila Velha"/>
    <s v="RM Grande Vitória"/>
    <s v="3203"/>
    <s v="Central Espírito-santense"/>
    <x v="8"/>
    <x v="8"/>
    <n v="14335.058999999999"/>
    <n v="1787522.1340000001"/>
    <n v="6051693.9459999995"/>
    <n v="4524805.8059999999"/>
    <n v="1526888.14"/>
    <n v="2205659.0060000001"/>
    <n v="10059210.145"/>
    <n v="458489"/>
    <n v="21939.919999999998"/>
  </r>
  <r>
    <s v="32053092013"/>
    <n v="78"/>
    <n v="12"/>
    <x v="11"/>
    <n v="32"/>
    <s v="Espírito Santo"/>
    <s v="3205309"/>
    <s v="Vitória"/>
    <s v="RM Grande Vitória"/>
    <s v="3203"/>
    <s v="Central Espírito-santense"/>
    <x v="8"/>
    <x v="8"/>
    <n v="11900.014999999999"/>
    <n v="3813573.1090000002"/>
    <n v="11151245.866"/>
    <n v="9509801.7080000006"/>
    <n v="1641444.1580000001"/>
    <n v="7272974.426"/>
    <n v="22249693.416000001"/>
    <n v="348268"/>
    <n v="63886.7"/>
  </r>
  <r>
    <s v="32001022014"/>
    <n v="1"/>
    <n v="13"/>
    <x v="12"/>
    <n v="32"/>
    <s v="Espírito Santo"/>
    <s v="3200102"/>
    <s v="Afonso Cláudio"/>
    <m/>
    <s v="3203"/>
    <s v="Central Espírito-santense"/>
    <x v="0"/>
    <x v="0"/>
    <n v="50335.735999999997"/>
    <n v="40751.379000000001"/>
    <n v="260908.71600000001"/>
    <n v="138556.78400000001"/>
    <n v="122351.932"/>
    <n v="23829.754000000001"/>
    <n v="375825.58600000001"/>
    <n v="32502"/>
    <n v="11563.15"/>
  </r>
  <r>
    <s v="32001362014"/>
    <n v="2"/>
    <n v="13"/>
    <x v="12"/>
    <n v="32"/>
    <s v="Espírito Santo"/>
    <s v="3200136"/>
    <s v="Águia Branca"/>
    <m/>
    <s v="3201"/>
    <s v="Noroeste Espírito-santense"/>
    <x v="1"/>
    <x v="1"/>
    <n v="36691.678"/>
    <n v="17371.16"/>
    <n v="85528.009000000005"/>
    <n v="43010.029000000002"/>
    <n v="42517.98"/>
    <n v="9481.41"/>
    <n v="149072.25599999999"/>
    <n v="10055"/>
    <n v="14825.68"/>
  </r>
  <r>
    <s v="32001692014"/>
    <n v="3"/>
    <n v="13"/>
    <x v="12"/>
    <n v="32"/>
    <s v="Espírito Santo"/>
    <s v="3200169"/>
    <s v="Água Doce do Norte"/>
    <m/>
    <s v="3201"/>
    <s v="Noroeste Espírito-santense"/>
    <x v="1"/>
    <x v="1"/>
    <n v="16703.433000000001"/>
    <n v="21966.167000000001"/>
    <n v="88105.422000000006"/>
    <n v="37356.887000000002"/>
    <n v="50748.535000000003"/>
    <n v="7270.7539999999999"/>
    <n v="134045.77499999999"/>
    <n v="12094"/>
    <n v="11083.66"/>
  </r>
  <r>
    <s v="32002012014"/>
    <n v="4"/>
    <n v="13"/>
    <x v="12"/>
    <n v="32"/>
    <s v="Espírito Santo"/>
    <s v="3200201"/>
    <s v="Alegre"/>
    <m/>
    <s v="3204"/>
    <s v="Sul Espírito-santense"/>
    <x v="2"/>
    <x v="2"/>
    <n v="29651.148000000001"/>
    <n v="125104.674"/>
    <n v="286026.56800000003"/>
    <n v="160875.33600000001"/>
    <n v="125151.232"/>
    <n v="23954.441999999999"/>
    <n v="464736.83199999999"/>
    <n v="32236"/>
    <n v="14416.7"/>
  </r>
  <r>
    <s v="32003002014"/>
    <n v="5"/>
    <n v="13"/>
    <x v="12"/>
    <n v="32"/>
    <s v="Espírito Santo"/>
    <s v="3200300"/>
    <s v="Alfredo Chaves"/>
    <m/>
    <s v="3203"/>
    <s v="Central Espírito-santense"/>
    <x v="3"/>
    <x v="3"/>
    <n v="66576.08"/>
    <n v="87047.964000000007"/>
    <n v="139424.51500000001"/>
    <n v="81689.254000000001"/>
    <n v="57735.260999999999"/>
    <n v="20698.839"/>
    <n v="313747.39899999998"/>
    <n v="14916"/>
    <n v="21034.29"/>
  </r>
  <r>
    <s v="32003592014"/>
    <n v="6"/>
    <n v="13"/>
    <x v="12"/>
    <n v="32"/>
    <s v="Espírito Santo"/>
    <s v="3200359"/>
    <s v="Alto Rio Novo"/>
    <m/>
    <s v="3201"/>
    <s v="Noroeste Espírito-santense"/>
    <x v="4"/>
    <x v="4"/>
    <n v="13515.776"/>
    <n v="4695.8599999999997"/>
    <n v="53614.900999999998"/>
    <n v="20570.045999999998"/>
    <n v="33044.855000000003"/>
    <n v="3285.2060000000001"/>
    <n v="75111.741999999998"/>
    <n v="7888"/>
    <n v="9522.2800000000007"/>
  </r>
  <r>
    <s v="32004092014"/>
    <n v="7"/>
    <n v="13"/>
    <x v="12"/>
    <n v="32"/>
    <s v="Espírito Santo"/>
    <s v="3200409"/>
    <s v="Anchieta"/>
    <m/>
    <s v="3203"/>
    <s v="Central Espírito-santense"/>
    <x v="3"/>
    <x v="3"/>
    <n v="26255.536"/>
    <n v="3355647.9210000001"/>
    <n v="1080851.5160000001"/>
    <n v="846880.43599999999"/>
    <n v="233971.08"/>
    <n v="179016.329"/>
    <n v="4641771.3030000003"/>
    <n v="27145"/>
    <n v="170999.13"/>
  </r>
  <r>
    <s v="32005082014"/>
    <n v="8"/>
    <n v="13"/>
    <x v="12"/>
    <n v="32"/>
    <s v="Espírito Santo"/>
    <s v="3200508"/>
    <s v="Apiacá"/>
    <m/>
    <s v="3204"/>
    <s v="Sul Espírito-santense"/>
    <x v="5"/>
    <x v="5"/>
    <n v="10126.337"/>
    <n v="3993.4270000000001"/>
    <n v="55925.057999999997"/>
    <n v="22572.788"/>
    <n v="33352.269999999997"/>
    <n v="2810.0320000000002"/>
    <n v="72854.854000000007"/>
    <n v="7920"/>
    <n v="9198.85"/>
  </r>
  <r>
    <s v="32006072014"/>
    <n v="9"/>
    <n v="13"/>
    <x v="12"/>
    <n v="32"/>
    <s v="Espírito Santo"/>
    <s v="3200607"/>
    <s v="Aracruz"/>
    <m/>
    <s v="3202"/>
    <s v="Litoral Norte Espírito-santense"/>
    <x v="6"/>
    <x v="6"/>
    <n v="53804.463000000003"/>
    <n v="2876883.7829999998"/>
    <n v="1523858.4010000001"/>
    <n v="1109289.209"/>
    <n v="414569.19199999998"/>
    <n v="537335.41399999999"/>
    <n v="4991882.0599999996"/>
    <n v="93325"/>
    <n v="53489.23"/>
  </r>
  <r>
    <s v="32007062014"/>
    <n v="10"/>
    <n v="13"/>
    <x v="12"/>
    <n v="32"/>
    <s v="Espírito Santo"/>
    <s v="3200706"/>
    <s v="Atilio Vivacqua"/>
    <m/>
    <s v="3204"/>
    <s v="Sul Espírito-santense"/>
    <x v="5"/>
    <x v="5"/>
    <n v="12496.37"/>
    <n v="68399.358999999997"/>
    <n v="94056.76"/>
    <n v="46706.703999999998"/>
    <n v="47350.055999999997"/>
    <n v="36469.057999999997"/>
    <n v="211421.546"/>
    <n v="11023"/>
    <n v="19180.04"/>
  </r>
  <r>
    <s v="32008052014"/>
    <n v="11"/>
    <n v="13"/>
    <x v="12"/>
    <n v="32"/>
    <s v="Espírito Santo"/>
    <s v="3200805"/>
    <s v="Baixo Guandu"/>
    <m/>
    <s v="3201"/>
    <s v="Noroeste Espírito-santense"/>
    <x v="4"/>
    <x v="4"/>
    <n v="43809.084000000003"/>
    <n v="245890.769"/>
    <n v="292047.25899999996"/>
    <n v="167906.17499999999"/>
    <n v="124141.084"/>
    <n v="39800.453000000001"/>
    <n v="621547.56499999994"/>
    <n v="31298"/>
    <n v="19859.02"/>
  </r>
  <r>
    <s v="32009042014"/>
    <n v="12"/>
    <n v="13"/>
    <x v="12"/>
    <n v="32"/>
    <s v="Espírito Santo"/>
    <s v="3200904"/>
    <s v="Barra de São Francisco"/>
    <m/>
    <s v="3201"/>
    <s v="Noroeste Espírito-santense"/>
    <x v="1"/>
    <x v="1"/>
    <n v="43863.902000000002"/>
    <n v="211907.25599999999"/>
    <n v="431514.054"/>
    <n v="266201.43300000002"/>
    <n v="165312.62100000001"/>
    <n v="74933.592999999993"/>
    <n v="762218.80599999998"/>
    <n v="44244"/>
    <n v="17227.62"/>
  </r>
  <r>
    <s v="32010012014"/>
    <n v="13"/>
    <n v="13"/>
    <x v="12"/>
    <n v="32"/>
    <s v="Espírito Santo"/>
    <s v="3201001"/>
    <s v="Boa Esperança"/>
    <m/>
    <s v="3201"/>
    <s v="Noroeste Espírito-santense"/>
    <x v="7"/>
    <x v="7"/>
    <n v="45682.392999999996"/>
    <n v="12315.703"/>
    <n v="129670.299"/>
    <n v="69525.608999999997"/>
    <n v="60144.69"/>
    <n v="10418.362999999999"/>
    <n v="198086.75899999999"/>
    <n v="15244"/>
    <n v="12994.41"/>
  </r>
  <r>
    <s v="32011002014"/>
    <n v="14"/>
    <n v="13"/>
    <x v="12"/>
    <n v="32"/>
    <s v="Espírito Santo"/>
    <s v="3201100"/>
    <s v="Bom Jesus do Norte"/>
    <m/>
    <s v="3204"/>
    <s v="Sul Espírito-santense"/>
    <x v="2"/>
    <x v="2"/>
    <n v="2637.7460000000001"/>
    <n v="16506.412"/>
    <n v="86427.35"/>
    <n v="44844.305"/>
    <n v="41583.044999999998"/>
    <n v="8296.5709999999999"/>
    <n v="113868.079"/>
    <n v="10136"/>
    <n v="11234.03"/>
  </r>
  <r>
    <s v="32011592014"/>
    <n v="15"/>
    <n v="13"/>
    <x v="12"/>
    <n v="32"/>
    <s v="Espírito Santo"/>
    <s v="3201159"/>
    <s v="Brejetuba"/>
    <m/>
    <s v="3203"/>
    <s v="Central Espírito-santense"/>
    <x v="0"/>
    <x v="0"/>
    <n v="60933.214999999997"/>
    <n v="32947.201999999997"/>
    <n v="96310.607000000004"/>
    <n v="45226.266000000003"/>
    <n v="51084.341"/>
    <n v="6486.6440000000002"/>
    <n v="196677.66800000001"/>
    <n v="12712"/>
    <n v="15471.81"/>
  </r>
  <r>
    <s v="32012092014"/>
    <n v="16"/>
    <n v="13"/>
    <x v="12"/>
    <n v="32"/>
    <s v="Espírito Santo"/>
    <s v="3201209"/>
    <s v="Cachoeiro de Itapemirim"/>
    <m/>
    <s v="3204"/>
    <s v="Sul Espírito-santense"/>
    <x v="5"/>
    <x v="5"/>
    <n v="43725.273999999998"/>
    <n v="1174578.3149999999"/>
    <n v="3090922.102"/>
    <n v="2334844.6710000001"/>
    <n v="756077.43099999998"/>
    <n v="635168.522"/>
    <n v="4944394.2139999997"/>
    <n v="206973"/>
    <n v="23889.08"/>
  </r>
  <r>
    <s v="32013082014"/>
    <n v="17"/>
    <n v="13"/>
    <x v="12"/>
    <n v="32"/>
    <s v="Espírito Santo"/>
    <s v="3201308"/>
    <s v="Cariacica"/>
    <s v="RM Grande Vitória"/>
    <s v="3203"/>
    <s v="Central Espírito-santense"/>
    <x v="8"/>
    <x v="8"/>
    <n v="8915.4599999999991"/>
    <n v="1379765.2879999999"/>
    <n v="5356240.3430000003"/>
    <n v="4082006.281"/>
    <n v="1274234.0619999999"/>
    <n v="1780733.9410000001"/>
    <n v="8525655.0319999997"/>
    <n v="378915"/>
    <n v="22500.18"/>
  </r>
  <r>
    <s v="32014072014"/>
    <n v="18"/>
    <n v="13"/>
    <x v="12"/>
    <n v="32"/>
    <s v="Espírito Santo"/>
    <s v="3201407"/>
    <s v="Castelo"/>
    <m/>
    <s v="3204"/>
    <s v="Sul Espírito-santense"/>
    <x v="5"/>
    <x v="5"/>
    <n v="45306.603000000003"/>
    <n v="147879.36300000001"/>
    <n v="400911.23199999996"/>
    <n v="260936.09899999999"/>
    <n v="139975.133"/>
    <n v="70853.781000000003"/>
    <n v="664950.97900000005"/>
    <n v="37582"/>
    <n v="17693.34"/>
  </r>
  <r>
    <s v="32015062014"/>
    <n v="19"/>
    <n v="13"/>
    <x v="12"/>
    <n v="32"/>
    <s v="Espírito Santo"/>
    <s v="3201506"/>
    <s v="Colatina"/>
    <m/>
    <s v="3201"/>
    <s v="Noroeste Espírito-santense"/>
    <x v="4"/>
    <x v="4"/>
    <n v="63605.737999999998"/>
    <n v="717958.90500000003"/>
    <n v="1844291.5150000001"/>
    <n v="1376797.199"/>
    <n v="467494.31599999999"/>
    <n v="364704.12"/>
    <n v="2990560.2779999999"/>
    <n v="121670"/>
    <n v="24579.27"/>
  </r>
  <r>
    <s v="32016052014"/>
    <n v="20"/>
    <n v="13"/>
    <x v="12"/>
    <n v="32"/>
    <s v="Espírito Santo"/>
    <s v="3201605"/>
    <s v="Conceição da Barra"/>
    <m/>
    <s v="3202"/>
    <s v="Litoral Norte Espírito-santense"/>
    <x v="7"/>
    <x v="7"/>
    <n v="50728.61"/>
    <n v="69309.077000000005"/>
    <n v="247484.90100000001"/>
    <n v="121022.982"/>
    <n v="126461.91899999999"/>
    <n v="37333.506000000001"/>
    <n v="404856.09299999999"/>
    <n v="30895"/>
    <n v="13104.26"/>
  </r>
  <r>
    <s v="32017042014"/>
    <n v="21"/>
    <n v="13"/>
    <x v="12"/>
    <n v="32"/>
    <s v="Espírito Santo"/>
    <s v="3201704"/>
    <s v="Conceição do Castelo"/>
    <m/>
    <s v="3203"/>
    <s v="Central Espírito-santense"/>
    <x v="0"/>
    <x v="0"/>
    <n v="24643.705000000002"/>
    <n v="19486.883999999998"/>
    <n v="116910.755"/>
    <n v="64284.656000000003"/>
    <n v="52626.099000000002"/>
    <n v="14835.718000000001"/>
    <n v="175877.06200000001"/>
    <n v="12673"/>
    <n v="13878.09"/>
  </r>
  <r>
    <s v="32018032014"/>
    <n v="22"/>
    <n v="13"/>
    <x v="12"/>
    <n v="32"/>
    <s v="Espírito Santo"/>
    <s v="3201803"/>
    <s v="Divino de São Lourenço"/>
    <m/>
    <s v="3204"/>
    <s v="Sul Espírito-santense"/>
    <x v="2"/>
    <x v="2"/>
    <n v="9899.6270000000004"/>
    <n v="3998.221"/>
    <n v="33926.915000000001"/>
    <n v="10880.468999999999"/>
    <n v="23046.446"/>
    <n v="1439.913"/>
    <n v="49264.678"/>
    <n v="4669"/>
    <n v="10551.44"/>
  </r>
  <r>
    <s v="32019022014"/>
    <n v="23"/>
    <n v="13"/>
    <x v="12"/>
    <n v="32"/>
    <s v="Espírito Santo"/>
    <s v="3201902"/>
    <s v="Domingos Martins"/>
    <m/>
    <s v="3203"/>
    <s v="Central Espírito-santense"/>
    <x v="0"/>
    <x v="0"/>
    <n v="112594.09699999999"/>
    <n v="106503.467"/>
    <n v="364048.67599999998"/>
    <n v="228020.44699999999"/>
    <n v="136028.22899999999"/>
    <n v="37402.847000000002"/>
    <n v="620549.08700000006"/>
    <n v="34239"/>
    <n v="18124.04"/>
  </r>
  <r>
    <s v="32020092014"/>
    <n v="24"/>
    <n v="13"/>
    <x v="12"/>
    <n v="32"/>
    <s v="Espírito Santo"/>
    <s v="3202009"/>
    <s v="Dores do Rio Preto"/>
    <m/>
    <s v="3204"/>
    <s v="Sul Espírito-santense"/>
    <x v="2"/>
    <x v="2"/>
    <n v="9939.1659999999993"/>
    <n v="18285.142"/>
    <n v="59931.17"/>
    <n v="32315.510999999999"/>
    <n v="27615.659"/>
    <n v="6219.616"/>
    <n v="94375.093999999997"/>
    <n v="6859"/>
    <n v="13759.31"/>
  </r>
  <r>
    <s v="32021082014"/>
    <n v="25"/>
    <n v="13"/>
    <x v="12"/>
    <n v="32"/>
    <s v="Espírito Santo"/>
    <s v="3202108"/>
    <s v="Ecoporanga"/>
    <m/>
    <s v="3201"/>
    <s v="Noroeste Espírito-santense"/>
    <x v="1"/>
    <x v="1"/>
    <n v="64260.11"/>
    <n v="90528.676999999996"/>
    <n v="185214.71299999999"/>
    <n v="89509.290999999997"/>
    <n v="95705.422000000006"/>
    <n v="18670.789000000001"/>
    <n v="358674.28899999999"/>
    <n v="24299"/>
    <n v="14760.87"/>
  </r>
  <r>
    <s v="32022072014"/>
    <n v="26"/>
    <n v="13"/>
    <x v="12"/>
    <n v="32"/>
    <s v="Espírito Santo"/>
    <s v="3202207"/>
    <s v="Fundão"/>
    <s v="RM Grande Vitória"/>
    <s v="3202"/>
    <s v="Litoral Norte Espírito-santense"/>
    <x v="8"/>
    <x v="8"/>
    <n v="17134.948"/>
    <n v="182010.65"/>
    <n v="216540.39600000001"/>
    <n v="132703.25"/>
    <n v="83837.145999999993"/>
    <n v="39633.525999999998"/>
    <n v="455319.52"/>
    <n v="19585"/>
    <n v="23248.38"/>
  </r>
  <r>
    <s v="32022562014"/>
    <n v="27"/>
    <n v="13"/>
    <x v="12"/>
    <n v="32"/>
    <s v="Espírito Santo"/>
    <s v="3202256"/>
    <s v="Governador Lindenberg"/>
    <m/>
    <s v="3201"/>
    <s v="Noroeste Espírito-santense"/>
    <x v="4"/>
    <x v="4"/>
    <n v="35904.442999999999"/>
    <n v="29512.725999999999"/>
    <n v="95534.318999999989"/>
    <n v="46671.957999999999"/>
    <n v="48862.360999999997"/>
    <n v="9361.9470000000001"/>
    <n v="170313.43400000001"/>
    <n v="12120"/>
    <n v="14052.26"/>
  </r>
  <r>
    <s v="32023062014"/>
    <n v="28"/>
    <n v="13"/>
    <x v="12"/>
    <n v="32"/>
    <s v="Espírito Santo"/>
    <s v="3202306"/>
    <s v="Guaçuí"/>
    <m/>
    <s v="3204"/>
    <s v="Sul Espírito-santense"/>
    <x v="2"/>
    <x v="2"/>
    <n v="26790.678"/>
    <n v="33215.154999999999"/>
    <n v="349196.38"/>
    <n v="229753.30600000001"/>
    <n v="119443.07399999999"/>
    <n v="36728.546000000002"/>
    <n v="445930.75900000002"/>
    <n v="30417"/>
    <n v="14660.58"/>
  </r>
  <r>
    <s v="32024052014"/>
    <n v="29"/>
    <n v="13"/>
    <x v="12"/>
    <n v="32"/>
    <s v="Espírito Santo"/>
    <s v="3202405"/>
    <s v="Guarapari"/>
    <s v="RM Grande Vitória"/>
    <s v="3203"/>
    <s v="Central Espírito-santense"/>
    <x v="8"/>
    <x v="8"/>
    <n v="42524.89"/>
    <n v="242379.451"/>
    <n v="1436010.72"/>
    <n v="1002406.54"/>
    <n v="433604.18"/>
    <n v="180737.23"/>
    <n v="1901652.291"/>
    <n v="118056"/>
    <n v="16108.05"/>
  </r>
  <r>
    <s v="32024542014"/>
    <n v="30"/>
    <n v="13"/>
    <x v="12"/>
    <n v="32"/>
    <s v="Espírito Santo"/>
    <s v="3202454"/>
    <s v="Ibatiba"/>
    <m/>
    <s v="3204"/>
    <s v="Sul Espírito-santense"/>
    <x v="2"/>
    <x v="2"/>
    <n v="24287.224999999999"/>
    <n v="16370.261"/>
    <n v="183169.80900000001"/>
    <n v="88753.804999999993"/>
    <n v="94416.004000000001"/>
    <n v="13728.955"/>
    <n v="237556.25"/>
    <n v="24913"/>
    <n v="9535.43"/>
  </r>
  <r>
    <s v="32025042014"/>
    <n v="31"/>
    <n v="13"/>
    <x v="12"/>
    <n v="32"/>
    <s v="Espírito Santo"/>
    <s v="3202504"/>
    <s v="Ibiraçu"/>
    <m/>
    <s v="3202"/>
    <s v="Litoral Norte Espírito-santense"/>
    <x v="6"/>
    <x v="6"/>
    <n v="13438.812"/>
    <n v="40443.093999999997"/>
    <n v="187477.766"/>
    <n v="136784.954"/>
    <n v="50692.811999999998"/>
    <n v="33044.938999999998"/>
    <n v="274404.61099999998"/>
    <n v="12242"/>
    <n v="22415.01"/>
  </r>
  <r>
    <s v="32025532014"/>
    <n v="32"/>
    <n v="13"/>
    <x v="12"/>
    <n v="32"/>
    <s v="Espírito Santo"/>
    <s v="3202553"/>
    <s v="Ibitirama"/>
    <m/>
    <s v="3204"/>
    <s v="Sul Espírito-santense"/>
    <x v="2"/>
    <x v="2"/>
    <n v="24677.626"/>
    <n v="5178.3090000000002"/>
    <n v="65042.641999999993"/>
    <n v="25228.05"/>
    <n v="39814.591999999997"/>
    <n v="3560.395"/>
    <n v="98458.971999999994"/>
    <n v="9393"/>
    <n v="10482.16"/>
  </r>
  <r>
    <s v="32026032014"/>
    <n v="33"/>
    <n v="13"/>
    <x v="12"/>
    <n v="32"/>
    <s v="Espírito Santo"/>
    <s v="3202603"/>
    <s v="Iconha"/>
    <m/>
    <s v="3203"/>
    <s v="Central Espírito-santense"/>
    <x v="3"/>
    <x v="3"/>
    <n v="23382.89"/>
    <n v="23960.535"/>
    <n v="168781.83000000002"/>
    <n v="110284.72500000001"/>
    <n v="58497.105000000003"/>
    <n v="48918.767"/>
    <n v="265044.022"/>
    <n v="13669"/>
    <n v="19390.150000000001"/>
  </r>
  <r>
    <s v="32026522014"/>
    <n v="34"/>
    <n v="13"/>
    <x v="12"/>
    <n v="32"/>
    <s v="Espírito Santo"/>
    <s v="3202652"/>
    <s v="Irupi"/>
    <m/>
    <s v="3204"/>
    <s v="Sul Espírito-santense"/>
    <x v="2"/>
    <x v="2"/>
    <n v="34400.792000000001"/>
    <n v="7958.21"/>
    <n v="98097.532000000007"/>
    <n v="46269.017"/>
    <n v="51828.514999999999"/>
    <n v="7515.9279999999999"/>
    <n v="147972.462"/>
    <n v="12948"/>
    <n v="11428.21"/>
  </r>
  <r>
    <s v="32027022014"/>
    <n v="35"/>
    <n v="13"/>
    <x v="12"/>
    <n v="32"/>
    <s v="Espírito Santo"/>
    <s v="3202702"/>
    <s v="Itaguaçu"/>
    <m/>
    <s v="3203"/>
    <s v="Central Espírito-santense"/>
    <x v="9"/>
    <x v="9"/>
    <n v="45861.777000000002"/>
    <n v="13613.816000000001"/>
    <n v="127653.83299999998"/>
    <n v="69497.304999999993"/>
    <n v="58156.527999999998"/>
    <n v="10546.527"/>
    <n v="197675.95300000001"/>
    <n v="14836"/>
    <n v="13324.07"/>
  </r>
  <r>
    <s v="32028012014"/>
    <n v="36"/>
    <n v="13"/>
    <x v="12"/>
    <n v="32"/>
    <s v="Espírito Santo"/>
    <s v="3202801"/>
    <s v="Itapemirim"/>
    <m/>
    <s v="3204"/>
    <s v="Sul Espírito-santense"/>
    <x v="3"/>
    <x v="3"/>
    <n v="85408.982000000004"/>
    <n v="5649912.1090000002"/>
    <n v="1452914.889"/>
    <n v="1227633.8540000001"/>
    <n v="225281.035"/>
    <n v="86935.907000000007"/>
    <n v="7275171.8870000001"/>
    <n v="33952"/>
    <n v="214278.15"/>
  </r>
  <r>
    <s v="32029002014"/>
    <n v="37"/>
    <n v="13"/>
    <x v="12"/>
    <n v="32"/>
    <s v="Espírito Santo"/>
    <s v="3202900"/>
    <s v="Itarana"/>
    <m/>
    <s v="3203"/>
    <s v="Central Espírito-santense"/>
    <x v="9"/>
    <x v="9"/>
    <n v="28273.723000000002"/>
    <n v="30568.054"/>
    <n v="112659.74100000001"/>
    <n v="67784.875"/>
    <n v="44874.866000000002"/>
    <n v="12885.708000000001"/>
    <n v="184387.22500000001"/>
    <n v="11319"/>
    <n v="16290.06"/>
  </r>
  <r>
    <s v="32030072014"/>
    <n v="38"/>
    <n v="13"/>
    <x v="12"/>
    <n v="32"/>
    <s v="Espírito Santo"/>
    <s v="3203007"/>
    <s v="Iúna"/>
    <m/>
    <s v="3204"/>
    <s v="Sul Espírito-santense"/>
    <x v="2"/>
    <x v="2"/>
    <n v="37481.71"/>
    <n v="18267.831999999999"/>
    <n v="257939.16499999998"/>
    <n v="147807.57699999999"/>
    <n v="110131.588"/>
    <n v="23790.54"/>
    <n v="337479.24699999997"/>
    <n v="29423"/>
    <n v="11469.91"/>
  </r>
  <r>
    <s v="32030562014"/>
    <n v="39"/>
    <n v="13"/>
    <x v="12"/>
    <n v="32"/>
    <s v="Espírito Santo"/>
    <s v="3203056"/>
    <s v="Jaguaré"/>
    <m/>
    <s v="3202"/>
    <s v="Litoral Norte Espírito-santense"/>
    <x v="7"/>
    <x v="7"/>
    <n v="98429.351999999999"/>
    <n v="209587.973"/>
    <n v="291734.505"/>
    <n v="170303.22099999999"/>
    <n v="121431.284"/>
    <n v="26963.25"/>
    <n v="626715.07900000003"/>
    <n v="28126"/>
    <n v="22282.41"/>
  </r>
  <r>
    <s v="32031062014"/>
    <n v="40"/>
    <n v="13"/>
    <x v="12"/>
    <n v="32"/>
    <s v="Espírito Santo"/>
    <s v="3203106"/>
    <s v="Jerônimo Monteiro"/>
    <m/>
    <s v="3204"/>
    <s v="Sul Espírito-santense"/>
    <x v="2"/>
    <x v="2"/>
    <n v="12817.557000000001"/>
    <n v="8229.7350000000006"/>
    <n v="87054.714000000007"/>
    <n v="39966.385000000002"/>
    <n v="47088.328999999998"/>
    <n v="6217.5230000000001"/>
    <n v="114319.53"/>
    <n v="11792"/>
    <n v="9694.67"/>
  </r>
  <r>
    <s v="32031302014"/>
    <n v="41"/>
    <n v="13"/>
    <x v="12"/>
    <n v="32"/>
    <s v="Espírito Santo"/>
    <s v="3203130"/>
    <s v="João Neiva"/>
    <m/>
    <s v="3202"/>
    <s v="Litoral Norte Espírito-santense"/>
    <x v="6"/>
    <x v="6"/>
    <n v="20459.177"/>
    <n v="79409.945999999996"/>
    <n v="194162.14299999998"/>
    <n v="127587.02499999999"/>
    <n v="66575.118000000002"/>
    <n v="36357.343999999997"/>
    <n v="330388.61"/>
    <n v="16946"/>
    <n v="19496.55"/>
  </r>
  <r>
    <s v="32031632014"/>
    <n v="42"/>
    <n v="13"/>
    <x v="12"/>
    <n v="32"/>
    <s v="Espírito Santo"/>
    <s v="3203163"/>
    <s v="Laranja da Terra"/>
    <m/>
    <s v="3203"/>
    <s v="Central Espírito-santense"/>
    <x v="0"/>
    <x v="0"/>
    <n v="26301.569"/>
    <n v="8249.2160000000003"/>
    <n v="75163.275999999998"/>
    <n v="29063.021000000001"/>
    <n v="46100.254999999997"/>
    <n v="5598.6270000000004"/>
    <n v="115312.68799999999"/>
    <n v="11428"/>
    <n v="10090.36"/>
  </r>
  <r>
    <s v="32032052014"/>
    <n v="43"/>
    <n v="13"/>
    <x v="12"/>
    <n v="32"/>
    <s v="Espírito Santo"/>
    <s v="3203205"/>
    <s v="Linhares"/>
    <m/>
    <s v="3202"/>
    <s v="Litoral Norte Espírito-santense"/>
    <x v="6"/>
    <x v="6"/>
    <n v="193754.91699999999"/>
    <n v="1911513.2790000001"/>
    <n v="2501122.2119999998"/>
    <n v="1826016.845"/>
    <n v="675105.36699999997"/>
    <n v="682580.05200000003"/>
    <n v="5288970.4610000001"/>
    <n v="160765"/>
    <n v="32898.769999999997"/>
  </r>
  <r>
    <s v="32033042014"/>
    <n v="44"/>
    <n v="13"/>
    <x v="12"/>
    <n v="32"/>
    <s v="Espírito Santo"/>
    <s v="3203304"/>
    <s v="Mantenópolis"/>
    <m/>
    <s v="3201"/>
    <s v="Noroeste Espírito-santense"/>
    <x v="1"/>
    <x v="1"/>
    <n v="21633.988000000001"/>
    <n v="7925.2960000000003"/>
    <n v="94010.58"/>
    <n v="34932.661"/>
    <n v="59077.919000000002"/>
    <n v="4631.509"/>
    <n v="128201.37300000001"/>
    <n v="14966"/>
    <n v="8566.17"/>
  </r>
  <r>
    <s v="32033202014"/>
    <n v="45"/>
    <n v="13"/>
    <x v="12"/>
    <n v="32"/>
    <s v="Espírito Santo"/>
    <s v="3203320"/>
    <s v="Marataízes"/>
    <m/>
    <s v="3204"/>
    <s v="Sul Espírito-santense"/>
    <x v="3"/>
    <x v="3"/>
    <n v="86066.764999999999"/>
    <n v="3269974.7280000001"/>
    <n v="977474.79099999997"/>
    <n v="804434.36300000001"/>
    <n v="173040.42800000001"/>
    <n v="54248.400999999998"/>
    <n v="4387764.6840000004"/>
    <n v="37535"/>
    <n v="116897.95"/>
  </r>
  <r>
    <s v="32033462014"/>
    <n v="46"/>
    <n v="13"/>
    <x v="12"/>
    <n v="32"/>
    <s v="Espírito Santo"/>
    <s v="3203346"/>
    <s v="Marechal Floriano"/>
    <m/>
    <s v="3203"/>
    <s v="Central Espírito-santense"/>
    <x v="0"/>
    <x v="0"/>
    <n v="51053.288"/>
    <n v="41710.260999999999"/>
    <n v="187393.31699999998"/>
    <n v="120334.257"/>
    <n v="67059.06"/>
    <n v="28191.543000000001"/>
    <n v="308348.40899999999"/>
    <n v="15910"/>
    <n v="19380.79"/>
  </r>
  <r>
    <s v="32033532014"/>
    <n v="47"/>
    <n v="13"/>
    <x v="12"/>
    <n v="32"/>
    <s v="Espírito Santo"/>
    <s v="3203353"/>
    <s v="Marilândia"/>
    <m/>
    <s v="3201"/>
    <s v="Noroeste Espírito-santense"/>
    <x v="4"/>
    <x v="4"/>
    <n v="38639.677000000003"/>
    <n v="14766.843000000001"/>
    <n v="132191.86300000001"/>
    <n v="83109.34"/>
    <n v="49082.523000000001"/>
    <n v="14149.194"/>
    <n v="199747.57500000001"/>
    <n v="12224"/>
    <n v="16340.61"/>
  </r>
  <r>
    <s v="32034032014"/>
    <n v="48"/>
    <n v="13"/>
    <x v="12"/>
    <n v="32"/>
    <s v="Espírito Santo"/>
    <s v="3203403"/>
    <s v="Mimoso do Sul"/>
    <m/>
    <s v="3204"/>
    <s v="Sul Espírito-santense"/>
    <x v="5"/>
    <x v="5"/>
    <n v="47116.288999999997"/>
    <n v="70559.694000000003"/>
    <n v="255571.48200000002"/>
    <n v="152563.12100000001"/>
    <n v="103008.361"/>
    <n v="36305.353000000003"/>
    <n v="409552.81800000003"/>
    <n v="27329"/>
    <n v="14986.02"/>
  </r>
  <r>
    <s v="32035022014"/>
    <n v="49"/>
    <n v="13"/>
    <x v="12"/>
    <n v="32"/>
    <s v="Espírito Santo"/>
    <s v="3203502"/>
    <s v="Montanha"/>
    <m/>
    <s v="3202"/>
    <s v="Litoral Norte Espírito-santense"/>
    <x v="7"/>
    <x v="7"/>
    <n v="65871.847999999998"/>
    <n v="30167.853999999999"/>
    <n v="172804.40700000001"/>
    <n v="98914.945999999996"/>
    <n v="73889.460999999996"/>
    <n v="21755.78"/>
    <n v="290599.88900000002"/>
    <n v="19138"/>
    <n v="15184.44"/>
  </r>
  <r>
    <s v="32036012014"/>
    <n v="50"/>
    <n v="13"/>
    <x v="12"/>
    <n v="32"/>
    <s v="Espírito Santo"/>
    <s v="3203601"/>
    <s v="Mucurici"/>
    <m/>
    <s v="3202"/>
    <s v="Litoral Norte Espírito-santense"/>
    <x v="7"/>
    <x v="7"/>
    <n v="22014.281999999999"/>
    <n v="3676.6219999999998"/>
    <n v="39184.131000000001"/>
    <n v="12576.798000000001"/>
    <n v="26607.332999999999"/>
    <n v="2519.297"/>
    <n v="67394.331999999995"/>
    <n v="5897"/>
    <n v="11428.58"/>
  </r>
  <r>
    <s v="32037002014"/>
    <n v="51"/>
    <n v="13"/>
    <x v="12"/>
    <n v="32"/>
    <s v="Espírito Santo"/>
    <s v="3203700"/>
    <s v="Muniz Freire"/>
    <m/>
    <s v="3204"/>
    <s v="Sul Espírito-santense"/>
    <x v="2"/>
    <x v="2"/>
    <n v="45579.902999999998"/>
    <n v="15835.134"/>
    <n v="143105.399"/>
    <n v="62225.027999999998"/>
    <n v="80880.370999999999"/>
    <n v="9690.759"/>
    <n v="214211.19500000001"/>
    <n v="18994"/>
    <n v="11277.83"/>
  </r>
  <r>
    <s v="32038092014"/>
    <n v="52"/>
    <n v="13"/>
    <x v="12"/>
    <n v="32"/>
    <s v="Espírito Santo"/>
    <s v="3203809"/>
    <s v="Muqui"/>
    <m/>
    <s v="3204"/>
    <s v="Sul Espírito-santense"/>
    <x v="5"/>
    <x v="5"/>
    <n v="14841.2"/>
    <n v="8170.4539999999997"/>
    <n v="116731.715"/>
    <n v="55702.285000000003"/>
    <n v="61029.43"/>
    <n v="7665.0240000000003"/>
    <n v="147408.39199999999"/>
    <n v="15533"/>
    <n v="9490.01"/>
  </r>
  <r>
    <s v="32039082014"/>
    <n v="53"/>
    <n v="13"/>
    <x v="12"/>
    <n v="32"/>
    <s v="Espírito Santo"/>
    <s v="3203908"/>
    <s v="Nova Venécia"/>
    <m/>
    <s v="3201"/>
    <s v="Noroeste Espírito-santense"/>
    <x v="1"/>
    <x v="1"/>
    <n v="83069.255999999994"/>
    <n v="102998.99800000001"/>
    <n v="613826.40099999995"/>
    <n v="427824.78499999997"/>
    <n v="186001.61600000001"/>
    <n v="83902.285999999993"/>
    <n v="883796.94299999997"/>
    <n v="49932"/>
    <n v="17700.009999999998"/>
  </r>
  <r>
    <s v="32040052014"/>
    <n v="54"/>
    <n v="13"/>
    <x v="12"/>
    <n v="32"/>
    <s v="Espírito Santo"/>
    <s v="3204005"/>
    <s v="Pancas"/>
    <m/>
    <s v="3201"/>
    <s v="Noroeste Espírito-santense"/>
    <x v="4"/>
    <x v="4"/>
    <n v="39850.483999999997"/>
    <n v="10137.815000000001"/>
    <n v="153280.149"/>
    <n v="66635.315000000002"/>
    <n v="86644.834000000003"/>
    <n v="9310.0519999999997"/>
    <n v="212578.5"/>
    <n v="23273"/>
    <n v="9134.1299999999992"/>
  </r>
  <r>
    <s v="32040542014"/>
    <n v="55"/>
    <n v="13"/>
    <x v="12"/>
    <n v="32"/>
    <s v="Espírito Santo"/>
    <s v="3204054"/>
    <s v="Pedro Canário"/>
    <m/>
    <s v="3202"/>
    <s v="Litoral Norte Espírito-santense"/>
    <x v="7"/>
    <x v="7"/>
    <n v="36997.603000000003"/>
    <n v="28302.465"/>
    <n v="189950.10700000002"/>
    <n v="94719.998000000007"/>
    <n v="95230.108999999997"/>
    <n v="14844.713"/>
    <n v="270094.88900000002"/>
    <n v="25916"/>
    <n v="10421.94"/>
  </r>
  <r>
    <s v="32041042014"/>
    <n v="56"/>
    <n v="13"/>
    <x v="12"/>
    <n v="32"/>
    <s v="Espírito Santo"/>
    <s v="3204104"/>
    <s v="Pinheiros"/>
    <m/>
    <s v="3202"/>
    <s v="Litoral Norte Espírito-santense"/>
    <x v="7"/>
    <x v="7"/>
    <n v="82237.846000000005"/>
    <n v="21057.396000000001"/>
    <n v="255000.62"/>
    <n v="149399.514"/>
    <n v="105601.106"/>
    <n v="30612.196"/>
    <n v="388908.05800000002"/>
    <n v="26309"/>
    <n v="14782.32"/>
  </r>
  <r>
    <s v="32042032014"/>
    <n v="57"/>
    <n v="13"/>
    <x v="12"/>
    <n v="32"/>
    <s v="Espírito Santo"/>
    <s v="3204203"/>
    <s v="Piúma"/>
    <m/>
    <s v="3203"/>
    <s v="Central Espírito-santense"/>
    <x v="3"/>
    <x v="3"/>
    <n v="11549.992"/>
    <n v="366962.97499999998"/>
    <n v="273372.44400000002"/>
    <n v="180791.342"/>
    <n v="92581.101999999999"/>
    <n v="21723.02"/>
    <n v="673608.43099999998"/>
    <n v="20395"/>
    <n v="33028.120000000003"/>
  </r>
  <r>
    <s v="32042522014"/>
    <n v="58"/>
    <n v="13"/>
    <x v="12"/>
    <n v="32"/>
    <s v="Espírito Santo"/>
    <s v="3204252"/>
    <s v="Ponto Belo"/>
    <m/>
    <s v="3202"/>
    <s v="Litoral Norte Espírito-santense"/>
    <x v="7"/>
    <x v="7"/>
    <n v="12059.432000000001"/>
    <n v="7933.2039999999997"/>
    <n v="52756.498999999996"/>
    <n v="20287.135999999999"/>
    <n v="32469.363000000001"/>
    <n v="2906.357"/>
    <n v="75655.493000000002"/>
    <n v="7670"/>
    <n v="9863.82"/>
  </r>
  <r>
    <s v="32043022014"/>
    <n v="59"/>
    <n v="13"/>
    <x v="12"/>
    <n v="32"/>
    <s v="Espírito Santo"/>
    <s v="3204302"/>
    <s v="Presidente Kennedy"/>
    <m/>
    <s v="3204"/>
    <s v="Sul Espírito-santense"/>
    <x v="3"/>
    <x v="3"/>
    <n v="49372.767"/>
    <n v="7506328.7460000003"/>
    <n v="1530961.4910000002"/>
    <n v="1444372.8870000001"/>
    <n v="86588.604000000007"/>
    <n v="66281.566999999995"/>
    <n v="9152944.5710000005"/>
    <n v="11221"/>
    <n v="815697.76"/>
  </r>
  <r>
    <s v="32043512014"/>
    <n v="60"/>
    <n v="13"/>
    <x v="12"/>
    <n v="32"/>
    <s v="Espírito Santo"/>
    <s v="3204351"/>
    <s v="Rio Bananal"/>
    <m/>
    <s v="3202"/>
    <s v="Litoral Norte Espírito-santense"/>
    <x v="6"/>
    <x v="6"/>
    <n v="58512.959000000003"/>
    <n v="19334.665000000001"/>
    <n v="215909.595"/>
    <n v="135509.736"/>
    <n v="80399.858999999997"/>
    <n v="28360.226999999999"/>
    <n v="322117.446"/>
    <n v="19038"/>
    <n v="16919.71"/>
  </r>
  <r>
    <s v="32044012014"/>
    <n v="61"/>
    <n v="13"/>
    <x v="12"/>
    <n v="32"/>
    <s v="Espírito Santo"/>
    <s v="3204401"/>
    <s v="Rio Novo do Sul"/>
    <m/>
    <s v="3203"/>
    <s v="Central Espírito-santense"/>
    <x v="3"/>
    <x v="3"/>
    <n v="14756.861000000001"/>
    <n v="33633.14"/>
    <n v="105649.75"/>
    <n v="55512.714"/>
    <n v="50137.036"/>
    <n v="15190.518"/>
    <n v="169230.269"/>
    <n v="12020"/>
    <n v="14079.06"/>
  </r>
  <r>
    <s v="32045002014"/>
    <n v="62"/>
    <n v="13"/>
    <x v="12"/>
    <n v="32"/>
    <s v="Espírito Santo"/>
    <s v="3204500"/>
    <s v="Santa Leopoldina"/>
    <m/>
    <s v="3203"/>
    <s v="Central Espírito-santense"/>
    <x v="9"/>
    <x v="9"/>
    <n v="49653.597999999998"/>
    <n v="31403.113000000001"/>
    <n v="86929.82699999999"/>
    <n v="35230.639999999999"/>
    <n v="51699.186999999998"/>
    <n v="5369.875"/>
    <n v="173356.41200000001"/>
    <n v="12883"/>
    <n v="13456.21"/>
  </r>
  <r>
    <s v="32045592014"/>
    <n v="63"/>
    <n v="13"/>
    <x v="12"/>
    <n v="32"/>
    <s v="Espírito Santo"/>
    <s v="3204559"/>
    <s v="Santa Maria de Jetibá"/>
    <m/>
    <s v="3203"/>
    <s v="Central Espírito-santense"/>
    <x v="9"/>
    <x v="9"/>
    <n v="454495.16899999999"/>
    <n v="63076.31"/>
    <n v="440795.03300000005"/>
    <n v="288300.59100000001"/>
    <n v="152494.44200000001"/>
    <n v="64692.692000000003"/>
    <n v="1023059.204"/>
    <n v="38290"/>
    <n v="26718.7"/>
  </r>
  <r>
    <s v="32046092014"/>
    <n v="64"/>
    <n v="13"/>
    <x v="12"/>
    <n v="32"/>
    <s v="Espírito Santo"/>
    <s v="3204609"/>
    <s v="Santa Teresa"/>
    <m/>
    <s v="3203"/>
    <s v="Central Espírito-santense"/>
    <x v="9"/>
    <x v="9"/>
    <n v="49650.046999999999"/>
    <n v="33742.201999999997"/>
    <n v="251236.54399999999"/>
    <n v="157438.53099999999"/>
    <n v="93798.013000000006"/>
    <n v="26372.57"/>
    <n v="361001.36300000001"/>
    <n v="23585"/>
    <n v="15306.4"/>
  </r>
  <r>
    <s v="32046582014"/>
    <n v="65"/>
    <n v="13"/>
    <x v="12"/>
    <n v="32"/>
    <s v="Espírito Santo"/>
    <s v="3204658"/>
    <s v="São Domingos do Norte"/>
    <m/>
    <s v="3201"/>
    <s v="Noroeste Espírito-santense"/>
    <x v="4"/>
    <x v="4"/>
    <n v="26454.058000000001"/>
    <n v="45960.574999999997"/>
    <n v="85519.103999999992"/>
    <n v="48152.974000000002"/>
    <n v="37366.129999999997"/>
    <n v="21614.657999999999"/>
    <n v="179548.39499999999"/>
    <n v="8652"/>
    <n v="20752.240000000002"/>
  </r>
  <r>
    <s v="32047082014"/>
    <n v="66"/>
    <n v="13"/>
    <x v="12"/>
    <n v="32"/>
    <s v="Espírito Santo"/>
    <s v="3204708"/>
    <s v="São Gabriel da Palha"/>
    <m/>
    <s v="3201"/>
    <s v="Noroeste Espírito-santense"/>
    <x v="4"/>
    <x v="4"/>
    <n v="49417.938000000002"/>
    <n v="80171.077000000005"/>
    <n v="374193.44099999999"/>
    <n v="243577.432"/>
    <n v="130616.00900000001"/>
    <n v="49778.95"/>
    <n v="553561.40700000001"/>
    <n v="35785"/>
    <n v="15469.09"/>
  </r>
  <r>
    <s v="32048072014"/>
    <n v="67"/>
    <n v="13"/>
    <x v="12"/>
    <n v="32"/>
    <s v="Espírito Santo"/>
    <s v="3204807"/>
    <s v="São José do Calçado"/>
    <m/>
    <s v="3204"/>
    <s v="Sul Espírito-santense"/>
    <x v="2"/>
    <x v="2"/>
    <n v="12049.019"/>
    <n v="12871.332"/>
    <n v="86690.9"/>
    <n v="41465.224000000002"/>
    <n v="45225.675999999999"/>
    <n v="5295.2219999999998"/>
    <n v="116906.474"/>
    <n v="11000"/>
    <n v="10627.86"/>
  </r>
  <r>
    <s v="32049062014"/>
    <n v="68"/>
    <n v="13"/>
    <x v="12"/>
    <n v="32"/>
    <s v="Espírito Santo"/>
    <s v="3204906"/>
    <s v="São Mateus"/>
    <m/>
    <s v="3202"/>
    <s v="Litoral Norte Espírito-santense"/>
    <x v="7"/>
    <x v="7"/>
    <n v="152794.59599999999"/>
    <n v="322653.78100000002"/>
    <n v="1356218.023"/>
    <n v="860729.71100000001"/>
    <n v="495488.31199999998"/>
    <n v="146772.929"/>
    <n v="1978439.3289999999"/>
    <n v="122668"/>
    <n v="16128.41"/>
  </r>
  <r>
    <s v="32049552014"/>
    <n v="69"/>
    <n v="13"/>
    <x v="12"/>
    <n v="32"/>
    <s v="Espírito Santo"/>
    <s v="3204955"/>
    <s v="São Roque do Canaã"/>
    <m/>
    <s v="3203"/>
    <s v="Central Espírito-santense"/>
    <x v="4"/>
    <x v="4"/>
    <n v="37802.574999999997"/>
    <n v="24184.909"/>
    <n v="113393.943"/>
    <n v="66226.741999999998"/>
    <n v="47167.201000000001"/>
    <n v="13295.666999999999"/>
    <n v="188677.09299999999"/>
    <n v="12283"/>
    <n v="15360.83"/>
  </r>
  <r>
    <s v="32050022014"/>
    <n v="70"/>
    <n v="13"/>
    <x v="12"/>
    <n v="32"/>
    <s v="Espírito Santo"/>
    <s v="3205002"/>
    <s v="Serra"/>
    <s v="RM Grande Vitória"/>
    <s v="3203"/>
    <s v="Central Espírito-santense"/>
    <x v="8"/>
    <x v="8"/>
    <n v="18735.905999999999"/>
    <n v="4794921.227"/>
    <n v="8859372.5470000003"/>
    <n v="7062234.3969999999"/>
    <n v="1797138.15"/>
    <n v="3871152.3089999999"/>
    <n v="17544181.989"/>
    <n v="476428"/>
    <n v="36824.410000000003"/>
  </r>
  <r>
    <s v="32050102014"/>
    <n v="71"/>
    <n v="13"/>
    <x v="12"/>
    <n v="32"/>
    <s v="Espírito Santo"/>
    <s v="3205010"/>
    <s v="Sooretama"/>
    <m/>
    <s v="3202"/>
    <s v="Litoral Norte Espírito-santense"/>
    <x v="6"/>
    <x v="6"/>
    <n v="80722.399000000005"/>
    <n v="123506.016"/>
    <n v="257970.17199999999"/>
    <n v="152422.136"/>
    <n v="105548.03599999999"/>
    <n v="54509.197"/>
    <n v="516707.78399999999"/>
    <n v="27409"/>
    <n v="18851.759999999998"/>
  </r>
  <r>
    <s v="32050362014"/>
    <n v="72"/>
    <n v="13"/>
    <x v="12"/>
    <n v="32"/>
    <s v="Espírito Santo"/>
    <s v="3205036"/>
    <s v="Vargem Alta"/>
    <m/>
    <s v="3204"/>
    <s v="Sul Espírito-santense"/>
    <x v="5"/>
    <x v="5"/>
    <n v="37367.156999999999"/>
    <n v="91024.495999999999"/>
    <n v="170153.86600000001"/>
    <n v="89612.751000000004"/>
    <n v="80541.115000000005"/>
    <n v="28855.816999999999"/>
    <n v="327401.337"/>
    <n v="20944"/>
    <n v="15632.23"/>
  </r>
  <r>
    <s v="32050692014"/>
    <n v="73"/>
    <n v="13"/>
    <x v="12"/>
    <n v="32"/>
    <s v="Espírito Santo"/>
    <s v="3205069"/>
    <s v="Venda Nova do Imigrante"/>
    <m/>
    <s v="3203"/>
    <s v="Central Espírito-santense"/>
    <x v="0"/>
    <x v="0"/>
    <n v="56333.898999999998"/>
    <n v="62849.430999999997"/>
    <n v="300760.65299999999"/>
    <n v="210812.89799999999"/>
    <n v="89947.755000000005"/>
    <n v="45857.161"/>
    <n v="465801.14299999998"/>
    <n v="23313"/>
    <n v="19980.32"/>
  </r>
  <r>
    <s v="32051012014"/>
    <n v="74"/>
    <n v="13"/>
    <x v="12"/>
    <n v="32"/>
    <s v="Espírito Santo"/>
    <s v="3205101"/>
    <s v="Viana"/>
    <s v="RM Grande Vitória"/>
    <s v="3203"/>
    <s v="Central Espírito-santense"/>
    <x v="8"/>
    <x v="8"/>
    <n v="24303.834999999999"/>
    <n v="392230.55"/>
    <n v="936713.36499999999"/>
    <n v="662456.58600000001"/>
    <n v="274256.77899999998"/>
    <n v="255977.91399999999"/>
    <n v="1609225.6629999999"/>
    <n v="73318"/>
    <n v="21948.58"/>
  </r>
  <r>
    <s v="32051502014"/>
    <n v="75"/>
    <n v="13"/>
    <x v="12"/>
    <n v="32"/>
    <s v="Espírito Santo"/>
    <s v="3205150"/>
    <s v="Vila Pavão"/>
    <m/>
    <s v="3201"/>
    <s v="Noroeste Espírito-santense"/>
    <x v="1"/>
    <x v="1"/>
    <n v="36440.741000000002"/>
    <n v="32863.275000000001"/>
    <n v="73230.491999999998"/>
    <n v="33276.963000000003"/>
    <n v="39953.529000000002"/>
    <n v="5786.28"/>
    <n v="148320.78700000001"/>
    <n v="9320"/>
    <n v="15914.25"/>
  </r>
  <r>
    <s v="32051762014"/>
    <n v="76"/>
    <n v="13"/>
    <x v="12"/>
    <n v="32"/>
    <s v="Espírito Santo"/>
    <s v="3205176"/>
    <s v="Vila Valério"/>
    <m/>
    <s v="3201"/>
    <s v="Noroeste Espírito-santense"/>
    <x v="4"/>
    <x v="4"/>
    <n v="85795.952999999994"/>
    <n v="15263.084999999999"/>
    <n v="139220.38"/>
    <n v="82136.944000000003"/>
    <n v="57083.436000000002"/>
    <n v="14482.393"/>
    <n v="254761.81200000001"/>
    <n v="14635"/>
    <n v="17407.71"/>
  </r>
  <r>
    <s v="32052002014"/>
    <n v="77"/>
    <n v="13"/>
    <x v="12"/>
    <n v="32"/>
    <s v="Espírito Santo"/>
    <s v="3205200"/>
    <s v="Vila Velha"/>
    <s v="RM Grande Vitória"/>
    <s v="3203"/>
    <s v="Central Espírito-santense"/>
    <x v="8"/>
    <x v="8"/>
    <n v="17923.84"/>
    <n v="1628809.1270000001"/>
    <n v="7235522.9160000002"/>
    <n v="5600557.6140000001"/>
    <n v="1634965.3019999999"/>
    <n v="2101194.6970000002"/>
    <n v="10983450.58"/>
    <n v="465690"/>
    <n v="23585.33"/>
  </r>
  <r>
    <s v="32053092014"/>
    <n v="78"/>
    <n v="13"/>
    <x v="12"/>
    <n v="32"/>
    <s v="Espírito Santo"/>
    <s v="3205309"/>
    <s v="Vitória"/>
    <s v="RM Grande Vitória"/>
    <s v="3203"/>
    <s v="Central Espírito-santense"/>
    <x v="8"/>
    <x v="8"/>
    <n v="16263.886"/>
    <n v="4038407.0279999999"/>
    <n v="12783687.464"/>
    <n v="11087666.454"/>
    <n v="1696021.01"/>
    <n v="6599760.6940000001"/>
    <n v="23438119.070999999"/>
    <n v="352104"/>
    <n v="66565.899999999994"/>
  </r>
  <r>
    <s v="32001022015"/>
    <n v="1"/>
    <n v="14"/>
    <x v="13"/>
    <n v="32"/>
    <s v="Espírito Santo"/>
    <s v="3200102"/>
    <s v="Afonso Cláudio"/>
    <m/>
    <s v="3203"/>
    <s v="Central Espírito-santense"/>
    <x v="0"/>
    <x v="0"/>
    <n v="57978.663999999997"/>
    <n v="39426.107000000004"/>
    <n v="271047.78999999998"/>
    <n v="147789.663"/>
    <n v="123258.12699999999"/>
    <n v="24999.835999999999"/>
    <n v="393452.39600000001"/>
    <n v="32454"/>
    <n v="12123.39"/>
  </r>
  <r>
    <s v="32001362015"/>
    <n v="2"/>
    <n v="14"/>
    <x v="13"/>
    <n v="32"/>
    <s v="Espírito Santo"/>
    <s v="3200136"/>
    <s v="Águia Branca"/>
    <m/>
    <s v="3201"/>
    <s v="Noroeste Espírito-santense"/>
    <x v="1"/>
    <x v="1"/>
    <n v="32159.458999999999"/>
    <n v="22278.072"/>
    <n v="94164.285000000003"/>
    <n v="51442.154000000002"/>
    <n v="42722.131000000001"/>
    <n v="13480.4"/>
    <n v="162082.215"/>
    <n v="10065"/>
    <n v="16103.55"/>
  </r>
  <r>
    <s v="32001692015"/>
    <n v="3"/>
    <n v="14"/>
    <x v="13"/>
    <n v="32"/>
    <s v="Espírito Santo"/>
    <s v="3200169"/>
    <s v="Água Doce do Norte"/>
    <m/>
    <s v="3201"/>
    <s v="Noroeste Espírito-santense"/>
    <x v="1"/>
    <x v="1"/>
    <n v="16107.236999999999"/>
    <n v="14903.785"/>
    <n v="98761.502999999997"/>
    <n v="43424.158000000003"/>
    <n v="55337.345000000001"/>
    <n v="8300.8169999999991"/>
    <n v="138073.34299999999"/>
    <n v="12025"/>
    <n v="11482.19"/>
  </r>
  <r>
    <s v="32002012015"/>
    <n v="4"/>
    <n v="14"/>
    <x v="13"/>
    <n v="32"/>
    <s v="Espírito Santo"/>
    <s v="3200201"/>
    <s v="Alegre"/>
    <m/>
    <s v="3204"/>
    <s v="Sul Espírito-santense"/>
    <x v="2"/>
    <x v="2"/>
    <n v="31884.934000000001"/>
    <n v="78660.974000000002"/>
    <n v="296529.64299999998"/>
    <n v="171598.992"/>
    <n v="124930.651"/>
    <n v="24687.428"/>
    <n v="431762.97899999999"/>
    <n v="32205"/>
    <n v="13406.71"/>
  </r>
  <r>
    <s v="32003002015"/>
    <n v="5"/>
    <n v="14"/>
    <x v="13"/>
    <n v="32"/>
    <s v="Espírito Santo"/>
    <s v="3200300"/>
    <s v="Alfredo Chaves"/>
    <m/>
    <s v="3203"/>
    <s v="Central Espírito-santense"/>
    <x v="3"/>
    <x v="3"/>
    <n v="62006.103999999999"/>
    <n v="62676.279000000002"/>
    <n v="149280.39000000001"/>
    <n v="89902.307000000001"/>
    <n v="59378.082999999999"/>
    <n v="22536.505000000001"/>
    <n v="296499.27899999998"/>
    <n v="14973"/>
    <n v="19802.259999999998"/>
  </r>
  <r>
    <s v="32003592015"/>
    <n v="6"/>
    <n v="14"/>
    <x v="13"/>
    <n v="32"/>
    <s v="Espírito Santo"/>
    <s v="3200359"/>
    <s v="Alto Rio Novo"/>
    <m/>
    <s v="3201"/>
    <s v="Noroeste Espírito-santense"/>
    <x v="4"/>
    <x v="4"/>
    <n v="12702.203"/>
    <n v="5417.3429999999998"/>
    <n v="58936.53"/>
    <n v="23857.382000000001"/>
    <n v="35079.148000000001"/>
    <n v="3867.873"/>
    <n v="80923.95"/>
    <n v="7934"/>
    <n v="10199.64"/>
  </r>
  <r>
    <s v="32004092015"/>
    <n v="7"/>
    <n v="14"/>
    <x v="13"/>
    <n v="32"/>
    <s v="Espírito Santo"/>
    <s v="3200409"/>
    <s v="Anchieta"/>
    <m/>
    <s v="3203"/>
    <s v="Central Espírito-santense"/>
    <x v="3"/>
    <x v="3"/>
    <n v="25499.927"/>
    <n v="1600901.865"/>
    <n v="869832.17700000003"/>
    <n v="646485.63600000006"/>
    <n v="223346.541"/>
    <n v="218776.37"/>
    <n v="2715010.3390000002"/>
    <n v="27624"/>
    <n v="98284.479999999996"/>
  </r>
  <r>
    <s v="32005082015"/>
    <n v="8"/>
    <n v="14"/>
    <x v="13"/>
    <n v="32"/>
    <s v="Espírito Santo"/>
    <s v="3200508"/>
    <s v="Apiacá"/>
    <m/>
    <s v="3204"/>
    <s v="Sul Espírito-santense"/>
    <x v="5"/>
    <x v="5"/>
    <n v="12471.062"/>
    <n v="4541.9210000000003"/>
    <n v="59988.894"/>
    <n v="26608.041000000001"/>
    <n v="33380.853000000003"/>
    <n v="3360.069"/>
    <n v="80361.945999999996"/>
    <n v="7924"/>
    <n v="10141.59"/>
  </r>
  <r>
    <s v="32006072015"/>
    <n v="9"/>
    <n v="14"/>
    <x v="13"/>
    <n v="32"/>
    <s v="Espírito Santo"/>
    <s v="3200607"/>
    <s v="Aracruz"/>
    <m/>
    <s v="3202"/>
    <s v="Litoral Norte Espírito-santense"/>
    <x v="6"/>
    <x v="6"/>
    <n v="53181.029000000002"/>
    <n v="3048996.824"/>
    <n v="1599877.59"/>
    <n v="1151047.7560000001"/>
    <n v="448829.83399999997"/>
    <n v="613310.44799999997"/>
    <n v="5315365.8909999998"/>
    <n v="95056"/>
    <n v="55918.26"/>
  </r>
  <r>
    <s v="32007062015"/>
    <n v="10"/>
    <n v="14"/>
    <x v="13"/>
    <n v="32"/>
    <s v="Espírito Santo"/>
    <s v="3200706"/>
    <s v="Atilio Vivacqua"/>
    <m/>
    <s v="3204"/>
    <s v="Sul Espírito-santense"/>
    <x v="5"/>
    <x v="5"/>
    <n v="12731.084999999999"/>
    <n v="81413.554000000004"/>
    <n v="114680.70800000001"/>
    <n v="65287.548000000003"/>
    <n v="49393.16"/>
    <n v="40679.462"/>
    <n v="249504.80900000001"/>
    <n v="11181"/>
    <n v="22315.07"/>
  </r>
  <r>
    <s v="32008052015"/>
    <n v="11"/>
    <n v="14"/>
    <x v="13"/>
    <n v="32"/>
    <s v="Espírito Santo"/>
    <s v="3200805"/>
    <s v="Baixo Guandu"/>
    <m/>
    <s v="3201"/>
    <s v="Noroeste Espírito-santense"/>
    <x v="4"/>
    <x v="4"/>
    <n v="36592.483"/>
    <n v="207109.89499999999"/>
    <n v="316832.66200000001"/>
    <n v="192031.62100000001"/>
    <n v="124801.041"/>
    <n v="41521.980000000003"/>
    <n v="602057.02"/>
    <n v="31467"/>
    <n v="19132.97"/>
  </r>
  <r>
    <s v="32009042015"/>
    <n v="12"/>
    <n v="14"/>
    <x v="13"/>
    <n v="32"/>
    <s v="Espírito Santo"/>
    <s v="3200904"/>
    <s v="Barra de São Francisco"/>
    <m/>
    <s v="3201"/>
    <s v="Noroeste Espírito-santense"/>
    <x v="1"/>
    <x v="1"/>
    <n v="42473.758000000002"/>
    <n v="217799.99"/>
    <n v="482563.45900000003"/>
    <n v="307309.92499999999"/>
    <n v="175253.53400000001"/>
    <n v="85281.054000000004"/>
    <n v="828118.26199999999"/>
    <n v="44599"/>
    <n v="18568.09"/>
  </r>
  <r>
    <s v="32010012015"/>
    <n v="13"/>
    <n v="14"/>
    <x v="13"/>
    <n v="32"/>
    <s v="Espírito Santo"/>
    <s v="3201001"/>
    <s v="Boa Esperança"/>
    <m/>
    <s v="3201"/>
    <s v="Noroeste Espírito-santense"/>
    <x v="7"/>
    <x v="7"/>
    <n v="54474.027999999998"/>
    <n v="17916.223999999998"/>
    <n v="148392.01500000001"/>
    <n v="84766.328999999998"/>
    <n v="63625.686000000002"/>
    <n v="15222.61"/>
    <n v="236004.87700000001"/>
    <n v="15318"/>
    <n v="15407.03"/>
  </r>
  <r>
    <s v="32011002015"/>
    <n v="14"/>
    <n v="14"/>
    <x v="13"/>
    <n v="32"/>
    <s v="Espírito Santo"/>
    <s v="3201100"/>
    <s v="Bom Jesus do Norte"/>
    <m/>
    <s v="3204"/>
    <s v="Sul Espírito-santense"/>
    <x v="2"/>
    <x v="2"/>
    <n v="2972.8040000000001"/>
    <n v="18225.825000000001"/>
    <n v="92188.092000000004"/>
    <n v="52129.855000000003"/>
    <n v="40058.237000000001"/>
    <n v="9136.7559999999994"/>
    <n v="122523.476"/>
    <n v="10176"/>
    <n v="12040.44"/>
  </r>
  <r>
    <s v="32011592015"/>
    <n v="15"/>
    <n v="14"/>
    <x v="13"/>
    <n v="32"/>
    <s v="Espírito Santo"/>
    <s v="3201159"/>
    <s v="Brejetuba"/>
    <m/>
    <s v="3203"/>
    <s v="Central Espírito-santense"/>
    <x v="0"/>
    <x v="0"/>
    <n v="61706.137999999999"/>
    <n v="25971.663"/>
    <n v="102129.25599999999"/>
    <n v="50123.118999999999"/>
    <n v="52006.137000000002"/>
    <n v="7748.1289999999999"/>
    <n v="197555.185"/>
    <n v="12755"/>
    <n v="15488.45"/>
  </r>
  <r>
    <s v="32012092015"/>
    <n v="16"/>
    <n v="14"/>
    <x v="13"/>
    <n v="32"/>
    <s v="Espírito Santo"/>
    <s v="3201209"/>
    <s v="Cachoeiro de Itapemirim"/>
    <m/>
    <s v="3204"/>
    <s v="Sul Espírito-santense"/>
    <x v="5"/>
    <x v="5"/>
    <n v="41765.697999999997"/>
    <n v="1196246.4140000001"/>
    <n v="2970090.2209999999"/>
    <n v="2194281.662"/>
    <n v="775808.55900000001"/>
    <n v="587136.64599999995"/>
    <n v="4795238.9780000001"/>
    <n v="208702"/>
    <n v="22976.49"/>
  </r>
  <r>
    <s v="32013082015"/>
    <n v="17"/>
    <n v="14"/>
    <x v="13"/>
    <n v="32"/>
    <s v="Espírito Santo"/>
    <s v="3201308"/>
    <s v="Cariacica"/>
    <s v="RM Grande Vitória"/>
    <s v="3203"/>
    <s v="Central Espírito-santense"/>
    <x v="8"/>
    <x v="8"/>
    <n v="8586.9269999999997"/>
    <n v="813878.19200000004"/>
    <n v="5362573.2180000003"/>
    <n v="4059466.8459999999"/>
    <n v="1303106.372"/>
    <n v="1908532.1769999999"/>
    <n v="8093570.5140000004"/>
    <n v="381802"/>
    <n v="21198.34"/>
  </r>
  <r>
    <s v="32014072015"/>
    <n v="18"/>
    <n v="14"/>
    <x v="13"/>
    <n v="32"/>
    <s v="Espírito Santo"/>
    <s v="3201407"/>
    <s v="Castelo"/>
    <m/>
    <s v="3204"/>
    <s v="Sul Espírito-santense"/>
    <x v="5"/>
    <x v="5"/>
    <n v="51993.73"/>
    <n v="179506.11499999999"/>
    <n v="466595.79599999997"/>
    <n v="318604.14899999998"/>
    <n v="147991.647"/>
    <n v="87156.369000000006"/>
    <n v="785252.01"/>
    <n v="37829"/>
    <n v="20757.939999999999"/>
  </r>
  <r>
    <s v="32015062015"/>
    <n v="19"/>
    <n v="14"/>
    <x v="13"/>
    <n v="32"/>
    <s v="Espírito Santo"/>
    <s v="3201506"/>
    <s v="Colatina"/>
    <m/>
    <s v="3201"/>
    <s v="Noroeste Espírito-santense"/>
    <x v="4"/>
    <x v="4"/>
    <n v="58623.557000000001"/>
    <n v="738148.96100000001"/>
    <n v="1993028.5359999998"/>
    <n v="1503517.24"/>
    <n v="489511.29599999997"/>
    <n v="399864.25799999997"/>
    <n v="3189665.3130000001"/>
    <n v="122646"/>
    <n v="26007.09"/>
  </r>
  <r>
    <s v="32016052015"/>
    <n v="20"/>
    <n v="14"/>
    <x v="13"/>
    <n v="32"/>
    <s v="Espírito Santo"/>
    <s v="3201605"/>
    <s v="Conceição da Barra"/>
    <m/>
    <s v="3202"/>
    <s v="Litoral Norte Espírito-santense"/>
    <x v="7"/>
    <x v="7"/>
    <n v="45371.754000000001"/>
    <n v="148051.59"/>
    <n v="318541.97899999999"/>
    <n v="189469.361"/>
    <n v="129072.618"/>
    <n v="89956.831999999995"/>
    <n v="601922.15500000003"/>
    <n v="31127"/>
    <n v="19337.62"/>
  </r>
  <r>
    <s v="32017042015"/>
    <n v="21"/>
    <n v="14"/>
    <x v="13"/>
    <n v="32"/>
    <s v="Espírito Santo"/>
    <s v="3201704"/>
    <s v="Conceição do Castelo"/>
    <m/>
    <s v="3203"/>
    <s v="Central Espírito-santense"/>
    <x v="0"/>
    <x v="0"/>
    <n v="23712.022000000001"/>
    <n v="19767.275000000001"/>
    <n v="126595.217"/>
    <n v="73676.959000000003"/>
    <n v="52918.258000000002"/>
    <n v="16104.403"/>
    <n v="186178.91699999999"/>
    <n v="12766"/>
    <n v="14583.97"/>
  </r>
  <r>
    <s v="32018032015"/>
    <n v="22"/>
    <n v="14"/>
    <x v="13"/>
    <n v="32"/>
    <s v="Espírito Santo"/>
    <s v="3201803"/>
    <s v="Divino de São Lourenço"/>
    <m/>
    <s v="3204"/>
    <s v="Sul Espírito-santense"/>
    <x v="2"/>
    <x v="2"/>
    <n v="13613.699000000001"/>
    <n v="3083.1579999999999"/>
    <n v="35377.164000000004"/>
    <n v="13039.017"/>
    <n v="22338.147000000001"/>
    <n v="1868.8979999999999"/>
    <n v="53942.917999999998"/>
    <n v="4649"/>
    <n v="11603.12"/>
  </r>
  <r>
    <s v="32019022015"/>
    <n v="23"/>
    <n v="14"/>
    <x v="13"/>
    <n v="32"/>
    <s v="Espírito Santo"/>
    <s v="3201902"/>
    <s v="Domingos Martins"/>
    <m/>
    <s v="3203"/>
    <s v="Central Espírito-santense"/>
    <x v="0"/>
    <x v="0"/>
    <n v="103563.09600000001"/>
    <n v="93920.262000000002"/>
    <n v="379700.989"/>
    <n v="239936.86600000001"/>
    <n v="139764.12299999999"/>
    <n v="42241.983"/>
    <n v="619426.32900000003"/>
    <n v="34416"/>
    <n v="17998.21"/>
  </r>
  <r>
    <s v="32020092015"/>
    <n v="24"/>
    <n v="14"/>
    <x v="13"/>
    <n v="32"/>
    <s v="Espírito Santo"/>
    <s v="3202009"/>
    <s v="Dores do Rio Preto"/>
    <m/>
    <s v="3204"/>
    <s v="Sul Espírito-santense"/>
    <x v="2"/>
    <x v="2"/>
    <n v="12327.014999999999"/>
    <n v="14219.161"/>
    <n v="79396.630999999994"/>
    <n v="50217.042000000001"/>
    <n v="29179.589"/>
    <n v="11077.527"/>
    <n v="117020.333"/>
    <n v="6890"/>
    <n v="16984.080000000002"/>
  </r>
  <r>
    <s v="32021082015"/>
    <n v="25"/>
    <n v="14"/>
    <x v="13"/>
    <n v="32"/>
    <s v="Espírito Santo"/>
    <s v="3202108"/>
    <s v="Ecoporanga"/>
    <m/>
    <s v="3201"/>
    <s v="Noroeste Espírito-santense"/>
    <x v="1"/>
    <x v="1"/>
    <n v="67642.930999999997"/>
    <n v="53792.837"/>
    <n v="188851.18599999999"/>
    <n v="96224.342000000004"/>
    <n v="92626.843999999997"/>
    <n v="14954.981"/>
    <n v="325241.93599999999"/>
    <n v="24271"/>
    <n v="13400.43"/>
  </r>
  <r>
    <s v="32022072015"/>
    <n v="26"/>
    <n v="14"/>
    <x v="13"/>
    <n v="32"/>
    <s v="Espírito Santo"/>
    <s v="3202207"/>
    <s v="Fundão"/>
    <s v="RM Grande Vitória"/>
    <s v="3202"/>
    <s v="Litoral Norte Espírito-santense"/>
    <x v="8"/>
    <x v="8"/>
    <n v="17266.245999999999"/>
    <n v="140753.43299999999"/>
    <n v="232933.48800000001"/>
    <n v="143646.98300000001"/>
    <n v="89286.505000000005"/>
    <n v="42539.082999999999"/>
    <n v="433492.25"/>
    <n v="19985"/>
    <n v="21690.880000000001"/>
  </r>
  <r>
    <s v="32022562015"/>
    <n v="27"/>
    <n v="14"/>
    <x v="13"/>
    <n v="32"/>
    <s v="Espírito Santo"/>
    <s v="3202256"/>
    <s v="Governador Lindenberg"/>
    <m/>
    <s v="3201"/>
    <s v="Noroeste Espírito-santense"/>
    <x v="4"/>
    <x v="4"/>
    <n v="42238.904999999999"/>
    <n v="23360.887999999999"/>
    <n v="105239.946"/>
    <n v="54709.417000000001"/>
    <n v="50530.529000000002"/>
    <n v="12286.976000000001"/>
    <n v="183126.71400000001"/>
    <n v="12284"/>
    <n v="14907.74"/>
  </r>
  <r>
    <s v="32023062015"/>
    <n v="28"/>
    <n v="14"/>
    <x v="13"/>
    <n v="32"/>
    <s v="Espírito Santo"/>
    <s v="3202306"/>
    <s v="Guaçuí"/>
    <m/>
    <s v="3204"/>
    <s v="Sul Espírito-santense"/>
    <x v="2"/>
    <x v="2"/>
    <n v="30651.54"/>
    <n v="72117.709000000003"/>
    <n v="361424.315"/>
    <n v="243879.85500000001"/>
    <n v="117544.46"/>
    <n v="39613.548000000003"/>
    <n v="503807.11300000001"/>
    <n v="30685"/>
    <n v="16418.68"/>
  </r>
  <r>
    <s v="32024052015"/>
    <n v="29"/>
    <n v="14"/>
    <x v="13"/>
    <n v="32"/>
    <s v="Espírito Santo"/>
    <s v="3202405"/>
    <s v="Guarapari"/>
    <s v="RM Grande Vitória"/>
    <s v="3203"/>
    <s v="Central Espírito-santense"/>
    <x v="8"/>
    <x v="8"/>
    <n v="44918.552000000003"/>
    <n v="245801.663"/>
    <n v="1565763.703"/>
    <n v="1106390.838"/>
    <n v="459372.86499999999"/>
    <n v="188635.70199999999"/>
    <n v="2045119.62"/>
    <n v="119802"/>
    <n v="17070.830000000002"/>
  </r>
  <r>
    <s v="32024542015"/>
    <n v="30"/>
    <n v="14"/>
    <x v="13"/>
    <n v="32"/>
    <s v="Espírito Santo"/>
    <s v="3202454"/>
    <s v="Ibatiba"/>
    <m/>
    <s v="3204"/>
    <s v="Sul Espírito-santense"/>
    <x v="2"/>
    <x v="2"/>
    <n v="41679.004999999997"/>
    <n v="16064.599"/>
    <n v="201380.606"/>
    <n v="104179.473"/>
    <n v="97201.133000000002"/>
    <n v="16163.735000000001"/>
    <n v="275287.94500000001"/>
    <n v="25244"/>
    <n v="10905.08"/>
  </r>
  <r>
    <s v="32025042015"/>
    <n v="31"/>
    <n v="14"/>
    <x v="13"/>
    <n v="32"/>
    <s v="Espírito Santo"/>
    <s v="3202504"/>
    <s v="Ibiraçu"/>
    <m/>
    <s v="3202"/>
    <s v="Litoral Norte Espírito-santense"/>
    <x v="6"/>
    <x v="6"/>
    <n v="13977.401"/>
    <n v="45741.391000000003"/>
    <n v="150516.20799999998"/>
    <n v="98512.126999999993"/>
    <n v="52004.080999999998"/>
    <n v="24040.688999999998"/>
    <n v="234275.69"/>
    <n v="12358"/>
    <n v="18957.41"/>
  </r>
  <r>
    <s v="32025532015"/>
    <n v="32"/>
    <n v="14"/>
    <x v="13"/>
    <n v="32"/>
    <s v="Espírito Santo"/>
    <s v="3202553"/>
    <s v="Ibitirama"/>
    <m/>
    <s v="3204"/>
    <s v="Sul Espírito-santense"/>
    <x v="2"/>
    <x v="2"/>
    <n v="30454.414000000001"/>
    <n v="6179.2870000000003"/>
    <n v="69187.846000000005"/>
    <n v="29999.598999999998"/>
    <n v="39188.247000000003"/>
    <n v="4850.1809999999996"/>
    <n v="110671.727"/>
    <n v="9386"/>
    <n v="11791.15"/>
  </r>
  <r>
    <s v="32026032015"/>
    <n v="33"/>
    <n v="14"/>
    <x v="13"/>
    <n v="32"/>
    <s v="Espírito Santo"/>
    <s v="3202603"/>
    <s v="Iconha"/>
    <m/>
    <s v="3203"/>
    <s v="Central Espírito-santense"/>
    <x v="3"/>
    <x v="3"/>
    <n v="29145.938999999998"/>
    <n v="26402.165000000001"/>
    <n v="189584.516"/>
    <n v="128290.81200000001"/>
    <n v="61293.703999999998"/>
    <n v="34313.728000000003"/>
    <n v="279446.348"/>
    <n v="13788"/>
    <n v="20267.36"/>
  </r>
  <r>
    <s v="32026522015"/>
    <n v="34"/>
    <n v="14"/>
    <x v="13"/>
    <n v="32"/>
    <s v="Espírito Santo"/>
    <s v="3202652"/>
    <s v="Irupi"/>
    <m/>
    <s v="3204"/>
    <s v="Sul Espírito-santense"/>
    <x v="2"/>
    <x v="2"/>
    <n v="39057.578000000001"/>
    <n v="8832.5470000000005"/>
    <n v="108904.58799999999"/>
    <n v="56117.228999999999"/>
    <n v="52787.358999999997"/>
    <n v="9911.5609999999997"/>
    <n v="166706.274"/>
    <n v="13096"/>
    <n v="12729.56"/>
  </r>
  <r>
    <s v="32027022015"/>
    <n v="35"/>
    <n v="14"/>
    <x v="13"/>
    <n v="32"/>
    <s v="Espírito Santo"/>
    <s v="3202702"/>
    <s v="Itaguaçu"/>
    <m/>
    <s v="3203"/>
    <s v="Central Espírito-santense"/>
    <x v="9"/>
    <x v="9"/>
    <n v="58054.290999999997"/>
    <n v="12460.333000000001"/>
    <n v="136948.073"/>
    <n v="78035.755000000005"/>
    <n v="58912.317999999999"/>
    <n v="11600.491"/>
    <n v="219063.18799999999"/>
    <n v="14829"/>
    <n v="14772.62"/>
  </r>
  <r>
    <s v="32028012015"/>
    <n v="36"/>
    <n v="14"/>
    <x v="13"/>
    <n v="32"/>
    <s v="Espírito Santo"/>
    <s v="3202801"/>
    <s v="Itapemirim"/>
    <m/>
    <s v="3204"/>
    <s v="Sul Espírito-santense"/>
    <x v="3"/>
    <x v="3"/>
    <n v="65807.345000000001"/>
    <n v="3222603.0789999999"/>
    <n v="1300586.679"/>
    <n v="1038253.667"/>
    <n v="262333.01199999999"/>
    <n v="77052.127999999997"/>
    <n v="4666049.2309999997"/>
    <n v="34272"/>
    <n v="136147.56"/>
  </r>
  <r>
    <s v="32029002015"/>
    <n v="37"/>
    <n v="14"/>
    <x v="13"/>
    <n v="32"/>
    <s v="Espírito Santo"/>
    <s v="3202900"/>
    <s v="Itarana"/>
    <m/>
    <s v="3203"/>
    <s v="Central Espírito-santense"/>
    <x v="9"/>
    <x v="9"/>
    <n v="32664.620999999999"/>
    <n v="34027.031000000003"/>
    <n v="117163.74799999999"/>
    <n v="71508.256999999998"/>
    <n v="45655.491000000002"/>
    <n v="11865.33"/>
    <n v="195720.72899999999"/>
    <n v="11289"/>
    <n v="17337.3"/>
  </r>
  <r>
    <s v="32030072015"/>
    <n v="38"/>
    <n v="14"/>
    <x v="13"/>
    <n v="32"/>
    <s v="Espírito Santo"/>
    <s v="3203007"/>
    <s v="Iúna"/>
    <m/>
    <s v="3204"/>
    <s v="Sul Espírito-santense"/>
    <x v="2"/>
    <x v="2"/>
    <n v="50890.275000000001"/>
    <n v="21748.556"/>
    <n v="274265.34999999998"/>
    <n v="163075.04800000001"/>
    <n v="111190.302"/>
    <n v="26351.485000000001"/>
    <n v="373255.66600000003"/>
    <n v="29585"/>
    <n v="12616.38"/>
  </r>
  <r>
    <s v="32030562015"/>
    <n v="39"/>
    <n v="14"/>
    <x v="13"/>
    <n v="32"/>
    <s v="Espírito Santo"/>
    <s v="3203056"/>
    <s v="Jaguaré"/>
    <m/>
    <s v="3202"/>
    <s v="Litoral Norte Espírito-santense"/>
    <x v="7"/>
    <x v="7"/>
    <n v="107486.724"/>
    <n v="128314.351"/>
    <n v="303152.10800000001"/>
    <n v="178497.647"/>
    <n v="124654.461"/>
    <n v="33619.917999999998"/>
    <n v="572573.10100000002"/>
    <n v="28644"/>
    <n v="19989.29"/>
  </r>
  <r>
    <s v="32031062015"/>
    <n v="40"/>
    <n v="14"/>
    <x v="13"/>
    <n v="32"/>
    <s v="Espírito Santo"/>
    <s v="3203106"/>
    <s v="Jerônimo Monteiro"/>
    <m/>
    <s v="3204"/>
    <s v="Sul Espírito-santense"/>
    <x v="2"/>
    <x v="2"/>
    <n v="11318.097"/>
    <n v="8467.0529999999999"/>
    <n v="97512.877999999997"/>
    <n v="47074.644999999997"/>
    <n v="50438.233"/>
    <n v="7040.5919999999996"/>
    <n v="124338.62"/>
    <n v="11876"/>
    <n v="10469.74"/>
  </r>
  <r>
    <s v="32031302015"/>
    <n v="41"/>
    <n v="14"/>
    <x v="13"/>
    <n v="32"/>
    <s v="Espírito Santo"/>
    <s v="3203130"/>
    <s v="João Neiva"/>
    <m/>
    <s v="3202"/>
    <s v="Litoral Norte Espírito-santense"/>
    <x v="6"/>
    <x v="6"/>
    <n v="21653.365000000002"/>
    <n v="55435.927000000003"/>
    <n v="215024.54499999998"/>
    <n v="145068.00899999999"/>
    <n v="69956.535999999993"/>
    <n v="39246.944000000003"/>
    <n v="331360.78100000002"/>
    <n v="17022"/>
    <n v="19466.62"/>
  </r>
  <r>
    <s v="32031632015"/>
    <n v="42"/>
    <n v="14"/>
    <x v="13"/>
    <n v="32"/>
    <s v="Espírito Santo"/>
    <s v="3203163"/>
    <s v="Laranja da Terra"/>
    <m/>
    <s v="3203"/>
    <s v="Central Espírito-santense"/>
    <x v="0"/>
    <x v="0"/>
    <n v="25762.145"/>
    <n v="7679.0609999999997"/>
    <n v="80139.94"/>
    <n v="32058.702000000001"/>
    <n v="48081.237999999998"/>
    <n v="6468.5510000000004"/>
    <n v="120049.697"/>
    <n v="11438"/>
    <n v="10495.69"/>
  </r>
  <r>
    <s v="32032052015"/>
    <n v="43"/>
    <n v="14"/>
    <x v="13"/>
    <n v="32"/>
    <s v="Espírito Santo"/>
    <s v="3203205"/>
    <s v="Linhares"/>
    <m/>
    <s v="3202"/>
    <s v="Litoral Norte Espírito-santense"/>
    <x v="6"/>
    <x v="6"/>
    <n v="192523.16099999999"/>
    <n v="1621092.8829999999"/>
    <n v="2675110.173"/>
    <n v="1947495.6740000001"/>
    <n v="727614.49899999995"/>
    <n v="752861.5"/>
    <n v="5241587.7180000003"/>
    <n v="163662"/>
    <n v="32026.91"/>
  </r>
  <r>
    <s v="32033042015"/>
    <n v="44"/>
    <n v="14"/>
    <x v="13"/>
    <n v="32"/>
    <s v="Espírito Santo"/>
    <s v="3203304"/>
    <s v="Mantenópolis"/>
    <m/>
    <s v="3201"/>
    <s v="Noroeste Espírito-santense"/>
    <x v="1"/>
    <x v="1"/>
    <n v="17852.521000000001"/>
    <n v="8405.4760000000006"/>
    <n v="99928.671999999991"/>
    <n v="39522.173999999999"/>
    <n v="60406.498"/>
    <n v="5336.6450000000004"/>
    <n v="131523.31400000001"/>
    <n v="15121"/>
    <n v="8698.06"/>
  </r>
  <r>
    <s v="32033202015"/>
    <n v="45"/>
    <n v="14"/>
    <x v="13"/>
    <n v="32"/>
    <s v="Espírito Santo"/>
    <s v="3203320"/>
    <s v="Marataízes"/>
    <m/>
    <s v="3204"/>
    <s v="Sul Espírito-santense"/>
    <x v="3"/>
    <x v="3"/>
    <n v="63424.6"/>
    <n v="1560016.1669999999"/>
    <n v="825117.29599999997"/>
    <n v="631730.19499999995"/>
    <n v="193387.101"/>
    <n v="50294.029000000002"/>
    <n v="2498852.0920000002"/>
    <n v="37923"/>
    <n v="65892.789999999994"/>
  </r>
  <r>
    <s v="32033462015"/>
    <n v="46"/>
    <n v="14"/>
    <x v="13"/>
    <n v="32"/>
    <s v="Espírito Santo"/>
    <s v="3203346"/>
    <s v="Marechal Floriano"/>
    <m/>
    <s v="3203"/>
    <s v="Central Espírito-santense"/>
    <x v="0"/>
    <x v="0"/>
    <n v="45953.536999999997"/>
    <n v="50520.436000000002"/>
    <n v="215367.25199999998"/>
    <n v="146411.647"/>
    <n v="68955.604999999996"/>
    <n v="37472.347000000002"/>
    <n v="349313.57199999999"/>
    <n v="16127"/>
    <n v="21660.17"/>
  </r>
  <r>
    <s v="32033532015"/>
    <n v="47"/>
    <n v="14"/>
    <x v="13"/>
    <n v="32"/>
    <s v="Espírito Santo"/>
    <s v="3203353"/>
    <s v="Marilândia"/>
    <m/>
    <s v="3201"/>
    <s v="Noroeste Espírito-santense"/>
    <x v="4"/>
    <x v="4"/>
    <n v="37456.377999999997"/>
    <n v="19540.276999999998"/>
    <n v="137052.76999999999"/>
    <n v="86708.928"/>
    <n v="50343.841999999997"/>
    <n v="15759.964"/>
    <n v="209809.38800000001"/>
    <n v="12353"/>
    <n v="16984.490000000002"/>
  </r>
  <r>
    <s v="32034032015"/>
    <n v="48"/>
    <n v="14"/>
    <x v="13"/>
    <n v="32"/>
    <s v="Espírito Santo"/>
    <s v="3203403"/>
    <s v="Mimoso do Sul"/>
    <m/>
    <s v="3204"/>
    <s v="Sul Espírito-santense"/>
    <x v="5"/>
    <x v="5"/>
    <n v="52297.904999999999"/>
    <n v="81905.654999999999"/>
    <n v="272081.07199999999"/>
    <n v="165996.06"/>
    <n v="106085.012"/>
    <n v="39614.947999999997"/>
    <n v="445899.58100000001"/>
    <n v="27349"/>
    <n v="16304.05"/>
  </r>
  <r>
    <s v="32035022015"/>
    <n v="49"/>
    <n v="14"/>
    <x v="13"/>
    <n v="32"/>
    <s v="Espírito Santo"/>
    <s v="3203502"/>
    <s v="Montanha"/>
    <m/>
    <s v="3202"/>
    <s v="Litoral Norte Espírito-santense"/>
    <x v="7"/>
    <x v="7"/>
    <n v="64411.322999999997"/>
    <n v="39711.94"/>
    <n v="190522.87"/>
    <n v="114728.77800000001"/>
    <n v="75794.092000000004"/>
    <n v="25235.67"/>
    <n v="319881.80300000001"/>
    <n v="19224"/>
    <n v="16639.71"/>
  </r>
  <r>
    <s v="32036012015"/>
    <n v="50"/>
    <n v="14"/>
    <x v="13"/>
    <n v="32"/>
    <s v="Espírito Santo"/>
    <s v="3203601"/>
    <s v="Mucurici"/>
    <m/>
    <s v="3202"/>
    <s v="Litoral Norte Espírito-santense"/>
    <x v="7"/>
    <x v="7"/>
    <n v="23444.54"/>
    <n v="4090.6439999999998"/>
    <n v="42666.486000000004"/>
    <n v="15251.59"/>
    <n v="27414.896000000001"/>
    <n v="2954.97"/>
    <n v="73156.639999999999"/>
    <n v="5885"/>
    <n v="12431.03"/>
  </r>
  <r>
    <s v="32037002015"/>
    <n v="51"/>
    <n v="14"/>
    <x v="13"/>
    <n v="32"/>
    <s v="Espírito Santo"/>
    <s v="3203700"/>
    <s v="Muniz Freire"/>
    <m/>
    <s v="3204"/>
    <s v="Sul Espírito-santense"/>
    <x v="2"/>
    <x v="2"/>
    <n v="59499.667000000001"/>
    <n v="21330.446"/>
    <n v="155617.09"/>
    <n v="73407.650999999998"/>
    <n v="82209.438999999998"/>
    <n v="13884.174999999999"/>
    <n v="250331.378"/>
    <n v="18909"/>
    <n v="13238.74"/>
  </r>
  <r>
    <s v="32038092015"/>
    <n v="52"/>
    <n v="14"/>
    <x v="13"/>
    <n v="32"/>
    <s v="Espírito Santo"/>
    <s v="3203809"/>
    <s v="Muqui"/>
    <m/>
    <s v="3204"/>
    <s v="Sul Espírito-santense"/>
    <x v="5"/>
    <x v="5"/>
    <n v="13396.583000000001"/>
    <n v="8273.3979999999992"/>
    <n v="125968.314"/>
    <n v="63358.949000000001"/>
    <n v="62609.364999999998"/>
    <n v="8784.3549999999996"/>
    <n v="156422.65100000001"/>
    <n v="15626"/>
    <n v="10010.41"/>
  </r>
  <r>
    <s v="32039082015"/>
    <n v="53"/>
    <n v="14"/>
    <x v="13"/>
    <n v="32"/>
    <s v="Espírito Santo"/>
    <s v="3203908"/>
    <s v="Nova Venécia"/>
    <m/>
    <s v="3201"/>
    <s v="Noroeste Espírito-santense"/>
    <x v="1"/>
    <x v="1"/>
    <n v="96875.365000000005"/>
    <n v="106853.815"/>
    <n v="685277.52"/>
    <n v="492793.16600000003"/>
    <n v="192484.35399999999"/>
    <n v="102895.077"/>
    <n v="991901.777"/>
    <n v="50294"/>
    <n v="19722.07"/>
  </r>
  <r>
    <s v="32040052015"/>
    <n v="54"/>
    <n v="14"/>
    <x v="13"/>
    <n v="32"/>
    <s v="Espírito Santo"/>
    <s v="3204005"/>
    <s v="Pancas"/>
    <m/>
    <s v="3201"/>
    <s v="Noroeste Espírito-santense"/>
    <x v="4"/>
    <x v="4"/>
    <n v="34590.453000000001"/>
    <n v="10270.800999999999"/>
    <n v="161208.43"/>
    <n v="72909.811000000002"/>
    <n v="88298.619000000006"/>
    <n v="10602.262000000001"/>
    <n v="216671.94500000001"/>
    <n v="23418"/>
    <n v="9252.3700000000008"/>
  </r>
  <r>
    <s v="32040542015"/>
    <n v="55"/>
    <n v="14"/>
    <x v="13"/>
    <n v="32"/>
    <s v="Espírito Santo"/>
    <s v="3204054"/>
    <s v="Pedro Canário"/>
    <m/>
    <s v="3202"/>
    <s v="Litoral Norte Espírito-santense"/>
    <x v="7"/>
    <x v="7"/>
    <n v="31335.204000000002"/>
    <n v="34627.322"/>
    <n v="208622.326"/>
    <n v="109130.387"/>
    <n v="99491.938999999998"/>
    <n v="16800.028999999999"/>
    <n v="291384.88099999999"/>
    <n v="26128"/>
    <n v="11152.21"/>
  </r>
  <r>
    <s v="32041042015"/>
    <n v="56"/>
    <n v="14"/>
    <x v="13"/>
    <n v="32"/>
    <s v="Espírito Santo"/>
    <s v="3204104"/>
    <s v="Pinheiros"/>
    <m/>
    <s v="3202"/>
    <s v="Litoral Norte Espírito-santense"/>
    <x v="7"/>
    <x v="7"/>
    <n v="81609.926000000007"/>
    <n v="22341.194"/>
    <n v="261510.44899999999"/>
    <n v="153637.386"/>
    <n v="107873.06299999999"/>
    <n v="34015.624000000003"/>
    <n v="399477.19500000001"/>
    <n v="26589"/>
    <n v="15024.15"/>
  </r>
  <r>
    <s v="32042032015"/>
    <n v="57"/>
    <n v="14"/>
    <x v="13"/>
    <n v="32"/>
    <s v="Espírito Santo"/>
    <s v="3204203"/>
    <s v="Piúma"/>
    <m/>
    <s v="3203"/>
    <s v="Central Espírito-santense"/>
    <x v="3"/>
    <x v="3"/>
    <n v="11405.379000000001"/>
    <n v="191386.84599999999"/>
    <n v="275978.761"/>
    <n v="179007.524"/>
    <n v="96971.236999999994"/>
    <n v="22603.821"/>
    <n v="501374.80599999998"/>
    <n v="20716"/>
    <n v="24202.3"/>
  </r>
  <r>
    <s v="32042522015"/>
    <n v="58"/>
    <n v="14"/>
    <x v="13"/>
    <n v="32"/>
    <s v="Espírito Santo"/>
    <s v="3204252"/>
    <s v="Ponto Belo"/>
    <m/>
    <s v="3202"/>
    <s v="Litoral Norte Espírito-santense"/>
    <x v="7"/>
    <x v="7"/>
    <n v="13653.359"/>
    <n v="7069.6689999999999"/>
    <n v="55642.084000000003"/>
    <n v="23475.169000000002"/>
    <n v="32166.915000000001"/>
    <n v="3333.7669999999998"/>
    <n v="79698.879000000001"/>
    <n v="7749"/>
    <n v="10285.049999999999"/>
  </r>
  <r>
    <s v="32043022015"/>
    <n v="59"/>
    <n v="14"/>
    <x v="13"/>
    <n v="32"/>
    <s v="Espírito Santo"/>
    <s v="3204302"/>
    <s v="Presidente Kennedy"/>
    <m/>
    <s v="3204"/>
    <s v="Sul Espírito-santense"/>
    <x v="3"/>
    <x v="3"/>
    <n v="38374.410000000003"/>
    <n v="4419008.7589999996"/>
    <n v="1294172.544"/>
    <n v="1195906.862"/>
    <n v="98265.682000000001"/>
    <n v="51567.273999999998"/>
    <n v="5803122.9859999996"/>
    <n v="11309"/>
    <n v="513142.01"/>
  </r>
  <r>
    <s v="32043512015"/>
    <n v="60"/>
    <n v="14"/>
    <x v="13"/>
    <n v="32"/>
    <s v="Espírito Santo"/>
    <s v="3204351"/>
    <s v="Rio Bananal"/>
    <m/>
    <s v="3202"/>
    <s v="Litoral Norte Espírito-santense"/>
    <x v="6"/>
    <x v="6"/>
    <n v="54697.275000000001"/>
    <n v="26259.585999999999"/>
    <n v="261293.56700000001"/>
    <n v="174937.62400000001"/>
    <n v="86355.942999999999"/>
    <n v="43577.548999999999"/>
    <n v="385827.97600000002"/>
    <n v="19181"/>
    <n v="20115.11"/>
  </r>
  <r>
    <s v="32044012015"/>
    <n v="61"/>
    <n v="14"/>
    <x v="13"/>
    <n v="32"/>
    <s v="Espírito Santo"/>
    <s v="3204401"/>
    <s v="Rio Novo do Sul"/>
    <m/>
    <s v="3203"/>
    <s v="Central Espírito-santense"/>
    <x v="3"/>
    <x v="3"/>
    <n v="12065.45"/>
    <n v="45410.953000000001"/>
    <n v="115722.061"/>
    <n v="66333.936000000002"/>
    <n v="49388.125"/>
    <n v="19030.948"/>
    <n v="192229.413"/>
    <n v="12045"/>
    <n v="15959.27"/>
  </r>
  <r>
    <s v="32045002015"/>
    <n v="62"/>
    <n v="14"/>
    <x v="13"/>
    <n v="32"/>
    <s v="Espírito Santo"/>
    <s v="3204500"/>
    <s v="Santa Leopoldina"/>
    <m/>
    <s v="3203"/>
    <s v="Central Espírito-santense"/>
    <x v="9"/>
    <x v="9"/>
    <n v="50461.040999999997"/>
    <n v="21371.246999999999"/>
    <n v="94891.247000000003"/>
    <n v="41326.167000000001"/>
    <n v="53565.08"/>
    <n v="7629.5529999999999"/>
    <n v="174353.08799999999"/>
    <n v="12885"/>
    <n v="13531.48"/>
  </r>
  <r>
    <s v="32045592015"/>
    <n v="63"/>
    <n v="14"/>
    <x v="13"/>
    <n v="32"/>
    <s v="Espírito Santo"/>
    <s v="3204559"/>
    <s v="Santa Maria de Jetibá"/>
    <m/>
    <s v="3203"/>
    <s v="Central Espírito-santense"/>
    <x v="9"/>
    <x v="9"/>
    <n v="432797.31"/>
    <n v="59295.392999999996"/>
    <n v="475721.39800000004"/>
    <n v="322801.12400000001"/>
    <n v="152920.274"/>
    <n v="66738.563999999998"/>
    <n v="1034552.664"/>
    <n v="38850"/>
    <n v="26629.41"/>
  </r>
  <r>
    <s v="32046092015"/>
    <n v="64"/>
    <n v="14"/>
    <x v="13"/>
    <n v="32"/>
    <s v="Espírito Santo"/>
    <s v="3204609"/>
    <s v="Santa Teresa"/>
    <m/>
    <s v="3203"/>
    <s v="Central Espírito-santense"/>
    <x v="9"/>
    <x v="9"/>
    <n v="63518.908000000003"/>
    <n v="37024.088000000003"/>
    <n v="274514.06400000001"/>
    <n v="177977.231"/>
    <n v="96536.832999999999"/>
    <n v="29799.014999999999"/>
    <n v="404856.07500000001"/>
    <n v="23735"/>
    <n v="17057.34"/>
  </r>
  <r>
    <s v="32046582015"/>
    <n v="65"/>
    <n v="14"/>
    <x v="13"/>
    <n v="32"/>
    <s v="Espírito Santo"/>
    <s v="3204658"/>
    <s v="São Domingos do Norte"/>
    <m/>
    <s v="3201"/>
    <s v="Noroeste Espírito-santense"/>
    <x v="4"/>
    <x v="4"/>
    <n v="24102.058000000001"/>
    <n v="47449.580999999998"/>
    <n v="100205.36"/>
    <n v="61587.777999999998"/>
    <n v="38617.582000000002"/>
    <n v="25028.208999999999"/>
    <n v="196785.20800000001"/>
    <n v="8709"/>
    <n v="22595.61"/>
  </r>
  <r>
    <s v="32047082015"/>
    <n v="66"/>
    <n v="14"/>
    <x v="13"/>
    <n v="32"/>
    <s v="Espírito Santo"/>
    <s v="3204708"/>
    <s v="São Gabriel da Palha"/>
    <m/>
    <s v="3201"/>
    <s v="Noroeste Espírito-santense"/>
    <x v="4"/>
    <x v="4"/>
    <n v="39312.142999999996"/>
    <n v="80229.739000000001"/>
    <n v="394796.25599999999"/>
    <n v="259998.36199999999"/>
    <n v="134797.894"/>
    <n v="54427.733"/>
    <n v="568765.87100000004"/>
    <n v="36328"/>
    <n v="15656.4"/>
  </r>
  <r>
    <s v="32048072015"/>
    <n v="67"/>
    <n v="14"/>
    <x v="13"/>
    <n v="32"/>
    <s v="Espírito Santo"/>
    <s v="3204807"/>
    <s v="São José do Calçado"/>
    <m/>
    <s v="3204"/>
    <s v="Sul Espírito-santense"/>
    <x v="2"/>
    <x v="2"/>
    <n v="12417.45"/>
    <n v="21372.616999999998"/>
    <n v="93954.239999999991"/>
    <n v="49733.010999999999"/>
    <n v="44221.228999999999"/>
    <n v="6962.6289999999999"/>
    <n v="134706.93599999999"/>
    <n v="11012"/>
    <n v="12232.74"/>
  </r>
  <r>
    <s v="32049062015"/>
    <n v="68"/>
    <n v="14"/>
    <x v="13"/>
    <n v="32"/>
    <s v="Espírito Santo"/>
    <s v="3204906"/>
    <s v="São Mateus"/>
    <m/>
    <s v="3202"/>
    <s v="Litoral Norte Espírito-santense"/>
    <x v="7"/>
    <x v="7"/>
    <n v="195827.77799999999"/>
    <n v="261203.16200000001"/>
    <n v="1493213.7880000002"/>
    <n v="976982.71200000006"/>
    <n v="516231.076"/>
    <n v="174857.989"/>
    <n v="2125102.7170000002"/>
    <n v="124575"/>
    <n v="17058.82"/>
  </r>
  <r>
    <s v="32049552015"/>
    <n v="69"/>
    <n v="14"/>
    <x v="13"/>
    <n v="32"/>
    <s v="Espírito Santo"/>
    <s v="3204955"/>
    <s v="São Roque do Canaã"/>
    <m/>
    <s v="3203"/>
    <s v="Central Espírito-santense"/>
    <x v="4"/>
    <x v="4"/>
    <n v="28779.558000000001"/>
    <n v="23492.669000000002"/>
    <n v="118955.201"/>
    <n v="71389.429999999993"/>
    <n v="47565.771000000001"/>
    <n v="15056.098"/>
    <n v="186283.52600000001"/>
    <n v="12384"/>
    <n v="15042.27"/>
  </r>
  <r>
    <s v="32050022015"/>
    <n v="70"/>
    <n v="14"/>
    <x v="13"/>
    <n v="32"/>
    <s v="Espírito Santo"/>
    <s v="3205002"/>
    <s v="Serra"/>
    <s v="RM Grande Vitória"/>
    <s v="3203"/>
    <s v="Central Espírito-santense"/>
    <x v="8"/>
    <x v="8"/>
    <n v="21465.196"/>
    <n v="4320561.2810000004"/>
    <n v="9372243.0950000007"/>
    <n v="7535741.3030000003"/>
    <n v="1836501.7919999999"/>
    <n v="4073954.37"/>
    <n v="17788223.943"/>
    <n v="485376"/>
    <n v="36648.339999999997"/>
  </r>
  <r>
    <s v="32050102015"/>
    <n v="71"/>
    <n v="14"/>
    <x v="13"/>
    <n v="32"/>
    <s v="Espírito Santo"/>
    <s v="3205010"/>
    <s v="Sooretama"/>
    <m/>
    <s v="3202"/>
    <s v="Litoral Norte Espírito-santense"/>
    <x v="6"/>
    <x v="6"/>
    <n v="80915.544999999998"/>
    <n v="102281.08500000001"/>
    <n v="263573.73099999997"/>
    <n v="156849.64799999999"/>
    <n v="106724.083"/>
    <n v="47348.722000000002"/>
    <n v="494119.08399999997"/>
    <n v="27966"/>
    <n v="17668.560000000001"/>
  </r>
  <r>
    <s v="32050362015"/>
    <n v="72"/>
    <n v="14"/>
    <x v="13"/>
    <n v="32"/>
    <s v="Espírito Santo"/>
    <s v="3205036"/>
    <s v="Vargem Alta"/>
    <m/>
    <s v="3204"/>
    <s v="Sul Espírito-santense"/>
    <x v="5"/>
    <x v="5"/>
    <n v="47329.345000000001"/>
    <n v="83926.273000000001"/>
    <n v="188225.861"/>
    <n v="105698.76300000001"/>
    <n v="82527.097999999998"/>
    <n v="30130.272000000001"/>
    <n v="349611.75099999999"/>
    <n v="21141"/>
    <n v="16537.14"/>
  </r>
  <r>
    <s v="32050692015"/>
    <n v="73"/>
    <n v="14"/>
    <x v="13"/>
    <n v="32"/>
    <s v="Espírito Santo"/>
    <s v="3205069"/>
    <s v="Venda Nova do Imigrante"/>
    <m/>
    <s v="3203"/>
    <s v="Central Espírito-santense"/>
    <x v="0"/>
    <x v="0"/>
    <n v="56642.614999999998"/>
    <n v="71020.581000000006"/>
    <n v="326008.52500000002"/>
    <n v="233245.80799999999"/>
    <n v="92762.717000000004"/>
    <n v="49634.946000000004"/>
    <n v="503306.66800000001"/>
    <n v="23744"/>
    <n v="21197.21"/>
  </r>
  <r>
    <s v="32051012015"/>
    <n v="74"/>
    <n v="14"/>
    <x v="13"/>
    <n v="32"/>
    <s v="Espírito Santo"/>
    <s v="3205101"/>
    <s v="Viana"/>
    <s v="RM Grande Vitória"/>
    <s v="3203"/>
    <s v="Central Espírito-santense"/>
    <x v="8"/>
    <x v="8"/>
    <n v="22979.867999999999"/>
    <n v="419494.41800000001"/>
    <n v="1078537.6680000001"/>
    <n v="798440.47499999998"/>
    <n v="280097.19300000003"/>
    <n v="289297.51199999999"/>
    <n v="1810309.4650000001"/>
    <n v="74499"/>
    <n v="24299.78"/>
  </r>
  <r>
    <s v="32051502015"/>
    <n v="75"/>
    <n v="14"/>
    <x v="13"/>
    <n v="32"/>
    <s v="Espírito Santo"/>
    <s v="3205150"/>
    <s v="Vila Pavão"/>
    <m/>
    <s v="3201"/>
    <s v="Noroeste Espírito-santense"/>
    <x v="1"/>
    <x v="1"/>
    <n v="38417.828000000001"/>
    <n v="22651.233"/>
    <n v="75186.304999999993"/>
    <n v="35392.326000000001"/>
    <n v="39793.978999999999"/>
    <n v="6493.0330000000004"/>
    <n v="142748.399"/>
    <n v="9368"/>
    <n v="15237.87"/>
  </r>
  <r>
    <s v="32051762015"/>
    <n v="76"/>
    <n v="14"/>
    <x v="13"/>
    <n v="32"/>
    <s v="Espírito Santo"/>
    <s v="3205176"/>
    <s v="Vila Valério"/>
    <m/>
    <s v="3201"/>
    <s v="Noroeste Espírito-santense"/>
    <x v="4"/>
    <x v="4"/>
    <n v="81791.044999999998"/>
    <n v="19306.96"/>
    <n v="159043.16399999999"/>
    <n v="98068.06"/>
    <n v="60975.103999999999"/>
    <n v="21244.046999999999"/>
    <n v="281385.21600000001"/>
    <n v="14657"/>
    <n v="19198.009999999998"/>
  </r>
  <r>
    <s v="32052002015"/>
    <n v="77"/>
    <n v="14"/>
    <x v="13"/>
    <n v="32"/>
    <s v="Espírito Santo"/>
    <s v="3205200"/>
    <s v="Vila Velha"/>
    <s v="RM Grande Vitória"/>
    <s v="3203"/>
    <s v="Central Espírito-santense"/>
    <x v="8"/>
    <x v="8"/>
    <n v="17747.675999999999"/>
    <n v="1713277.598"/>
    <n v="7325067.2709999997"/>
    <n v="5670056.2390000001"/>
    <n v="1655011.0319999999"/>
    <n v="2064472.5179999999"/>
    <n v="11120565.062000001"/>
    <n v="472762"/>
    <n v="23522.54"/>
  </r>
  <r>
    <s v="32053092015"/>
    <n v="78"/>
    <n v="14"/>
    <x v="13"/>
    <n v="32"/>
    <s v="Espírito Santo"/>
    <s v="3205309"/>
    <s v="Vitória"/>
    <s v="RM Grande Vitória"/>
    <s v="3203"/>
    <s v="Central Espírito-santense"/>
    <x v="8"/>
    <x v="8"/>
    <n v="16118.754000000001"/>
    <n v="2844785.5040000002"/>
    <n v="13420644.351"/>
    <n v="11713870.341"/>
    <n v="1706774.01"/>
    <n v="6779187.574"/>
    <n v="23060736.182"/>
    <n v="355875"/>
    <n v="64800.1"/>
  </r>
  <r>
    <s v="32001022016"/>
    <n v="1"/>
    <n v="15"/>
    <x v="14"/>
    <n v="32"/>
    <s v="Espírito Santo"/>
    <s v="3200102"/>
    <s v="Afonso Cláudio"/>
    <m/>
    <s v="3203"/>
    <s v="Central Espírito-santense"/>
    <x v="0"/>
    <x v="0"/>
    <n v="102963.482"/>
    <n v="52091.629000000001"/>
    <n v="292098.30099999998"/>
    <n v="167846.68599999999"/>
    <n v="124251.61500000001"/>
    <n v="25276.288"/>
    <n v="472429.701"/>
    <n v="32407"/>
    <n v="14578.01"/>
  </r>
  <r>
    <s v="32001362016"/>
    <n v="2"/>
    <n v="15"/>
    <x v="14"/>
    <n v="32"/>
    <s v="Espírito Santo"/>
    <s v="3200136"/>
    <s v="Águia Branca"/>
    <m/>
    <s v="3201"/>
    <s v="Noroeste Espírito-santense"/>
    <x v="1"/>
    <x v="1"/>
    <n v="29856.697"/>
    <n v="22986.628000000001"/>
    <n v="100338.25"/>
    <n v="54598.144999999997"/>
    <n v="45740.105000000003"/>
    <n v="13804.838"/>
    <n v="166986.41399999999"/>
    <n v="10075"/>
    <n v="16574.330000000002"/>
  </r>
  <r>
    <s v="32001692016"/>
    <n v="3"/>
    <n v="15"/>
    <x v="14"/>
    <n v="32"/>
    <s v="Espírito Santo"/>
    <s v="3200169"/>
    <s v="Água Doce do Norte"/>
    <m/>
    <s v="3201"/>
    <s v="Noroeste Espírito-santense"/>
    <x v="1"/>
    <x v="1"/>
    <n v="16472.627"/>
    <n v="16930.940999999999"/>
    <n v="101661.242"/>
    <n v="44764.385000000002"/>
    <n v="56896.857000000004"/>
    <n v="8067.2120000000004"/>
    <n v="143132.022"/>
    <n v="11958"/>
    <n v="11969.56"/>
  </r>
  <r>
    <s v="32002012016"/>
    <n v="4"/>
    <n v="15"/>
    <x v="14"/>
    <n v="32"/>
    <s v="Espírito Santo"/>
    <s v="3200201"/>
    <s v="Alegre"/>
    <m/>
    <s v="3204"/>
    <s v="Sul Espírito-santense"/>
    <x v="2"/>
    <x v="2"/>
    <n v="47991.851999999999"/>
    <n v="100307.47500000001"/>
    <n v="314354.66800000001"/>
    <n v="186554.76"/>
    <n v="127799.908"/>
    <n v="25816.912"/>
    <n v="488470.90500000003"/>
    <n v="32175"/>
    <n v="15181.69"/>
  </r>
  <r>
    <s v="32003002016"/>
    <n v="5"/>
    <n v="15"/>
    <x v="14"/>
    <n v="32"/>
    <s v="Espírito Santo"/>
    <s v="3200300"/>
    <s v="Alfredo Chaves"/>
    <m/>
    <s v="3203"/>
    <s v="Central Espírito-santense"/>
    <x v="3"/>
    <x v="3"/>
    <n v="91112.33"/>
    <n v="62386.947"/>
    <n v="172403.64199999999"/>
    <n v="109203.076"/>
    <n v="63200.565999999999"/>
    <n v="24014.806"/>
    <n v="349917.72499999998"/>
    <n v="15029"/>
    <n v="23282.83"/>
  </r>
  <r>
    <s v="32003592016"/>
    <n v="6"/>
    <n v="15"/>
    <x v="14"/>
    <n v="32"/>
    <s v="Espírito Santo"/>
    <s v="3200359"/>
    <s v="Alto Rio Novo"/>
    <m/>
    <s v="3201"/>
    <s v="Noroeste Espírito-santense"/>
    <x v="4"/>
    <x v="4"/>
    <n v="13523.834000000001"/>
    <n v="5296.0469999999996"/>
    <n v="62845.834999999999"/>
    <n v="25831.237000000001"/>
    <n v="37014.597999999998"/>
    <n v="3746.0250000000001"/>
    <n v="85411.740999999995"/>
    <n v="7979"/>
    <n v="10704.57"/>
  </r>
  <r>
    <s v="32004092016"/>
    <n v="7"/>
    <n v="15"/>
    <x v="14"/>
    <n v="32"/>
    <s v="Espírito Santo"/>
    <s v="3200409"/>
    <s v="Anchieta"/>
    <m/>
    <s v="3203"/>
    <s v="Central Espírito-santense"/>
    <x v="3"/>
    <x v="3"/>
    <n v="29487.64"/>
    <n v="138854.511"/>
    <n v="485369.87699999998"/>
    <n v="254339.49400000001"/>
    <n v="231030.383"/>
    <n v="59680.2"/>
    <n v="713392.228"/>
    <n v="28091"/>
    <n v="25395.759999999998"/>
  </r>
  <r>
    <s v="32005082016"/>
    <n v="8"/>
    <n v="15"/>
    <x v="14"/>
    <n v="32"/>
    <s v="Espírito Santo"/>
    <s v="3200508"/>
    <s v="Apiacá"/>
    <m/>
    <s v="3204"/>
    <s v="Sul Espírito-santense"/>
    <x v="5"/>
    <x v="5"/>
    <n v="20387.266"/>
    <n v="5018.3850000000002"/>
    <n v="64378.305"/>
    <n v="29178.017"/>
    <n v="35200.288"/>
    <n v="3449.6729999999998"/>
    <n v="93233.63"/>
    <n v="7928"/>
    <n v="11760.04"/>
  </r>
  <r>
    <s v="32006072016"/>
    <n v="9"/>
    <n v="15"/>
    <x v="14"/>
    <n v="32"/>
    <s v="Espírito Santo"/>
    <s v="3200607"/>
    <s v="Aracruz"/>
    <m/>
    <s v="3202"/>
    <s v="Litoral Norte Espírito-santense"/>
    <x v="6"/>
    <x v="6"/>
    <n v="55754.669000000002"/>
    <n v="2365716.2749999999"/>
    <n v="1621326.094"/>
    <n v="1155815.425"/>
    <n v="465510.66899999999"/>
    <n v="566882.14500000002"/>
    <n v="4609679.1830000002"/>
    <n v="96746"/>
    <n v="47647.23"/>
  </r>
  <r>
    <s v="32007062016"/>
    <n v="10"/>
    <n v="15"/>
    <x v="14"/>
    <n v="32"/>
    <s v="Espírito Santo"/>
    <s v="3200706"/>
    <s v="Atilio Vivacqua"/>
    <m/>
    <s v="3204"/>
    <s v="Sul Espírito-santense"/>
    <x v="5"/>
    <x v="5"/>
    <n v="16423.678"/>
    <n v="76081.551999999996"/>
    <n v="127024.88800000001"/>
    <n v="74255.016000000003"/>
    <n v="52769.872000000003"/>
    <n v="40438.180999999997"/>
    <n v="259968.3"/>
    <n v="11335"/>
    <n v="22935.01"/>
  </r>
  <r>
    <s v="32008052016"/>
    <n v="11"/>
    <n v="15"/>
    <x v="14"/>
    <n v="32"/>
    <s v="Espírito Santo"/>
    <s v="3200805"/>
    <s v="Baixo Guandu"/>
    <m/>
    <s v="3201"/>
    <s v="Noroeste Espírito-santense"/>
    <x v="4"/>
    <x v="4"/>
    <n v="41042.646999999997"/>
    <n v="248412.038"/>
    <n v="327481.68799999997"/>
    <n v="200962.552"/>
    <n v="126519.136"/>
    <n v="40005.856"/>
    <n v="656942.22900000005"/>
    <n v="31633"/>
    <n v="20767.62"/>
  </r>
  <r>
    <s v="32009042016"/>
    <n v="12"/>
    <n v="15"/>
    <x v="14"/>
    <n v="32"/>
    <s v="Espírito Santo"/>
    <s v="3200904"/>
    <s v="Barra de São Francisco"/>
    <m/>
    <s v="3201"/>
    <s v="Noroeste Espírito-santense"/>
    <x v="1"/>
    <x v="1"/>
    <n v="38408.474999999999"/>
    <n v="209094.04699999999"/>
    <n v="515984.25699999998"/>
    <n v="333206.31199999998"/>
    <n v="182777.94500000001"/>
    <n v="82069.607999999993"/>
    <n v="845556.38699999999"/>
    <n v="44946"/>
    <n v="18812.72"/>
  </r>
  <r>
    <s v="32010012016"/>
    <n v="13"/>
    <n v="15"/>
    <x v="14"/>
    <n v="32"/>
    <s v="Espírito Santo"/>
    <s v="3201001"/>
    <s v="Boa Esperança"/>
    <m/>
    <s v="3201"/>
    <s v="Noroeste Espírito-santense"/>
    <x v="7"/>
    <x v="7"/>
    <n v="38397.188000000002"/>
    <n v="17428.616000000002"/>
    <n v="150014.11300000001"/>
    <n v="85030.97"/>
    <n v="64983.142999999996"/>
    <n v="14039.031999999999"/>
    <n v="219878.95"/>
    <n v="15390"/>
    <n v="14287.13"/>
  </r>
  <r>
    <s v="32011002016"/>
    <n v="14"/>
    <n v="15"/>
    <x v="14"/>
    <n v="32"/>
    <s v="Espírito Santo"/>
    <s v="3201100"/>
    <s v="Bom Jesus do Norte"/>
    <m/>
    <s v="3204"/>
    <s v="Sul Espírito-santense"/>
    <x v="2"/>
    <x v="2"/>
    <n v="4043.1260000000002"/>
    <n v="17622.612000000001"/>
    <n v="102110.20999999999"/>
    <n v="59201.52"/>
    <n v="42908.69"/>
    <n v="10151.208000000001"/>
    <n v="133927.15700000001"/>
    <n v="10215"/>
    <n v="13110.83"/>
  </r>
  <r>
    <s v="32011592016"/>
    <n v="15"/>
    <n v="15"/>
    <x v="14"/>
    <n v="32"/>
    <s v="Espírito Santo"/>
    <s v="3201159"/>
    <s v="Brejetuba"/>
    <m/>
    <s v="3203"/>
    <s v="Central Espírito-santense"/>
    <x v="0"/>
    <x v="0"/>
    <n v="113126.46"/>
    <n v="19594.008000000002"/>
    <n v="117850.601"/>
    <n v="64872.330999999998"/>
    <n v="52978.27"/>
    <n v="8968.32"/>
    <n v="259539.389"/>
    <n v="12797"/>
    <n v="20281.27"/>
  </r>
  <r>
    <s v="32012092016"/>
    <n v="16"/>
    <n v="15"/>
    <x v="14"/>
    <n v="32"/>
    <s v="Espírito Santo"/>
    <s v="3201209"/>
    <s v="Cachoeiro de Itapemirim"/>
    <m/>
    <s v="3204"/>
    <s v="Sul Espírito-santense"/>
    <x v="5"/>
    <x v="5"/>
    <n v="54052.724999999999"/>
    <n v="1069865.767"/>
    <n v="3115900.2030000002"/>
    <n v="2324661.7140000002"/>
    <n v="791238.48899999994"/>
    <n v="583086.95499999996"/>
    <n v="4822905.6500000004"/>
    <n v="210325"/>
    <n v="22930.73"/>
  </r>
  <r>
    <s v="32013082016"/>
    <n v="17"/>
    <n v="15"/>
    <x v="14"/>
    <n v="32"/>
    <s v="Espírito Santo"/>
    <s v="3201308"/>
    <s v="Cariacica"/>
    <s v="RM Grande Vitória"/>
    <s v="3203"/>
    <s v="Central Espírito-santense"/>
    <x v="8"/>
    <x v="8"/>
    <n v="10910.206"/>
    <n v="804902.90099999995"/>
    <n v="5201983.1809999999"/>
    <n v="3914406.574"/>
    <n v="1287576.6070000001"/>
    <n v="1382858.1129999999"/>
    <n v="7400654.4009999996"/>
    <n v="384621"/>
    <n v="19241.419999999998"/>
  </r>
  <r>
    <s v="32014072016"/>
    <n v="18"/>
    <n v="15"/>
    <x v="14"/>
    <n v="32"/>
    <s v="Espírito Santo"/>
    <s v="3201407"/>
    <s v="Castelo"/>
    <m/>
    <s v="3204"/>
    <s v="Sul Espírito-santense"/>
    <x v="5"/>
    <x v="5"/>
    <n v="86371.073000000004"/>
    <n v="196988.51800000001"/>
    <n v="509925.06599999999"/>
    <n v="355394.984"/>
    <n v="154530.08199999999"/>
    <n v="94657.3"/>
    <n v="887941.95700000005"/>
    <n v="38070"/>
    <n v="23323.93"/>
  </r>
  <r>
    <s v="32015062016"/>
    <n v="19"/>
    <n v="15"/>
    <x v="14"/>
    <n v="32"/>
    <s v="Espírito Santo"/>
    <s v="3201506"/>
    <s v="Colatina"/>
    <m/>
    <s v="3201"/>
    <s v="Noroeste Espírito-santense"/>
    <x v="4"/>
    <x v="4"/>
    <n v="50336.951000000001"/>
    <n v="679021.46200000006"/>
    <n v="2113701.7799999998"/>
    <n v="1602736.8189999999"/>
    <n v="510964.96100000001"/>
    <n v="400549.36"/>
    <n v="3243609.5529999998"/>
    <n v="123598"/>
    <n v="26243.22"/>
  </r>
  <r>
    <s v="32016052016"/>
    <n v="20"/>
    <n v="15"/>
    <x v="14"/>
    <n v="32"/>
    <s v="Espírito Santo"/>
    <s v="3201605"/>
    <s v="Conceição da Barra"/>
    <m/>
    <s v="3202"/>
    <s v="Litoral Norte Espírito-santense"/>
    <x v="7"/>
    <x v="7"/>
    <n v="42771.913999999997"/>
    <n v="65144.686999999998"/>
    <n v="277041.49600000004"/>
    <n v="139983.42300000001"/>
    <n v="137058.073"/>
    <n v="35174.868999999999"/>
    <n v="420132.96500000003"/>
    <n v="31353"/>
    <n v="13400.09"/>
  </r>
  <r>
    <s v="32017042016"/>
    <n v="21"/>
    <n v="15"/>
    <x v="14"/>
    <n v="32"/>
    <s v="Espírito Santo"/>
    <s v="3201704"/>
    <s v="Conceição do Castelo"/>
    <m/>
    <s v="3203"/>
    <s v="Central Espírito-santense"/>
    <x v="0"/>
    <x v="0"/>
    <n v="34581.207999999999"/>
    <n v="17973.838"/>
    <n v="136538.87"/>
    <n v="81346.463000000003"/>
    <n v="55192.406999999999"/>
    <n v="15745.201999999999"/>
    <n v="204839.11900000001"/>
    <n v="12856"/>
    <n v="15933.35"/>
  </r>
  <r>
    <s v="32018032016"/>
    <n v="22"/>
    <n v="15"/>
    <x v="14"/>
    <n v="32"/>
    <s v="Espírito Santo"/>
    <s v="3201803"/>
    <s v="Divino de São Lourenço"/>
    <m/>
    <s v="3204"/>
    <s v="Sul Espírito-santense"/>
    <x v="2"/>
    <x v="2"/>
    <n v="21126.835999999999"/>
    <n v="3571.663"/>
    <n v="39676.779000000002"/>
    <n v="16189.259"/>
    <n v="23487.52"/>
    <n v="1846.88"/>
    <n v="66222.157999999996"/>
    <n v="4630"/>
    <n v="14302.84"/>
  </r>
  <r>
    <s v="32019022016"/>
    <n v="23"/>
    <n v="15"/>
    <x v="14"/>
    <n v="32"/>
    <s v="Espírito Santo"/>
    <s v="3201902"/>
    <s v="Domingos Martins"/>
    <m/>
    <s v="3203"/>
    <s v="Central Espírito-santense"/>
    <x v="0"/>
    <x v="0"/>
    <n v="125110.537"/>
    <n v="98894.745999999999"/>
    <n v="417823.85699999996"/>
    <n v="272062.83299999998"/>
    <n v="145761.024"/>
    <n v="43951.256999999998"/>
    <n v="685780.39500000002"/>
    <n v="34589"/>
    <n v="19826.55"/>
  </r>
  <r>
    <s v="32020092016"/>
    <n v="24"/>
    <n v="15"/>
    <x v="14"/>
    <n v="32"/>
    <s v="Espírito Santo"/>
    <s v="3202009"/>
    <s v="Dores do Rio Preto"/>
    <m/>
    <s v="3204"/>
    <s v="Sul Espírito-santense"/>
    <x v="2"/>
    <x v="2"/>
    <n v="25349.634999999998"/>
    <n v="14853.46"/>
    <n v="78524.225000000006"/>
    <n v="47621.921999999999"/>
    <n v="30902.303"/>
    <n v="8607.9240000000009"/>
    <n v="127335.24400000001"/>
    <n v="6920"/>
    <n v="18401.05"/>
  </r>
  <r>
    <s v="32021082016"/>
    <n v="25"/>
    <n v="15"/>
    <x v="14"/>
    <n v="32"/>
    <s v="Espírito Santo"/>
    <s v="3202108"/>
    <s v="Ecoporanga"/>
    <m/>
    <s v="3201"/>
    <s v="Noroeste Espírito-santense"/>
    <x v="1"/>
    <x v="1"/>
    <n v="63093.504000000001"/>
    <n v="61109.427000000003"/>
    <n v="205186.111"/>
    <n v="108101.00900000001"/>
    <n v="97085.101999999999"/>
    <n v="15029.32"/>
    <n v="344418.36200000002"/>
    <n v="24243"/>
    <n v="14206.92"/>
  </r>
  <r>
    <s v="32022072016"/>
    <n v="26"/>
    <n v="15"/>
    <x v="14"/>
    <n v="32"/>
    <s v="Espírito Santo"/>
    <s v="3202207"/>
    <s v="Fundão"/>
    <s v="RM Grande Vitória"/>
    <s v="3202"/>
    <s v="Litoral Norte Espírito-santense"/>
    <x v="8"/>
    <x v="8"/>
    <n v="19941.804"/>
    <n v="82071.702999999994"/>
    <n v="225278.15"/>
    <n v="135596.867"/>
    <n v="89681.282999999996"/>
    <n v="40510.31"/>
    <n v="367801.96600000001"/>
    <n v="20376"/>
    <n v="18050.740000000002"/>
  </r>
  <r>
    <s v="32022562016"/>
    <n v="27"/>
    <n v="15"/>
    <x v="14"/>
    <n v="32"/>
    <s v="Espírito Santo"/>
    <s v="3202256"/>
    <s v="Governador Lindenberg"/>
    <m/>
    <s v="3201"/>
    <s v="Noroeste Espírito-santense"/>
    <x v="4"/>
    <x v="4"/>
    <n v="39510.224999999999"/>
    <n v="26492.984"/>
    <n v="111764.12299999999"/>
    <n v="59158.777000000002"/>
    <n v="52605.345999999998"/>
    <n v="11482.745000000001"/>
    <n v="189250.07800000001"/>
    <n v="12444"/>
    <n v="15208.14"/>
  </r>
  <r>
    <s v="32023062016"/>
    <n v="28"/>
    <n v="15"/>
    <x v="14"/>
    <n v="32"/>
    <s v="Espírito Santo"/>
    <s v="3202306"/>
    <s v="Guaçuí"/>
    <m/>
    <s v="3204"/>
    <s v="Sul Espírito-santense"/>
    <x v="2"/>
    <x v="2"/>
    <n v="43418.667999999998"/>
    <n v="107831.465"/>
    <n v="376219.07400000002"/>
    <n v="255608.769"/>
    <n v="120610.30499999999"/>
    <n v="40171.847000000002"/>
    <n v="567641.05500000005"/>
    <n v="30946"/>
    <n v="18342.95"/>
  </r>
  <r>
    <s v="32024052016"/>
    <n v="29"/>
    <n v="15"/>
    <x v="14"/>
    <n v="32"/>
    <s v="Espírito Santo"/>
    <s v="3202405"/>
    <s v="Guarapari"/>
    <s v="RM Grande Vitória"/>
    <s v="3203"/>
    <s v="Central Espírito-santense"/>
    <x v="8"/>
    <x v="8"/>
    <n v="47186.866000000002"/>
    <n v="254287.685"/>
    <n v="1596657.9479999999"/>
    <n v="1115899.1669999999"/>
    <n v="480758.78100000002"/>
    <n v="182633.302"/>
    <n v="2080765.801"/>
    <n v="121506"/>
    <n v="17124.8"/>
  </r>
  <r>
    <s v="32024542016"/>
    <n v="30"/>
    <n v="15"/>
    <x v="14"/>
    <n v="32"/>
    <s v="Espírito Santo"/>
    <s v="3202454"/>
    <s v="Ibatiba"/>
    <m/>
    <s v="3204"/>
    <s v="Sul Espírito-santense"/>
    <x v="2"/>
    <x v="2"/>
    <n v="63111.690999999999"/>
    <n v="20377.758000000002"/>
    <n v="227799.166"/>
    <n v="124523.129"/>
    <n v="103276.037"/>
    <n v="18483.310000000001"/>
    <n v="329771.92599999998"/>
    <n v="25567"/>
    <n v="12898.34"/>
  </r>
  <r>
    <s v="32025042016"/>
    <n v="31"/>
    <n v="15"/>
    <x v="14"/>
    <n v="32"/>
    <s v="Espírito Santo"/>
    <s v="3202504"/>
    <s v="Ibiraçu"/>
    <m/>
    <s v="3202"/>
    <s v="Litoral Norte Espírito-santense"/>
    <x v="6"/>
    <x v="6"/>
    <n v="15045.221"/>
    <n v="33277.410000000003"/>
    <n v="160848.36300000001"/>
    <n v="107154.503"/>
    <n v="53693.86"/>
    <n v="23511.556"/>
    <n v="232682.55100000001"/>
    <n v="12471"/>
    <n v="18657.89"/>
  </r>
  <r>
    <s v="32025532016"/>
    <n v="32"/>
    <n v="15"/>
    <x v="14"/>
    <n v="32"/>
    <s v="Espírito Santo"/>
    <s v="3202553"/>
    <s v="Ibitirama"/>
    <m/>
    <s v="3204"/>
    <s v="Sul Espírito-santense"/>
    <x v="2"/>
    <x v="2"/>
    <n v="53721.735999999997"/>
    <n v="7574.57"/>
    <n v="86571.456999999995"/>
    <n v="44068.12"/>
    <n v="42503.337"/>
    <n v="6821.8879999999999"/>
    <n v="154689.65"/>
    <n v="9379"/>
    <n v="16493.189999999999"/>
  </r>
  <r>
    <s v="32026032016"/>
    <n v="33"/>
    <n v="15"/>
    <x v="14"/>
    <n v="32"/>
    <s v="Espírito Santo"/>
    <s v="3202603"/>
    <s v="Iconha"/>
    <m/>
    <s v="3203"/>
    <s v="Central Espírito-santense"/>
    <x v="3"/>
    <x v="3"/>
    <n v="43210.942999999999"/>
    <n v="22395.522000000001"/>
    <n v="198314.95"/>
    <n v="134515.85"/>
    <n v="63799.1"/>
    <n v="24778.348999999998"/>
    <n v="288699.76400000002"/>
    <n v="13904"/>
    <n v="20763.79"/>
  </r>
  <r>
    <s v="32026522016"/>
    <n v="34"/>
    <n v="15"/>
    <x v="14"/>
    <n v="32"/>
    <s v="Espírito Santo"/>
    <s v="3202652"/>
    <s v="Irupi"/>
    <m/>
    <s v="3204"/>
    <s v="Sul Espírito-santense"/>
    <x v="2"/>
    <x v="2"/>
    <n v="74109.108999999997"/>
    <n v="10993.187"/>
    <n v="134578.06599999999"/>
    <n v="78706.641000000003"/>
    <n v="55871.425000000003"/>
    <n v="13449.786"/>
    <n v="233130.147"/>
    <n v="13240"/>
    <n v="17608.02"/>
  </r>
  <r>
    <s v="32027022016"/>
    <n v="35"/>
    <n v="15"/>
    <x v="14"/>
    <n v="32"/>
    <s v="Espírito Santo"/>
    <s v="3202702"/>
    <s v="Itaguaçu"/>
    <m/>
    <s v="3203"/>
    <s v="Central Espírito-santense"/>
    <x v="9"/>
    <x v="9"/>
    <n v="74892.179000000004"/>
    <n v="13853.502"/>
    <n v="145748.592"/>
    <n v="85501.070999999996"/>
    <n v="60247.521000000001"/>
    <n v="11564.153"/>
    <n v="246058.42499999999"/>
    <n v="14822"/>
    <n v="16600.89"/>
  </r>
  <r>
    <s v="32028012016"/>
    <n v="36"/>
    <n v="15"/>
    <x v="14"/>
    <n v="32"/>
    <s v="Espírito Santo"/>
    <s v="3202801"/>
    <s v="Itapemirim"/>
    <m/>
    <s v="3204"/>
    <s v="Sul Espírito-santense"/>
    <x v="3"/>
    <x v="3"/>
    <n v="70426.797999999995"/>
    <n v="954332.70700000005"/>
    <n v="891477.70200000005"/>
    <n v="583552.38100000005"/>
    <n v="307925.321"/>
    <n v="69009.759999999995"/>
    <n v="1985246.9669999999"/>
    <n v="34585"/>
    <n v="57401.97"/>
  </r>
  <r>
    <s v="32029002016"/>
    <n v="37"/>
    <n v="15"/>
    <x v="14"/>
    <n v="32"/>
    <s v="Espírito Santo"/>
    <s v="3202900"/>
    <s v="Itarana"/>
    <m/>
    <s v="3203"/>
    <s v="Central Espírito-santense"/>
    <x v="9"/>
    <x v="9"/>
    <n v="37893.911"/>
    <n v="36558.904000000002"/>
    <n v="118859.17"/>
    <n v="72500.962"/>
    <n v="46358.207999999999"/>
    <n v="11376.75"/>
    <n v="204688.73499999999"/>
    <n v="11259"/>
    <n v="18180.009999999998"/>
  </r>
  <r>
    <s v="32030072016"/>
    <n v="38"/>
    <n v="15"/>
    <x v="14"/>
    <n v="32"/>
    <s v="Espírito Santo"/>
    <s v="3203007"/>
    <s v="Iúna"/>
    <m/>
    <s v="3204"/>
    <s v="Sul Espírito-santense"/>
    <x v="2"/>
    <x v="2"/>
    <n v="89756.845000000001"/>
    <n v="21445.025000000001"/>
    <n v="292540.29399999999"/>
    <n v="179527.77799999999"/>
    <n v="113012.516"/>
    <n v="26716.170999999998"/>
    <n v="430458.33500000002"/>
    <n v="29743"/>
    <n v="14472.59"/>
  </r>
  <r>
    <s v="32030562016"/>
    <n v="39"/>
    <n v="15"/>
    <x v="14"/>
    <n v="32"/>
    <s v="Espírito Santo"/>
    <s v="3203056"/>
    <s v="Jaguaré"/>
    <m/>
    <s v="3202"/>
    <s v="Litoral Norte Espírito-santense"/>
    <x v="7"/>
    <x v="7"/>
    <n v="92819.678"/>
    <n v="52993.752999999997"/>
    <n v="300756.01300000004"/>
    <n v="167991.177"/>
    <n v="132764.83600000001"/>
    <n v="44246.381000000001"/>
    <n v="490815.82500000001"/>
    <n v="29150"/>
    <n v="16837.59"/>
  </r>
  <r>
    <s v="32031062016"/>
    <n v="40"/>
    <n v="15"/>
    <x v="14"/>
    <n v="32"/>
    <s v="Espírito Santo"/>
    <s v="3203106"/>
    <s v="Jerônimo Monteiro"/>
    <m/>
    <s v="3204"/>
    <s v="Sul Espírito-santense"/>
    <x v="2"/>
    <x v="2"/>
    <n v="14847.933999999999"/>
    <n v="8049.884"/>
    <n v="103814.23999999999"/>
    <n v="52623.165999999997"/>
    <n v="51191.074000000001"/>
    <n v="7915.4319999999998"/>
    <n v="134627.49"/>
    <n v="11957"/>
    <n v="11259.3"/>
  </r>
  <r>
    <s v="32031302016"/>
    <n v="41"/>
    <n v="15"/>
    <x v="14"/>
    <n v="32"/>
    <s v="Espírito Santo"/>
    <s v="3203130"/>
    <s v="João Neiva"/>
    <m/>
    <s v="3202"/>
    <s v="Litoral Norte Espírito-santense"/>
    <x v="6"/>
    <x v="6"/>
    <n v="25264.883999999998"/>
    <n v="64100.159"/>
    <n v="219235.89199999999"/>
    <n v="147908.85500000001"/>
    <n v="71327.036999999997"/>
    <n v="34194.44"/>
    <n v="342795.375"/>
    <n v="17096"/>
    <n v="20051.2"/>
  </r>
  <r>
    <s v="32031632016"/>
    <n v="42"/>
    <n v="15"/>
    <x v="14"/>
    <n v="32"/>
    <s v="Espírito Santo"/>
    <s v="3203163"/>
    <s v="Laranja da Terra"/>
    <m/>
    <s v="3203"/>
    <s v="Central Espírito-santense"/>
    <x v="0"/>
    <x v="0"/>
    <n v="36021.114000000001"/>
    <n v="8038.7259999999997"/>
    <n v="83022.339000000007"/>
    <n v="35469.345000000001"/>
    <n v="47552.993999999999"/>
    <n v="6810.6419999999998"/>
    <n v="133892.821"/>
    <n v="11447"/>
    <n v="11696.76"/>
  </r>
  <r>
    <s v="32032052016"/>
    <n v="43"/>
    <n v="15"/>
    <x v="14"/>
    <n v="32"/>
    <s v="Espírito Santo"/>
    <s v="3203205"/>
    <s v="Linhares"/>
    <m/>
    <s v="3202"/>
    <s v="Litoral Norte Espírito-santense"/>
    <x v="6"/>
    <x v="6"/>
    <n v="210243.37400000001"/>
    <n v="1625179.308"/>
    <n v="2712342.6629999997"/>
    <n v="1984329.1459999999"/>
    <n v="728013.51699999999"/>
    <n v="730012.62699999998"/>
    <n v="5277777.9720000001"/>
    <n v="166491"/>
    <n v="31700.080000000002"/>
  </r>
  <r>
    <s v="32033042016"/>
    <n v="44"/>
    <n v="15"/>
    <x v="14"/>
    <n v="32"/>
    <s v="Espírito Santo"/>
    <s v="3203304"/>
    <s v="Mantenópolis"/>
    <m/>
    <s v="3201"/>
    <s v="Noroeste Espírito-santense"/>
    <x v="1"/>
    <x v="1"/>
    <n v="23703.576000000001"/>
    <n v="9028.4429999999993"/>
    <n v="106517.243"/>
    <n v="43784.722000000002"/>
    <n v="62732.521000000001"/>
    <n v="5845.1719999999996"/>
    <n v="145094.43400000001"/>
    <n v="15272"/>
    <n v="9500.68"/>
  </r>
  <r>
    <s v="32033202016"/>
    <n v="45"/>
    <n v="15"/>
    <x v="14"/>
    <n v="32"/>
    <s v="Espírito Santo"/>
    <s v="3203320"/>
    <s v="Marataízes"/>
    <m/>
    <s v="3204"/>
    <s v="Sul Espírito-santense"/>
    <x v="3"/>
    <x v="3"/>
    <n v="72439.467999999993"/>
    <n v="402708.717"/>
    <n v="601368.41599999997"/>
    <n v="395507.32500000001"/>
    <n v="205861.09099999999"/>
    <n v="42540.699000000001"/>
    <n v="1119057.3"/>
    <n v="38301"/>
    <n v="29217.439999999999"/>
  </r>
  <r>
    <s v="32033462016"/>
    <n v="46"/>
    <n v="15"/>
    <x v="14"/>
    <n v="32"/>
    <s v="Espírito Santo"/>
    <s v="3203346"/>
    <s v="Marechal Floriano"/>
    <m/>
    <s v="3203"/>
    <s v="Central Espírito-santense"/>
    <x v="0"/>
    <x v="0"/>
    <n v="63680.616000000002"/>
    <n v="44193.152000000002"/>
    <n v="229480.83000000002"/>
    <n v="159886.83100000001"/>
    <n v="69593.998999999996"/>
    <n v="37989.313000000002"/>
    <n v="375343.91"/>
    <n v="16339"/>
    <n v="22972.27"/>
  </r>
  <r>
    <s v="32033532016"/>
    <n v="47"/>
    <n v="15"/>
    <x v="14"/>
    <n v="32"/>
    <s v="Espírito Santo"/>
    <s v="3203353"/>
    <s v="Marilândia"/>
    <m/>
    <s v="3201"/>
    <s v="Noroeste Espírito-santense"/>
    <x v="4"/>
    <x v="4"/>
    <n v="22827.665000000001"/>
    <n v="14998.718000000001"/>
    <n v="166663.35"/>
    <n v="115060.401"/>
    <n v="51602.949000000001"/>
    <n v="22725.284"/>
    <n v="227215.01699999999"/>
    <n v="12479"/>
    <n v="18207.79"/>
  </r>
  <r>
    <s v="32034032016"/>
    <n v="48"/>
    <n v="15"/>
    <x v="14"/>
    <n v="32"/>
    <s v="Espírito Santo"/>
    <s v="3203403"/>
    <s v="Mimoso do Sul"/>
    <m/>
    <s v="3204"/>
    <s v="Sul Espírito-santense"/>
    <x v="5"/>
    <x v="5"/>
    <n v="77542.274000000005"/>
    <n v="63738.112999999998"/>
    <n v="275738.79000000004"/>
    <n v="169017.141"/>
    <n v="106721.649"/>
    <n v="33498.004999999997"/>
    <n v="450517.18199999997"/>
    <n v="27369"/>
    <n v="16460.86"/>
  </r>
  <r>
    <s v="32035022016"/>
    <n v="49"/>
    <n v="15"/>
    <x v="14"/>
    <n v="32"/>
    <s v="Espírito Santo"/>
    <s v="3203502"/>
    <s v="Montanha"/>
    <m/>
    <s v="3202"/>
    <s v="Litoral Norte Espírito-santense"/>
    <x v="7"/>
    <x v="7"/>
    <n v="64661.353999999999"/>
    <n v="42120.26"/>
    <n v="206776.141"/>
    <n v="127754.33199999999"/>
    <n v="79021.808999999994"/>
    <n v="26469.611000000001"/>
    <n v="340027.36599999998"/>
    <n v="19309"/>
    <n v="17609.79"/>
  </r>
  <r>
    <s v="32036012016"/>
    <n v="50"/>
    <n v="15"/>
    <x v="14"/>
    <n v="32"/>
    <s v="Espírito Santo"/>
    <s v="3203601"/>
    <s v="Mucurici"/>
    <m/>
    <s v="3202"/>
    <s v="Litoral Norte Espírito-santense"/>
    <x v="7"/>
    <x v="7"/>
    <n v="23360.044000000002"/>
    <n v="3804.2130000000002"/>
    <n v="46082.323000000004"/>
    <n v="16659.285"/>
    <n v="29423.038"/>
    <n v="2658.2220000000002"/>
    <n v="75904.803"/>
    <n v="5873"/>
    <n v="12924.37"/>
  </r>
  <r>
    <s v="32037002016"/>
    <n v="51"/>
    <n v="15"/>
    <x v="14"/>
    <n v="32"/>
    <s v="Espírito Santo"/>
    <s v="3203700"/>
    <s v="Muniz Freire"/>
    <m/>
    <s v="3204"/>
    <s v="Sul Espírito-santense"/>
    <x v="2"/>
    <x v="2"/>
    <n v="98551.125"/>
    <n v="22758.100999999999"/>
    <n v="172800.72600000002"/>
    <n v="88162.532000000007"/>
    <n v="84638.194000000003"/>
    <n v="14530.377"/>
    <n v="308640.32799999998"/>
    <n v="18826"/>
    <n v="16394.37"/>
  </r>
  <r>
    <s v="32038092016"/>
    <n v="52"/>
    <n v="15"/>
    <x v="14"/>
    <n v="32"/>
    <s v="Espírito Santo"/>
    <s v="3203809"/>
    <s v="Muqui"/>
    <m/>
    <s v="3204"/>
    <s v="Sul Espírito-santense"/>
    <x v="5"/>
    <x v="5"/>
    <n v="20778.748"/>
    <n v="8315.7209999999995"/>
    <n v="131253.80799999999"/>
    <n v="68060.010999999999"/>
    <n v="63193.796999999999"/>
    <n v="9049.1530000000002"/>
    <n v="169397.43"/>
    <n v="15717"/>
    <n v="10777.97"/>
  </r>
  <r>
    <s v="32039082016"/>
    <n v="53"/>
    <n v="15"/>
    <x v="14"/>
    <n v="32"/>
    <s v="Espírito Santo"/>
    <s v="3203908"/>
    <s v="Nova Venécia"/>
    <m/>
    <s v="3201"/>
    <s v="Noroeste Espírito-santense"/>
    <x v="1"/>
    <x v="1"/>
    <n v="80610.773000000001"/>
    <n v="112797.71"/>
    <n v="673332.7209999999"/>
    <n v="475377.80699999997"/>
    <n v="197954.91399999999"/>
    <n v="95427.933999999994"/>
    <n v="962169.13800000004"/>
    <n v="50647"/>
    <n v="18997.55"/>
  </r>
  <r>
    <s v="32040052016"/>
    <n v="54"/>
    <n v="15"/>
    <x v="14"/>
    <n v="32"/>
    <s v="Espírito Santo"/>
    <s v="3204005"/>
    <s v="Pancas"/>
    <m/>
    <s v="3201"/>
    <s v="Noroeste Espírito-santense"/>
    <x v="4"/>
    <x v="4"/>
    <n v="28536.652999999998"/>
    <n v="9716.1319999999996"/>
    <n v="164654.014"/>
    <n v="75461.387000000002"/>
    <n v="89192.626999999993"/>
    <n v="10272.376"/>
    <n v="213179.17499999999"/>
    <n v="23559"/>
    <n v="9048.74"/>
  </r>
  <r>
    <s v="32040542016"/>
    <n v="55"/>
    <n v="15"/>
    <x v="14"/>
    <n v="32"/>
    <s v="Espírito Santo"/>
    <s v="3204054"/>
    <s v="Pedro Canário"/>
    <m/>
    <s v="3202"/>
    <s v="Litoral Norte Espírito-santense"/>
    <x v="7"/>
    <x v="7"/>
    <n v="31686.901999999998"/>
    <n v="33852.536999999997"/>
    <n v="210674.68799999999"/>
    <n v="108592.712"/>
    <n v="102081.976"/>
    <n v="15773.713"/>
    <n v="291987.83899999998"/>
    <n v="26336"/>
    <n v="11087.02"/>
  </r>
  <r>
    <s v="32041042016"/>
    <n v="56"/>
    <n v="15"/>
    <x v="14"/>
    <n v="32"/>
    <s v="Espírito Santo"/>
    <s v="3204104"/>
    <s v="Pinheiros"/>
    <m/>
    <s v="3202"/>
    <s v="Litoral Norte Espírito-santense"/>
    <x v="7"/>
    <x v="7"/>
    <n v="92975.236999999994"/>
    <n v="23333.512999999999"/>
    <n v="263997.67300000001"/>
    <n v="152790.04399999999"/>
    <n v="111207.629"/>
    <n v="35237.540999999997"/>
    <n v="415543.96299999999"/>
    <n v="26863"/>
    <n v="15469.01"/>
  </r>
  <r>
    <s v="32042032016"/>
    <n v="57"/>
    <n v="15"/>
    <x v="14"/>
    <n v="32"/>
    <s v="Espírito Santo"/>
    <s v="3204203"/>
    <s v="Piúma"/>
    <m/>
    <s v="3203"/>
    <s v="Central Espírito-santense"/>
    <x v="3"/>
    <x v="3"/>
    <n v="10899.26"/>
    <n v="65113.303"/>
    <n v="254000.459"/>
    <n v="154050.274"/>
    <n v="99950.184999999998"/>
    <n v="18782.553"/>
    <n v="348795.576"/>
    <n v="21030"/>
    <n v="16585.62"/>
  </r>
  <r>
    <s v="32042522016"/>
    <n v="58"/>
    <n v="15"/>
    <x v="14"/>
    <n v="32"/>
    <s v="Espírito Santo"/>
    <s v="3204252"/>
    <s v="Ponto Belo"/>
    <m/>
    <s v="3202"/>
    <s v="Litoral Norte Espírito-santense"/>
    <x v="7"/>
    <x v="7"/>
    <n v="14035.682000000001"/>
    <n v="6806.5609999999997"/>
    <n v="58042.292000000001"/>
    <n v="24435.208999999999"/>
    <n v="33607.082999999999"/>
    <n v="3370.93"/>
    <n v="82255.464000000007"/>
    <n v="7826"/>
    <n v="10510.54"/>
  </r>
  <r>
    <s v="32043022016"/>
    <n v="59"/>
    <n v="15"/>
    <x v="14"/>
    <n v="32"/>
    <s v="Espírito Santo"/>
    <s v="3204302"/>
    <s v="Presidente Kennedy"/>
    <m/>
    <s v="3204"/>
    <s v="Sul Espírito-santense"/>
    <x v="3"/>
    <x v="3"/>
    <n v="52711.462"/>
    <n v="1164858.4380000001"/>
    <n v="677064.46499999997"/>
    <n v="547299.29200000002"/>
    <n v="129765.173"/>
    <n v="32636.288"/>
    <n v="1927270.652"/>
    <n v="11396"/>
    <n v="169118.17"/>
  </r>
  <r>
    <s v="32043512016"/>
    <n v="60"/>
    <n v="15"/>
    <x v="14"/>
    <n v="32"/>
    <s v="Espírito Santo"/>
    <s v="3204351"/>
    <s v="Rio Bananal"/>
    <m/>
    <s v="3202"/>
    <s v="Litoral Norte Espírito-santense"/>
    <x v="6"/>
    <x v="6"/>
    <n v="56483.934999999998"/>
    <n v="24801.878000000001"/>
    <n v="277316.321"/>
    <n v="187497.45"/>
    <n v="89818.870999999999"/>
    <n v="46956.417999999998"/>
    <n v="405558.55099999998"/>
    <n v="19321"/>
    <n v="20990.560000000001"/>
  </r>
  <r>
    <s v="32044012016"/>
    <n v="61"/>
    <n v="15"/>
    <x v="14"/>
    <n v="32"/>
    <s v="Espírito Santo"/>
    <s v="3204401"/>
    <s v="Rio Novo do Sul"/>
    <m/>
    <s v="3203"/>
    <s v="Central Espírito-santense"/>
    <x v="3"/>
    <x v="3"/>
    <n v="17906.361000000001"/>
    <n v="36917.489000000001"/>
    <n v="119672.68900000001"/>
    <n v="68446.13"/>
    <n v="51226.559000000001"/>
    <n v="16781.420999999998"/>
    <n v="191277.96100000001"/>
    <n v="12070"/>
    <n v="15847.39"/>
  </r>
  <r>
    <s v="32045002016"/>
    <n v="62"/>
    <n v="15"/>
    <x v="14"/>
    <n v="32"/>
    <s v="Espírito Santo"/>
    <s v="3204500"/>
    <s v="Santa Leopoldina"/>
    <m/>
    <s v="3203"/>
    <s v="Central Espírito-santense"/>
    <x v="9"/>
    <x v="9"/>
    <n v="63697.661999999997"/>
    <n v="29515.326000000001"/>
    <n v="100112.78700000001"/>
    <n v="45705.137000000002"/>
    <n v="54407.65"/>
    <n v="6140.3149999999996"/>
    <n v="199466.09"/>
    <n v="12887"/>
    <n v="15478.09"/>
  </r>
  <r>
    <s v="32045592016"/>
    <n v="63"/>
    <n v="15"/>
    <x v="14"/>
    <n v="32"/>
    <s v="Espírito Santo"/>
    <s v="3204559"/>
    <s v="Santa Maria de Jetibá"/>
    <m/>
    <s v="3203"/>
    <s v="Central Espírito-santense"/>
    <x v="9"/>
    <x v="9"/>
    <n v="407225.65700000001"/>
    <n v="68145.298999999999"/>
    <n v="497594.19"/>
    <n v="335334.40700000001"/>
    <n v="162259.783"/>
    <n v="70391.441000000006"/>
    <n v="1043356.5870000001"/>
    <n v="39396"/>
    <n v="26483.82"/>
  </r>
  <r>
    <s v="32046092016"/>
    <n v="64"/>
    <n v="15"/>
    <x v="14"/>
    <n v="32"/>
    <s v="Espírito Santo"/>
    <s v="3204609"/>
    <s v="Santa Teresa"/>
    <m/>
    <s v="3203"/>
    <s v="Central Espírito-santense"/>
    <x v="9"/>
    <x v="9"/>
    <n v="73732.225999999995"/>
    <n v="35897.654000000002"/>
    <n v="290725.65299999999"/>
    <n v="192312.50399999999"/>
    <n v="98413.149000000005"/>
    <n v="29625.992999999999"/>
    <n v="429981.52600000001"/>
    <n v="23882"/>
    <n v="18004.419999999998"/>
  </r>
  <r>
    <s v="32046582016"/>
    <n v="65"/>
    <n v="15"/>
    <x v="14"/>
    <n v="32"/>
    <s v="Espírito Santo"/>
    <s v="3204658"/>
    <s v="São Domingos do Norte"/>
    <m/>
    <s v="3201"/>
    <s v="Noroeste Espírito-santense"/>
    <x v="4"/>
    <x v="4"/>
    <n v="15359.868"/>
    <n v="81701.474000000002"/>
    <n v="101435.27099999999"/>
    <n v="61397.536999999997"/>
    <n v="40037.733999999997"/>
    <n v="28095.284"/>
    <n v="226591.897"/>
    <n v="8764"/>
    <n v="25854.85"/>
  </r>
  <r>
    <s v="32047082016"/>
    <n v="66"/>
    <n v="15"/>
    <x v="14"/>
    <n v="32"/>
    <s v="Espírito Santo"/>
    <s v="3204708"/>
    <s v="São Gabriel da Palha"/>
    <m/>
    <s v="3201"/>
    <s v="Noroeste Espírito-santense"/>
    <x v="4"/>
    <x v="4"/>
    <n v="40689.366999999998"/>
    <n v="65121.451999999997"/>
    <n v="398062.26699999999"/>
    <n v="260819.31700000001"/>
    <n v="137242.95000000001"/>
    <n v="53909.966"/>
    <n v="557783.05200000003"/>
    <n v="36858"/>
    <n v="15133.3"/>
  </r>
  <r>
    <s v="32048072016"/>
    <n v="67"/>
    <n v="15"/>
    <x v="14"/>
    <n v="32"/>
    <s v="Espírito Santo"/>
    <s v="3204807"/>
    <s v="São José do Calçado"/>
    <m/>
    <s v="3204"/>
    <s v="Sul Espírito-santense"/>
    <x v="2"/>
    <x v="2"/>
    <n v="18250.488000000001"/>
    <n v="29856.635999999999"/>
    <n v="119995.00099999999"/>
    <n v="60144.040999999997"/>
    <n v="59850.96"/>
    <n v="7606.5439999999999"/>
    <n v="175708.66800000001"/>
    <n v="11024"/>
    <n v="15938.74"/>
  </r>
  <r>
    <s v="32049062016"/>
    <n v="68"/>
    <n v="15"/>
    <x v="14"/>
    <n v="32"/>
    <s v="Espírito Santo"/>
    <s v="3204906"/>
    <s v="São Mateus"/>
    <m/>
    <s v="3202"/>
    <s v="Litoral Norte Espírito-santense"/>
    <x v="7"/>
    <x v="7"/>
    <n v="137605.75200000001"/>
    <n v="185840.85699999999"/>
    <n v="1516740.6140000001"/>
    <n v="991590.77399999998"/>
    <n v="525149.84"/>
    <n v="180525.88699999999"/>
    <n v="2020713.11"/>
    <n v="126437"/>
    <n v="15981.98"/>
  </r>
  <r>
    <s v="32049552016"/>
    <n v="69"/>
    <n v="15"/>
    <x v="14"/>
    <n v="32"/>
    <s v="Espírito Santo"/>
    <s v="3204955"/>
    <s v="São Roque do Canaã"/>
    <m/>
    <s v="3203"/>
    <s v="Central Espírito-santense"/>
    <x v="4"/>
    <x v="4"/>
    <n v="20119.925999999999"/>
    <n v="20812.653999999999"/>
    <n v="124190.361"/>
    <n v="73321.426999999996"/>
    <n v="50868.934000000001"/>
    <n v="14119.356"/>
    <n v="179242.296"/>
    <n v="12483"/>
    <n v="14358.91"/>
  </r>
  <r>
    <s v="32050022016"/>
    <n v="70"/>
    <n v="15"/>
    <x v="14"/>
    <n v="32"/>
    <s v="Espírito Santo"/>
    <s v="3205002"/>
    <s v="Serra"/>
    <s v="RM Grande Vitória"/>
    <s v="3203"/>
    <s v="Central Espírito-santense"/>
    <x v="8"/>
    <x v="8"/>
    <n v="18828.438999999998"/>
    <n v="4688131.05"/>
    <n v="9750736.4130000006"/>
    <n v="7840865.2470000004"/>
    <n v="1909871.166"/>
    <n v="3873589.2089999998"/>
    <n v="18331285.111000001"/>
    <n v="494109"/>
    <n v="37099.68"/>
  </r>
  <r>
    <s v="32050102016"/>
    <n v="71"/>
    <n v="15"/>
    <x v="14"/>
    <n v="32"/>
    <s v="Espírito Santo"/>
    <s v="3205010"/>
    <s v="Sooretama"/>
    <m/>
    <s v="3202"/>
    <s v="Litoral Norte Espírito-santense"/>
    <x v="6"/>
    <x v="6"/>
    <n v="90036.005999999994"/>
    <n v="88158.141000000003"/>
    <n v="264295.48300000001"/>
    <n v="155807.62599999999"/>
    <n v="108487.857"/>
    <n v="43102.771000000001"/>
    <n v="485592.4"/>
    <n v="28509"/>
    <n v="17032.95"/>
  </r>
  <r>
    <s v="32050362016"/>
    <n v="72"/>
    <n v="15"/>
    <x v="14"/>
    <n v="32"/>
    <s v="Espírito Santo"/>
    <s v="3205036"/>
    <s v="Vargem Alta"/>
    <m/>
    <s v="3204"/>
    <s v="Sul Espírito-santense"/>
    <x v="5"/>
    <x v="5"/>
    <n v="84245.464999999997"/>
    <n v="71483.616999999998"/>
    <n v="198599.97700000001"/>
    <n v="115268.644"/>
    <n v="83331.332999999999"/>
    <n v="27867.151000000002"/>
    <n v="382196.21"/>
    <n v="21396"/>
    <n v="17862.97"/>
  </r>
  <r>
    <s v="32050692016"/>
    <n v="73"/>
    <n v="15"/>
    <x v="14"/>
    <n v="32"/>
    <s v="Espírito Santo"/>
    <s v="3205069"/>
    <s v="Venda Nova do Imigrante"/>
    <m/>
    <s v="3203"/>
    <s v="Central Espírito-santense"/>
    <x v="0"/>
    <x v="0"/>
    <n v="64248.25"/>
    <n v="69738.164999999994"/>
    <n v="353568.32400000002"/>
    <n v="258238.28700000001"/>
    <n v="95330.036999999997"/>
    <n v="54655.432000000001"/>
    <n v="542210.17099999997"/>
    <n v="24165"/>
    <n v="22437.83"/>
  </r>
  <r>
    <s v="32051012016"/>
    <n v="74"/>
    <n v="15"/>
    <x v="14"/>
    <n v="32"/>
    <s v="Espírito Santo"/>
    <s v="3205101"/>
    <s v="Viana"/>
    <s v="RM Grande Vitória"/>
    <s v="3203"/>
    <s v="Central Espírito-santense"/>
    <x v="8"/>
    <x v="8"/>
    <n v="25073.742999999999"/>
    <n v="581419.89800000004"/>
    <n v="1175975.7139999999"/>
    <n v="886245.06299999997"/>
    <n v="289730.65100000001"/>
    <n v="299731.15399999998"/>
    <n v="2082200.5090000001"/>
    <n v="75652"/>
    <n v="27523.4"/>
  </r>
  <r>
    <s v="32051502016"/>
    <n v="75"/>
    <n v="15"/>
    <x v="14"/>
    <n v="32"/>
    <s v="Espírito Santo"/>
    <s v="3205150"/>
    <s v="Vila Pavão"/>
    <m/>
    <s v="3201"/>
    <s v="Noroeste Espírito-santense"/>
    <x v="1"/>
    <x v="1"/>
    <n v="37881.008000000002"/>
    <n v="24487.596000000001"/>
    <n v="83125.771999999997"/>
    <n v="41595.682000000001"/>
    <n v="41530.089999999997"/>
    <n v="7597.5630000000001"/>
    <n v="153091.93799999999"/>
    <n v="9414"/>
    <n v="16262.16"/>
  </r>
  <r>
    <s v="32051762016"/>
    <n v="76"/>
    <n v="15"/>
    <x v="14"/>
    <n v="32"/>
    <s v="Espírito Santo"/>
    <s v="3205176"/>
    <s v="Vila Valério"/>
    <m/>
    <s v="3201"/>
    <s v="Noroeste Espírito-santense"/>
    <x v="4"/>
    <x v="4"/>
    <n v="64071.792000000001"/>
    <n v="16849.633999999998"/>
    <n v="146365.36799999999"/>
    <n v="83107.698999999993"/>
    <n v="63257.669000000002"/>
    <n v="14872.472"/>
    <n v="242159.26699999999"/>
    <n v="14677"/>
    <n v="16499.23"/>
  </r>
  <r>
    <s v="32052002016"/>
    <n v="77"/>
    <n v="15"/>
    <x v="14"/>
    <n v="32"/>
    <s v="Espírito Santo"/>
    <s v="3205200"/>
    <s v="Vila Velha"/>
    <s v="RM Grande Vitória"/>
    <s v="3203"/>
    <s v="Central Espírito-santense"/>
    <x v="8"/>
    <x v="8"/>
    <n v="15643.811"/>
    <n v="1498491.412"/>
    <n v="7598826.0389999999"/>
    <n v="5916303.2779999999"/>
    <n v="1682522.7609999999"/>
    <n v="1936332.9750000001"/>
    <n v="11049294.237"/>
    <n v="479664"/>
    <n v="23035.49"/>
  </r>
  <r>
    <s v="32053092016"/>
    <n v="78"/>
    <n v="15"/>
    <x v="14"/>
    <n v="32"/>
    <s v="Espírito Santo"/>
    <s v="3205309"/>
    <s v="Vitória"/>
    <s v="RM Grande Vitória"/>
    <s v="3203"/>
    <s v="Central Espírito-santense"/>
    <x v="8"/>
    <x v="8"/>
    <n v="14437.887000000001"/>
    <n v="3225623.3169999998"/>
    <n v="13375280.625"/>
    <n v="11631180.376"/>
    <n v="1744100.2490000001"/>
    <n v="5105871.4579999996"/>
    <n v="21721213.287"/>
    <n v="359555"/>
    <n v="60411.38"/>
  </r>
  <r>
    <s v="32001022017"/>
    <n v="1"/>
    <n v="16"/>
    <x v="15"/>
    <n v="32"/>
    <s v="Espírito Santo"/>
    <s v="3200102"/>
    <s v="Afonso Cláudio"/>
    <m/>
    <s v="3203"/>
    <s v="Central Espírito-santense"/>
    <x v="0"/>
    <x v="0"/>
    <n v="74817.998999999996"/>
    <n v="40478.521000000001"/>
    <n v="298698.886"/>
    <n v="171640.80600000001"/>
    <n v="127058.08"/>
    <n v="26156.134999999998"/>
    <n v="440151.54200000002"/>
    <n v="32361"/>
    <n v="13601.3"/>
  </r>
  <r>
    <s v="32001362017"/>
    <n v="2"/>
    <n v="16"/>
    <x v="15"/>
    <n v="32"/>
    <s v="Espírito Santo"/>
    <s v="3200136"/>
    <s v="Águia Branca"/>
    <m/>
    <s v="3201"/>
    <s v="Noroeste Espírito-santense"/>
    <x v="1"/>
    <x v="1"/>
    <n v="56623.423999999999"/>
    <n v="16492.603999999999"/>
    <n v="105824.102"/>
    <n v="58729.59"/>
    <n v="47094.512000000002"/>
    <n v="12753.540999999999"/>
    <n v="191693.67"/>
    <n v="10085"/>
    <n v="19007.8"/>
  </r>
  <r>
    <s v="32001692017"/>
    <n v="3"/>
    <n v="16"/>
    <x v="15"/>
    <n v="32"/>
    <s v="Espírito Santo"/>
    <s v="3200169"/>
    <s v="Água Doce do Norte"/>
    <m/>
    <s v="3201"/>
    <s v="Noroeste Espírito-santense"/>
    <x v="1"/>
    <x v="1"/>
    <n v="19397.05"/>
    <n v="9311.0879999999997"/>
    <n v="101501.42199999999"/>
    <n v="43521.432000000001"/>
    <n v="57979.99"/>
    <n v="7172.5789999999997"/>
    <n v="137382.139"/>
    <n v="11893"/>
    <n v="11551.51"/>
  </r>
  <r>
    <s v="32002012017"/>
    <n v="4"/>
    <n v="16"/>
    <x v="15"/>
    <n v="32"/>
    <s v="Espírito Santo"/>
    <s v="3200201"/>
    <s v="Alegre"/>
    <m/>
    <s v="3204"/>
    <s v="Sul Espírito-santense"/>
    <x v="2"/>
    <x v="2"/>
    <n v="45300.324000000001"/>
    <n v="92679.19"/>
    <n v="322112.67200000002"/>
    <n v="193120.08499999999"/>
    <n v="128992.587"/>
    <n v="24372.899000000001"/>
    <n v="484465.08399999997"/>
    <n v="32146"/>
    <n v="15070.77"/>
  </r>
  <r>
    <s v="32003002017"/>
    <n v="5"/>
    <n v="16"/>
    <x v="15"/>
    <n v="32"/>
    <s v="Espírito Santo"/>
    <s v="3200300"/>
    <s v="Alfredo Chaves"/>
    <m/>
    <s v="3203"/>
    <s v="Central Espírito-santense"/>
    <x v="3"/>
    <x v="3"/>
    <n v="75815.217000000004"/>
    <n v="61626.06"/>
    <n v="176718.361"/>
    <n v="111521.21400000001"/>
    <n v="65197.146999999997"/>
    <n v="25911.912"/>
    <n v="340071.549"/>
    <n v="15082"/>
    <n v="22548.17"/>
  </r>
  <r>
    <s v="32003592017"/>
    <n v="6"/>
    <n v="16"/>
    <x v="15"/>
    <n v="32"/>
    <s v="Espírito Santo"/>
    <s v="3200359"/>
    <s v="Alto Rio Novo"/>
    <m/>
    <s v="3201"/>
    <s v="Noroeste Espírito-santense"/>
    <x v="4"/>
    <x v="4"/>
    <n v="19276.099999999999"/>
    <n v="5634.8810000000003"/>
    <n v="63667.908000000003"/>
    <n v="26847.195"/>
    <n v="36820.713000000003"/>
    <n v="3570.1019999999999"/>
    <n v="92148.99"/>
    <n v="8022"/>
    <n v="11487.03"/>
  </r>
  <r>
    <s v="32004092017"/>
    <n v="7"/>
    <n v="16"/>
    <x v="15"/>
    <n v="32"/>
    <s v="Espírito Santo"/>
    <s v="3200409"/>
    <s v="Anchieta"/>
    <m/>
    <s v="3203"/>
    <s v="Central Espírito-santense"/>
    <x v="3"/>
    <x v="3"/>
    <n v="32099.665000000001"/>
    <n v="190397.25"/>
    <n v="527029.82999999996"/>
    <n v="292898.51199999999"/>
    <n v="234131.318"/>
    <n v="55266.392"/>
    <n v="804793.13699999999"/>
    <n v="28546"/>
    <n v="28192.85"/>
  </r>
  <r>
    <s v="32005082017"/>
    <n v="8"/>
    <n v="16"/>
    <x v="15"/>
    <n v="32"/>
    <s v="Espírito Santo"/>
    <s v="3200508"/>
    <s v="Apiacá"/>
    <m/>
    <s v="3204"/>
    <s v="Sul Espírito-santense"/>
    <x v="5"/>
    <x v="5"/>
    <n v="19179.293000000001"/>
    <n v="5352.4960000000001"/>
    <n v="66746.536999999997"/>
    <n v="31987.386999999999"/>
    <n v="34759.15"/>
    <n v="4329.152"/>
    <n v="95607.478000000003"/>
    <n v="7932"/>
    <n v="12053.39"/>
  </r>
  <r>
    <s v="32006072017"/>
    <n v="9"/>
    <n v="16"/>
    <x v="15"/>
    <n v="32"/>
    <s v="Espírito Santo"/>
    <s v="3200607"/>
    <s v="Aracruz"/>
    <m/>
    <s v="3202"/>
    <s v="Litoral Norte Espírito-santense"/>
    <x v="6"/>
    <x v="6"/>
    <n v="56493.190999999999"/>
    <n v="2630598.4640000002"/>
    <n v="1831776.2039999999"/>
    <n v="1350749.2479999999"/>
    <n v="481026.95600000001"/>
    <n v="683338.19200000004"/>
    <n v="5202206.05"/>
    <n v="98393"/>
    <n v="52871.71"/>
  </r>
  <r>
    <s v="32007062017"/>
    <n v="10"/>
    <n v="16"/>
    <x v="15"/>
    <n v="32"/>
    <s v="Espírito Santo"/>
    <s v="3200706"/>
    <s v="Atilio Vivacqua"/>
    <m/>
    <s v="3204"/>
    <s v="Sul Espírito-santense"/>
    <x v="5"/>
    <x v="5"/>
    <n v="15955.655000000001"/>
    <n v="72383.244000000006"/>
    <n v="132799.78599999999"/>
    <n v="78792.372000000003"/>
    <n v="54007.413999999997"/>
    <n v="43231.798999999999"/>
    <n v="264370.484"/>
    <n v="11804"/>
    <n v="22396.69"/>
  </r>
  <r>
    <s v="32008052017"/>
    <n v="11"/>
    <n v="16"/>
    <x v="15"/>
    <n v="32"/>
    <s v="Espírito Santo"/>
    <s v="3200805"/>
    <s v="Baixo Guandu"/>
    <m/>
    <s v="3201"/>
    <s v="Noroeste Espírito-santense"/>
    <x v="4"/>
    <x v="4"/>
    <n v="34824.601000000002"/>
    <n v="205243.81400000001"/>
    <n v="337475.50300000003"/>
    <n v="205895.55799999999"/>
    <n v="131579.94500000001"/>
    <n v="39238.358"/>
    <n v="616782.27500000002"/>
    <n v="31794"/>
    <n v="19399.330000000002"/>
  </r>
  <r>
    <s v="32009042017"/>
    <n v="12"/>
    <n v="16"/>
    <x v="15"/>
    <n v="32"/>
    <s v="Espírito Santo"/>
    <s v="3200904"/>
    <s v="Barra de São Francisco"/>
    <m/>
    <s v="3201"/>
    <s v="Noroeste Espírito-santense"/>
    <x v="1"/>
    <x v="1"/>
    <n v="41001.607000000004"/>
    <n v="154887.21799999999"/>
    <n v="509767.91200000001"/>
    <n v="325865.87400000001"/>
    <n v="183902.038"/>
    <n v="78069.212"/>
    <n v="783725.95"/>
    <n v="45283"/>
    <n v="17307.29"/>
  </r>
  <r>
    <s v="32010012017"/>
    <n v="13"/>
    <n v="16"/>
    <x v="15"/>
    <n v="32"/>
    <s v="Espírito Santo"/>
    <s v="3201001"/>
    <s v="Boa Esperança"/>
    <m/>
    <s v="3201"/>
    <s v="Noroeste Espírito-santense"/>
    <x v="7"/>
    <x v="7"/>
    <n v="62416.847999999998"/>
    <n v="19713.973000000002"/>
    <n v="158961.58100000001"/>
    <n v="92994.006999999998"/>
    <n v="65967.573999999993"/>
    <n v="14807.960999999999"/>
    <n v="255900.364"/>
    <n v="15460"/>
    <n v="16552.419999999998"/>
  </r>
  <r>
    <s v="32011002017"/>
    <n v="14"/>
    <n v="16"/>
    <x v="15"/>
    <n v="32"/>
    <s v="Espírito Santo"/>
    <s v="3201100"/>
    <s v="Bom Jesus do Norte"/>
    <m/>
    <s v="3204"/>
    <s v="Sul Espírito-santense"/>
    <x v="2"/>
    <x v="2"/>
    <n v="3563.4209999999998"/>
    <n v="19531.302"/>
    <n v="108966.33900000001"/>
    <n v="64023.146000000001"/>
    <n v="44943.192999999999"/>
    <n v="10915.659"/>
    <n v="142976.72099999999"/>
    <n v="10254"/>
    <n v="13943.51"/>
  </r>
  <r>
    <s v="32011592017"/>
    <n v="15"/>
    <n v="16"/>
    <x v="15"/>
    <n v="32"/>
    <s v="Espírito Santo"/>
    <s v="3201159"/>
    <s v="Brejetuba"/>
    <m/>
    <s v="3203"/>
    <s v="Central Espírito-santense"/>
    <x v="0"/>
    <x v="0"/>
    <n v="70653.384000000005"/>
    <n v="18479.078000000001"/>
    <n v="111731.537"/>
    <n v="58944.764999999999"/>
    <n v="52786.771999999997"/>
    <n v="8701.5390000000007"/>
    <n v="209565.538"/>
    <n v="12838"/>
    <n v="16323.85"/>
  </r>
  <r>
    <s v="32012092017"/>
    <n v="16"/>
    <n v="16"/>
    <x v="15"/>
    <n v="32"/>
    <s v="Espírito Santo"/>
    <s v="3201209"/>
    <s v="Cachoeiro de Itapemirim"/>
    <m/>
    <s v="3204"/>
    <s v="Sul Espírito-santense"/>
    <x v="5"/>
    <x v="5"/>
    <n v="58585.985000000001"/>
    <n v="877394.09"/>
    <n v="3252386.7659999998"/>
    <n v="2447016.8139999998"/>
    <n v="805369.95200000005"/>
    <n v="569120.68700000003"/>
    <n v="4757487.5290000001"/>
    <n v="211649"/>
    <n v="22478.2"/>
  </r>
  <r>
    <s v="32013082017"/>
    <n v="17"/>
    <n v="16"/>
    <x v="15"/>
    <n v="32"/>
    <s v="Espírito Santo"/>
    <s v="3201308"/>
    <s v="Cariacica"/>
    <s v="RM Grande Vitória"/>
    <s v="3203"/>
    <s v="Central Espírito-santense"/>
    <x v="8"/>
    <x v="8"/>
    <n v="11233.397999999999"/>
    <n v="681874.16500000004"/>
    <n v="5700512.591"/>
    <n v="4404754.4730000002"/>
    <n v="1295758.118"/>
    <n v="1609278.6059999999"/>
    <n v="8002898.7599999998"/>
    <n v="387368"/>
    <n v="20659.68"/>
  </r>
  <r>
    <s v="32014072017"/>
    <n v="18"/>
    <n v="16"/>
    <x v="15"/>
    <n v="32"/>
    <s v="Espírito Santo"/>
    <s v="3201407"/>
    <s v="Castelo"/>
    <m/>
    <s v="3204"/>
    <s v="Sul Espírito-santense"/>
    <x v="5"/>
    <x v="5"/>
    <n v="67206.085999999996"/>
    <n v="188149.109"/>
    <n v="513953.62699999998"/>
    <n v="357344.50599999999"/>
    <n v="156609.12100000001"/>
    <n v="94475.428"/>
    <n v="863784.25"/>
    <n v="38304"/>
    <n v="22550.76"/>
  </r>
  <r>
    <s v="32015062017"/>
    <n v="19"/>
    <n v="16"/>
    <x v="15"/>
    <n v="32"/>
    <s v="Espírito Santo"/>
    <s v="3201506"/>
    <s v="Colatina"/>
    <m/>
    <s v="3201"/>
    <s v="Noroeste Espírito-santense"/>
    <x v="4"/>
    <x v="4"/>
    <n v="49709.625999999997"/>
    <n v="682701.76599999995"/>
    <n v="2191703.7880000002"/>
    <n v="1660320.5870000001"/>
    <n v="531383.201"/>
    <n v="408968.11800000002"/>
    <n v="3333083.2969999998"/>
    <n v="124525"/>
    <n v="26766.38"/>
  </r>
  <r>
    <s v="32016052017"/>
    <n v="20"/>
    <n v="16"/>
    <x v="15"/>
    <n v="32"/>
    <s v="Espírito Santo"/>
    <s v="3201605"/>
    <s v="Conceição da Barra"/>
    <m/>
    <s v="3202"/>
    <s v="Litoral Norte Espírito-santense"/>
    <x v="7"/>
    <x v="7"/>
    <n v="44090.951999999997"/>
    <n v="56830.34"/>
    <n v="290925.95500000002"/>
    <n v="148740.66"/>
    <n v="142185.29500000001"/>
    <n v="32680.233"/>
    <n v="424527.48"/>
    <n v="31574"/>
    <n v="13445.48"/>
  </r>
  <r>
    <s v="32017042017"/>
    <n v="21"/>
    <n v="16"/>
    <x v="15"/>
    <n v="32"/>
    <s v="Espírito Santo"/>
    <s v="3201704"/>
    <s v="Conceição do Castelo"/>
    <m/>
    <s v="3203"/>
    <s v="Central Espírito-santense"/>
    <x v="0"/>
    <x v="0"/>
    <n v="27098.397000000001"/>
    <n v="16579.809000000001"/>
    <n v="139934.185"/>
    <n v="82264.320000000007"/>
    <n v="57669.864999999998"/>
    <n v="14618.423000000001"/>
    <n v="198230.81400000001"/>
    <n v="12944"/>
    <n v="15314.49"/>
  </r>
  <r>
    <s v="32018032017"/>
    <n v="22"/>
    <n v="16"/>
    <x v="15"/>
    <n v="32"/>
    <s v="Espírito Santo"/>
    <s v="3201803"/>
    <s v="Divino de São Lourenço"/>
    <m/>
    <s v="3204"/>
    <s v="Sul Espírito-santense"/>
    <x v="2"/>
    <x v="2"/>
    <n v="21318.652999999998"/>
    <n v="3604.9079999999999"/>
    <n v="40322.851999999999"/>
    <n v="16698.335999999999"/>
    <n v="23624.516"/>
    <n v="1997.6559999999999"/>
    <n v="67244.070000000007"/>
    <n v="4612"/>
    <n v="14580.24"/>
  </r>
  <r>
    <s v="32019022017"/>
    <n v="23"/>
    <n v="16"/>
    <x v="15"/>
    <n v="32"/>
    <s v="Espírito Santo"/>
    <s v="3201902"/>
    <s v="Domingos Martins"/>
    <m/>
    <s v="3203"/>
    <s v="Central Espírito-santense"/>
    <x v="0"/>
    <x v="0"/>
    <n v="127583.257"/>
    <n v="95509.89"/>
    <n v="438499.45600000001"/>
    <n v="293244.33100000001"/>
    <n v="145255.125"/>
    <n v="44662.584000000003"/>
    <n v="706255.18700000003"/>
    <n v="34757"/>
    <n v="20319.8"/>
  </r>
  <r>
    <s v="32020092017"/>
    <n v="24"/>
    <n v="16"/>
    <x v="15"/>
    <n v="32"/>
    <s v="Espírito Santo"/>
    <s v="3202009"/>
    <s v="Dores do Rio Preto"/>
    <m/>
    <s v="3204"/>
    <s v="Sul Espírito-santense"/>
    <x v="2"/>
    <x v="2"/>
    <n v="23525.777999999998"/>
    <n v="13468.844999999999"/>
    <n v="81304.489000000001"/>
    <n v="48358.928999999996"/>
    <n v="32945.56"/>
    <n v="9013.0859999999993"/>
    <n v="127312.19899999999"/>
    <n v="6949"/>
    <n v="18320.939999999999"/>
  </r>
  <r>
    <s v="32021082017"/>
    <n v="25"/>
    <n v="16"/>
    <x v="15"/>
    <n v="32"/>
    <s v="Espírito Santo"/>
    <s v="3202108"/>
    <s v="Ecoporanga"/>
    <m/>
    <s v="3201"/>
    <s v="Noroeste Espírito-santense"/>
    <x v="1"/>
    <x v="1"/>
    <n v="58934.546999999999"/>
    <n v="30990.788"/>
    <n v="200226.538"/>
    <n v="104376.538"/>
    <n v="95850"/>
    <n v="13610.549000000001"/>
    <n v="303762.42200000002"/>
    <n v="24217"/>
    <n v="12543.35"/>
  </r>
  <r>
    <s v="32022072017"/>
    <n v="26"/>
    <n v="16"/>
    <x v="15"/>
    <n v="32"/>
    <s v="Espírito Santo"/>
    <s v="3202207"/>
    <s v="Fundão"/>
    <s v="RM Grande Vitória"/>
    <s v="3202"/>
    <s v="Litoral Norte Espírito-santense"/>
    <x v="8"/>
    <x v="8"/>
    <n v="27620.473999999998"/>
    <n v="106360.49800000001"/>
    <n v="246735.253"/>
    <n v="152902.606"/>
    <n v="93832.646999999997"/>
    <n v="41175.79"/>
    <n v="421892.016"/>
    <n v="20757"/>
    <n v="20325.29"/>
  </r>
  <r>
    <s v="32022562017"/>
    <n v="27"/>
    <n v="16"/>
    <x v="15"/>
    <n v="32"/>
    <s v="Espírito Santo"/>
    <s v="3202256"/>
    <s v="Governador Lindenberg"/>
    <m/>
    <s v="3201"/>
    <s v="Noroeste Espírito-santense"/>
    <x v="4"/>
    <x v="4"/>
    <n v="43847.553"/>
    <n v="12581.671"/>
    <n v="111790.105"/>
    <n v="57435.436999999998"/>
    <n v="54354.667999999998"/>
    <n v="10850.735000000001"/>
    <n v="179070.065"/>
    <n v="12600"/>
    <n v="14211.91"/>
  </r>
  <r>
    <s v="32023062017"/>
    <n v="28"/>
    <n v="16"/>
    <x v="15"/>
    <n v="32"/>
    <s v="Espírito Santo"/>
    <s v="3202306"/>
    <s v="Guaçuí"/>
    <m/>
    <s v="3204"/>
    <s v="Sul Espírito-santense"/>
    <x v="2"/>
    <x v="2"/>
    <n v="36847.699999999997"/>
    <n v="67642.716"/>
    <n v="381186.39600000001"/>
    <n v="257758.799"/>
    <n v="123427.59699999999"/>
    <n v="39780.190999999999"/>
    <n v="525457.00199999998"/>
    <n v="31201"/>
    <n v="16841.03"/>
  </r>
  <r>
    <s v="32024052017"/>
    <n v="29"/>
    <n v="16"/>
    <x v="15"/>
    <n v="32"/>
    <s v="Espírito Santo"/>
    <s v="3202405"/>
    <s v="Guarapari"/>
    <s v="RM Grande Vitória"/>
    <s v="3203"/>
    <s v="Central Espírito-santense"/>
    <x v="8"/>
    <x v="8"/>
    <n v="48728.178"/>
    <n v="225430.39600000001"/>
    <n v="1713258.0109999999"/>
    <n v="1213241.6259999999"/>
    <n v="500016.38500000001"/>
    <n v="173647.40599999999"/>
    <n v="2161063.9909999999"/>
    <n v="123166"/>
    <n v="17545.95"/>
  </r>
  <r>
    <s v="32024542017"/>
    <n v="30"/>
    <n v="16"/>
    <x v="15"/>
    <n v="32"/>
    <s v="Espírito Santo"/>
    <s v="3202454"/>
    <s v="Ibatiba"/>
    <m/>
    <s v="3204"/>
    <s v="Sul Espírito-santense"/>
    <x v="2"/>
    <x v="2"/>
    <n v="42696.6"/>
    <n v="22637.081999999999"/>
    <n v="233126.24099999998"/>
    <n v="130832.852"/>
    <n v="102293.389"/>
    <n v="19793.276999999998"/>
    <n v="318253.19900000002"/>
    <n v="25882"/>
    <n v="12296.31"/>
  </r>
  <r>
    <s v="32025042017"/>
    <n v="31"/>
    <n v="16"/>
    <x v="15"/>
    <n v="32"/>
    <s v="Espírito Santo"/>
    <s v="3202504"/>
    <s v="Ibiraçu"/>
    <m/>
    <s v="3202"/>
    <s v="Litoral Norte Espírito-santense"/>
    <x v="6"/>
    <x v="6"/>
    <n v="15474.588"/>
    <n v="28500.57"/>
    <n v="175495.60800000001"/>
    <n v="119388.09299999999"/>
    <n v="56107.514999999999"/>
    <n v="23167.771000000001"/>
    <n v="242638.538"/>
    <n v="12581"/>
    <n v="19286.11"/>
  </r>
  <r>
    <s v="32025532017"/>
    <n v="32"/>
    <n v="16"/>
    <x v="15"/>
    <n v="32"/>
    <s v="Espírito Santo"/>
    <s v="3202553"/>
    <s v="Ibitirama"/>
    <m/>
    <s v="3204"/>
    <s v="Sul Espírito-santense"/>
    <x v="2"/>
    <x v="2"/>
    <n v="48741.652000000002"/>
    <n v="6675.8119999999999"/>
    <n v="84447.898000000001"/>
    <n v="42417.120999999999"/>
    <n v="42030.777000000002"/>
    <n v="6514.7020000000002"/>
    <n v="146380.065"/>
    <n v="9373"/>
    <n v="15617.21"/>
  </r>
  <r>
    <s v="32026032017"/>
    <n v="33"/>
    <n v="16"/>
    <x v="15"/>
    <n v="32"/>
    <s v="Espírito Santo"/>
    <s v="3202603"/>
    <s v="Iconha"/>
    <m/>
    <s v="3203"/>
    <s v="Central Espírito-santense"/>
    <x v="3"/>
    <x v="3"/>
    <n v="33721.089"/>
    <n v="19923.8"/>
    <n v="232023.08799999999"/>
    <n v="164546.23499999999"/>
    <n v="67476.853000000003"/>
    <n v="46334.900999999998"/>
    <n v="332002.87900000002"/>
    <n v="14016"/>
    <n v="23687.42"/>
  </r>
  <r>
    <s v="32026522017"/>
    <n v="34"/>
    <n v="16"/>
    <x v="15"/>
    <n v="32"/>
    <s v="Espírito Santo"/>
    <s v="3202652"/>
    <s v="Irupi"/>
    <m/>
    <s v="3204"/>
    <s v="Sul Espírito-santense"/>
    <x v="2"/>
    <x v="2"/>
    <n v="41912.402999999998"/>
    <n v="8753.1129999999994"/>
    <n v="129698.041"/>
    <n v="72282.559999999998"/>
    <n v="57415.481"/>
    <n v="13238.557000000001"/>
    <n v="193602.114"/>
    <n v="13380"/>
    <n v="14469.52"/>
  </r>
  <r>
    <s v="32027022017"/>
    <n v="35"/>
    <n v="16"/>
    <x v="15"/>
    <n v="32"/>
    <s v="Espírito Santo"/>
    <s v="3202702"/>
    <s v="Itaguaçu"/>
    <m/>
    <s v="3203"/>
    <s v="Central Espírito-santense"/>
    <x v="9"/>
    <x v="9"/>
    <n v="76364.717000000004"/>
    <n v="13235.675999999999"/>
    <n v="150231.584"/>
    <n v="89108.38"/>
    <n v="61123.203999999998"/>
    <n v="11723.132"/>
    <n v="251555.11"/>
    <n v="14815"/>
    <n v="16979.759999999998"/>
  </r>
  <r>
    <s v="32028012017"/>
    <n v="36"/>
    <n v="16"/>
    <x v="15"/>
    <n v="32"/>
    <s v="Espírito Santo"/>
    <s v="3202801"/>
    <s v="Itapemirim"/>
    <m/>
    <s v="3204"/>
    <s v="Sul Espírito-santense"/>
    <x v="3"/>
    <x v="3"/>
    <n v="79129.047000000006"/>
    <n v="1739937.27"/>
    <n v="1233657.2620000001"/>
    <n v="920633.22100000002"/>
    <n v="313024.04100000003"/>
    <n v="77823.175000000003"/>
    <n v="3130546.7540000002"/>
    <n v="34628"/>
    <n v="90405.07"/>
  </r>
  <r>
    <s v="32029002017"/>
    <n v="37"/>
    <n v="16"/>
    <x v="15"/>
    <n v="32"/>
    <s v="Espírito Santo"/>
    <s v="3202900"/>
    <s v="Itarana"/>
    <m/>
    <s v="3203"/>
    <s v="Central Espírito-santense"/>
    <x v="9"/>
    <x v="9"/>
    <n v="37859.220999999998"/>
    <n v="37442.625999999997"/>
    <n v="124071.239"/>
    <n v="77214.660999999993"/>
    <n v="46856.578000000001"/>
    <n v="11699.831"/>
    <n v="211072.91699999999"/>
    <n v="11231"/>
    <n v="18793.78"/>
  </r>
  <r>
    <s v="32030072017"/>
    <n v="38"/>
    <n v="16"/>
    <x v="15"/>
    <n v="32"/>
    <s v="Espírito Santo"/>
    <s v="3203007"/>
    <s v="Iúna"/>
    <m/>
    <s v="3204"/>
    <s v="Sul Espírito-santense"/>
    <x v="2"/>
    <x v="2"/>
    <n v="75438.817999999999"/>
    <n v="18006.863000000001"/>
    <n v="293968.962"/>
    <n v="178407.17300000001"/>
    <n v="115561.789"/>
    <n v="24305.584999999999"/>
    <n v="411720.22899999999"/>
    <n v="29896"/>
    <n v="13771.75"/>
  </r>
  <r>
    <s v="32030562017"/>
    <n v="39"/>
    <n v="16"/>
    <x v="15"/>
    <n v="32"/>
    <s v="Espírito Santo"/>
    <s v="3203056"/>
    <s v="Jaguaré"/>
    <m/>
    <s v="3202"/>
    <s v="Litoral Norte Espírito-santense"/>
    <x v="7"/>
    <x v="7"/>
    <n v="62261.544000000002"/>
    <n v="59359.423999999999"/>
    <n v="307313.36300000001"/>
    <n v="174605.198"/>
    <n v="132708.16500000001"/>
    <n v="31439.084999999999"/>
    <n v="460373.41499999998"/>
    <n v="29642"/>
    <n v="15531.12"/>
  </r>
  <r>
    <s v="32031062017"/>
    <n v="40"/>
    <n v="16"/>
    <x v="15"/>
    <n v="32"/>
    <s v="Espírito Santo"/>
    <s v="3203106"/>
    <s v="Jerônimo Monteiro"/>
    <m/>
    <s v="3204"/>
    <s v="Sul Espírito-santense"/>
    <x v="2"/>
    <x v="2"/>
    <n v="16212.386"/>
    <n v="8052.05"/>
    <n v="108755.636"/>
    <n v="56559.631999999998"/>
    <n v="52196.004000000001"/>
    <n v="8175.6719999999996"/>
    <n v="141195.74400000001"/>
    <n v="12036"/>
    <n v="11731.12"/>
  </r>
  <r>
    <s v="32031302017"/>
    <n v="41"/>
    <n v="16"/>
    <x v="15"/>
    <n v="32"/>
    <s v="Espírito Santo"/>
    <s v="3203130"/>
    <s v="João Neiva"/>
    <m/>
    <s v="3202"/>
    <s v="Litoral Norte Espírito-santense"/>
    <x v="6"/>
    <x v="6"/>
    <n v="26938.651000000002"/>
    <n v="33234.639000000003"/>
    <n v="240194.859"/>
    <n v="170227.136"/>
    <n v="69967.722999999998"/>
    <n v="51848.661999999997"/>
    <n v="352216.81099999999"/>
    <n v="17168"/>
    <n v="20515.89"/>
  </r>
  <r>
    <s v="32031632017"/>
    <n v="42"/>
    <n v="16"/>
    <x v="15"/>
    <n v="32"/>
    <s v="Espírito Santo"/>
    <s v="3203163"/>
    <s v="Laranja da Terra"/>
    <m/>
    <s v="3203"/>
    <s v="Central Espírito-santense"/>
    <x v="0"/>
    <x v="0"/>
    <n v="32834.008999999998"/>
    <n v="7996.5249999999996"/>
    <n v="86452.201000000001"/>
    <n v="38537.447"/>
    <n v="47914.754000000001"/>
    <n v="7245.9279999999999"/>
    <n v="134528.66399999999"/>
    <n v="11457"/>
    <n v="11742.05"/>
  </r>
  <r>
    <s v="32032052017"/>
    <n v="43"/>
    <n v="16"/>
    <x v="15"/>
    <n v="32"/>
    <s v="Espírito Santo"/>
    <s v="3203205"/>
    <s v="Linhares"/>
    <m/>
    <s v="3202"/>
    <s v="Litoral Norte Espírito-santense"/>
    <x v="6"/>
    <x v="6"/>
    <n v="215310.26199999999"/>
    <n v="1648539.389"/>
    <n v="2845016.463"/>
    <n v="2108423.3939999999"/>
    <n v="736593.06900000002"/>
    <n v="772575.08"/>
    <n v="5481441.1940000001"/>
    <n v="169048"/>
    <n v="32425.35"/>
  </r>
  <r>
    <s v="32033042017"/>
    <n v="44"/>
    <n v="16"/>
    <x v="15"/>
    <n v="32"/>
    <s v="Espírito Santo"/>
    <s v="3203304"/>
    <s v="Mantenópolis"/>
    <m/>
    <s v="3201"/>
    <s v="Noroeste Espírito-santense"/>
    <x v="1"/>
    <x v="1"/>
    <n v="40391.042999999998"/>
    <n v="9868.3850000000002"/>
    <n v="110940.368"/>
    <n v="48621.504000000001"/>
    <n v="62318.864000000001"/>
    <n v="5973.8"/>
    <n v="167173.595"/>
    <n v="15419"/>
    <n v="10842.05"/>
  </r>
  <r>
    <s v="32033202017"/>
    <n v="45"/>
    <n v="16"/>
    <x v="15"/>
    <n v="32"/>
    <s v="Espírito Santo"/>
    <s v="3203320"/>
    <s v="Marataízes"/>
    <m/>
    <s v="3204"/>
    <s v="Sul Espírito-santense"/>
    <x v="3"/>
    <x v="3"/>
    <n v="80440.373999999996"/>
    <n v="726774.61199999996"/>
    <n v="756926.8"/>
    <n v="544664.06099999999"/>
    <n v="212262.739"/>
    <n v="47769.025999999998"/>
    <n v="1611910.8130000001"/>
    <n v="38670"/>
    <n v="41683.760000000002"/>
  </r>
  <r>
    <s v="32033462017"/>
    <n v="46"/>
    <n v="16"/>
    <x v="15"/>
    <n v="32"/>
    <s v="Espírito Santo"/>
    <s v="3203346"/>
    <s v="Marechal Floriano"/>
    <m/>
    <s v="3203"/>
    <s v="Central Espírito-santense"/>
    <x v="0"/>
    <x v="0"/>
    <n v="71210.84"/>
    <n v="44938.714"/>
    <n v="262809.54599999997"/>
    <n v="188977.864"/>
    <n v="73831.682000000001"/>
    <n v="37765.879999999997"/>
    <n v="416724.98100000003"/>
    <n v="16545"/>
    <n v="25187.37"/>
  </r>
  <r>
    <s v="32033532017"/>
    <n v="47"/>
    <n v="16"/>
    <x v="15"/>
    <n v="32"/>
    <s v="Espírito Santo"/>
    <s v="3203353"/>
    <s v="Marilândia"/>
    <m/>
    <s v="3201"/>
    <s v="Noroeste Espírito-santense"/>
    <x v="4"/>
    <x v="4"/>
    <n v="50215.892999999996"/>
    <n v="18887.616000000002"/>
    <n v="166532.09299999999"/>
    <n v="113198.909"/>
    <n v="53333.184000000001"/>
    <n v="19815.553"/>
    <n v="255451.155"/>
    <n v="12602"/>
    <n v="20270.68"/>
  </r>
  <r>
    <s v="32034032017"/>
    <n v="48"/>
    <n v="16"/>
    <x v="15"/>
    <n v="32"/>
    <s v="Espírito Santo"/>
    <s v="3203403"/>
    <s v="Mimoso do Sul"/>
    <m/>
    <s v="3204"/>
    <s v="Sul Espírito-santense"/>
    <x v="5"/>
    <x v="5"/>
    <n v="82427.294999999998"/>
    <n v="61235.093999999997"/>
    <n v="287731.598"/>
    <n v="180609.144"/>
    <n v="107122.454"/>
    <n v="32559.285"/>
    <n v="463953.272"/>
    <n v="27388"/>
    <n v="16940.02"/>
  </r>
  <r>
    <s v="32035022017"/>
    <n v="49"/>
    <n v="16"/>
    <x v="15"/>
    <n v="32"/>
    <s v="Espírito Santo"/>
    <s v="3203502"/>
    <s v="Montanha"/>
    <m/>
    <s v="3202"/>
    <s v="Litoral Norte Espírito-santense"/>
    <x v="7"/>
    <x v="7"/>
    <n v="59428.777000000002"/>
    <n v="43102.478999999999"/>
    <n v="213995.88099999999"/>
    <n v="132234.788"/>
    <n v="81761.092999999993"/>
    <n v="26667.284"/>
    <n v="343194.42200000002"/>
    <n v="19391"/>
    <n v="17698.64"/>
  </r>
  <r>
    <s v="32036012017"/>
    <n v="50"/>
    <n v="16"/>
    <x v="15"/>
    <n v="32"/>
    <s v="Espírito Santo"/>
    <s v="3203601"/>
    <s v="Mucurici"/>
    <m/>
    <s v="3202"/>
    <s v="Litoral Norte Espírito-santense"/>
    <x v="7"/>
    <x v="7"/>
    <n v="20354.894"/>
    <n v="4025.3690000000001"/>
    <n v="45145.823000000004"/>
    <n v="16736.475999999999"/>
    <n v="28409.347000000002"/>
    <n v="2666.0650000000001"/>
    <n v="72192.150999999998"/>
    <n v="5861"/>
    <n v="12317.38"/>
  </r>
  <r>
    <s v="32037002017"/>
    <n v="51"/>
    <n v="16"/>
    <x v="15"/>
    <n v="32"/>
    <s v="Espírito Santo"/>
    <s v="3203700"/>
    <s v="Muniz Freire"/>
    <m/>
    <s v="3204"/>
    <s v="Sul Espírito-santense"/>
    <x v="2"/>
    <x v="2"/>
    <n v="72810.396999999997"/>
    <n v="16024.725"/>
    <n v="174522.959"/>
    <n v="88982.691999999995"/>
    <n v="85540.267000000007"/>
    <n v="13908.206"/>
    <n v="277266.288"/>
    <n v="18745"/>
    <n v="14791.48"/>
  </r>
  <r>
    <s v="32038092017"/>
    <n v="52"/>
    <n v="16"/>
    <x v="15"/>
    <n v="32"/>
    <s v="Espírito Santo"/>
    <s v="3203809"/>
    <s v="Muqui"/>
    <m/>
    <s v="3204"/>
    <s v="Sul Espírito-santense"/>
    <x v="5"/>
    <x v="5"/>
    <n v="23900.501"/>
    <n v="10288.554"/>
    <n v="149802.62599999999"/>
    <n v="84714.464999999997"/>
    <n v="65088.161"/>
    <n v="11171.41"/>
    <n v="195163.09099999999"/>
    <n v="15806"/>
    <n v="12347.41"/>
  </r>
  <r>
    <s v="32039082017"/>
    <n v="53"/>
    <n v="16"/>
    <x v="15"/>
    <n v="32"/>
    <s v="Espírito Santo"/>
    <s v="3203908"/>
    <s v="Nova Venécia"/>
    <m/>
    <s v="3201"/>
    <s v="Noroeste Espírito-santense"/>
    <x v="1"/>
    <x v="1"/>
    <n v="78337.116999999998"/>
    <n v="92152.429000000004"/>
    <n v="671260.15099999995"/>
    <n v="474135.02899999998"/>
    <n v="197125.122"/>
    <n v="88844.160000000003"/>
    <n v="930593.85699999996"/>
    <n v="50991"/>
    <n v="18250.16"/>
  </r>
  <r>
    <s v="32040052017"/>
    <n v="54"/>
    <n v="16"/>
    <x v="15"/>
    <n v="32"/>
    <s v="Espírito Santo"/>
    <s v="3204005"/>
    <s v="Pancas"/>
    <m/>
    <s v="3201"/>
    <s v="Noroeste Espírito-santense"/>
    <x v="4"/>
    <x v="4"/>
    <n v="39675.692999999999"/>
    <n v="11519.865"/>
    <n v="175595.19699999999"/>
    <n v="83430.623000000007"/>
    <n v="92164.573999999993"/>
    <n v="10985.209000000001"/>
    <n v="237775.96299999999"/>
    <n v="23697"/>
    <n v="10034.01"/>
  </r>
  <r>
    <s v="32040542017"/>
    <n v="55"/>
    <n v="16"/>
    <x v="15"/>
    <n v="32"/>
    <s v="Espírito Santo"/>
    <s v="3204054"/>
    <s v="Pedro Canário"/>
    <m/>
    <s v="3202"/>
    <s v="Litoral Norte Espírito-santense"/>
    <x v="7"/>
    <x v="7"/>
    <n v="26558.436000000002"/>
    <n v="31326.370999999999"/>
    <n v="213571.47499999998"/>
    <n v="112180.098"/>
    <n v="101391.37699999999"/>
    <n v="15946.994000000001"/>
    <n v="287403.27500000002"/>
    <n v="26537"/>
    <n v="10830.29"/>
  </r>
  <r>
    <s v="32041042017"/>
    <n v="56"/>
    <n v="16"/>
    <x v="15"/>
    <n v="32"/>
    <s v="Espírito Santo"/>
    <s v="3204104"/>
    <s v="Pinheiros"/>
    <m/>
    <s v="3202"/>
    <s v="Litoral Norte Espírito-santense"/>
    <x v="7"/>
    <x v="7"/>
    <n v="82058.998000000007"/>
    <n v="23113.837"/>
    <n v="289584.78599999996"/>
    <n v="173880.73199999999"/>
    <n v="115704.054"/>
    <n v="69355.682000000001"/>
    <n v="464113.304"/>
    <n v="27130"/>
    <n v="17107.009999999998"/>
  </r>
  <r>
    <s v="32042032017"/>
    <n v="57"/>
    <n v="16"/>
    <x v="15"/>
    <n v="32"/>
    <s v="Espírito Santo"/>
    <s v="3204203"/>
    <s v="Piúma"/>
    <m/>
    <s v="3203"/>
    <s v="Central Espírito-santense"/>
    <x v="3"/>
    <x v="3"/>
    <n v="12933.985000000001"/>
    <n v="138663.08300000001"/>
    <n v="300045.74400000001"/>
    <n v="195458.916"/>
    <n v="104586.82799999999"/>
    <n v="20909.406999999999"/>
    <n v="472552.21899999998"/>
    <n v="21336"/>
    <n v="22148.12"/>
  </r>
  <r>
    <s v="32042522017"/>
    <n v="58"/>
    <n v="16"/>
    <x v="15"/>
    <n v="32"/>
    <s v="Espírito Santo"/>
    <s v="3204252"/>
    <s v="Ponto Belo"/>
    <m/>
    <s v="3202"/>
    <s v="Litoral Norte Espírito-santense"/>
    <x v="7"/>
    <x v="7"/>
    <n v="13611.91"/>
    <n v="5722.5060000000003"/>
    <n v="58620.688999999998"/>
    <n v="24814.719000000001"/>
    <n v="33805.97"/>
    <n v="3304.6089999999999"/>
    <n v="81259.713000000003"/>
    <n v="7901"/>
    <n v="10284.74"/>
  </r>
  <r>
    <s v="32043022017"/>
    <n v="59"/>
    <n v="16"/>
    <x v="15"/>
    <n v="32"/>
    <s v="Espírito Santo"/>
    <s v="3204302"/>
    <s v="Presidente Kennedy"/>
    <m/>
    <s v="3204"/>
    <s v="Sul Espírito-santense"/>
    <x v="3"/>
    <x v="3"/>
    <n v="56605.597000000002"/>
    <n v="2200428.0580000002"/>
    <n v="1131730.3810000001"/>
    <n v="996360.27"/>
    <n v="135370.111"/>
    <n v="49170.345999999998"/>
    <n v="3437934.3820000002"/>
    <n v="11742"/>
    <n v="292789.51"/>
  </r>
  <r>
    <s v="32043512017"/>
    <n v="60"/>
    <n v="16"/>
    <x v="15"/>
    <n v="32"/>
    <s v="Espírito Santo"/>
    <s v="3204351"/>
    <s v="Rio Bananal"/>
    <m/>
    <s v="3202"/>
    <s v="Litoral Norte Espírito-santense"/>
    <x v="6"/>
    <x v="6"/>
    <n v="53670.245999999999"/>
    <n v="25605.207999999999"/>
    <n v="261382.01799999998"/>
    <n v="168645.62299999999"/>
    <n v="92736.395000000004"/>
    <n v="39717.447999999997"/>
    <n v="380374.92"/>
    <n v="19457"/>
    <n v="19549.52"/>
  </r>
  <r>
    <s v="32044012017"/>
    <n v="61"/>
    <n v="16"/>
    <x v="15"/>
    <n v="32"/>
    <s v="Espírito Santo"/>
    <s v="3204401"/>
    <s v="Rio Novo do Sul"/>
    <m/>
    <s v="3203"/>
    <s v="Central Espírito-santense"/>
    <x v="3"/>
    <x v="3"/>
    <n v="14959.761"/>
    <n v="29376.987000000001"/>
    <n v="119247.59099999999"/>
    <n v="67374.994999999995"/>
    <n v="51872.595999999998"/>
    <n v="15240.378000000001"/>
    <n v="178824.717"/>
    <n v="12095"/>
    <n v="14785.01"/>
  </r>
  <r>
    <s v="32045002017"/>
    <n v="62"/>
    <n v="16"/>
    <x v="15"/>
    <n v="32"/>
    <s v="Espírito Santo"/>
    <s v="3204500"/>
    <s v="Santa Leopoldina"/>
    <m/>
    <s v="3203"/>
    <s v="Central Espírito-santense"/>
    <x v="9"/>
    <x v="9"/>
    <n v="64845.205999999998"/>
    <n v="26085.455000000002"/>
    <n v="100984.27499999999"/>
    <n v="47731.47"/>
    <n v="53252.805"/>
    <n v="5789.8249999999998"/>
    <n v="197704.761"/>
    <n v="12889"/>
    <n v="15339.03"/>
  </r>
  <r>
    <s v="32045592017"/>
    <n v="63"/>
    <n v="16"/>
    <x v="15"/>
    <n v="32"/>
    <s v="Espírito Santo"/>
    <s v="3204559"/>
    <s v="Santa Maria de Jetibá"/>
    <m/>
    <s v="3203"/>
    <s v="Central Espírito-santense"/>
    <x v="9"/>
    <x v="9"/>
    <n v="661758.30900000001"/>
    <n v="64975.040000000001"/>
    <n v="557441.39"/>
    <n v="394294.43699999998"/>
    <n v="163146.95300000001"/>
    <n v="84012.266000000003"/>
    <n v="1368187.0049999999"/>
    <n v="39928"/>
    <n v="34266.35"/>
  </r>
  <r>
    <s v="32046092017"/>
    <n v="64"/>
    <n v="16"/>
    <x v="15"/>
    <n v="32"/>
    <s v="Espírito Santo"/>
    <s v="3204609"/>
    <s v="Santa Teresa"/>
    <m/>
    <s v="3203"/>
    <s v="Central Espírito-santense"/>
    <x v="9"/>
    <x v="9"/>
    <n v="85763.683999999994"/>
    <n v="37263.067000000003"/>
    <n v="312219.94900000002"/>
    <n v="211426.93"/>
    <n v="100793.019"/>
    <n v="31210.793000000001"/>
    <n v="466457.49400000001"/>
    <n v="24025"/>
    <n v="19415.5"/>
  </r>
  <r>
    <s v="32046582017"/>
    <n v="65"/>
    <n v="16"/>
    <x v="15"/>
    <n v="32"/>
    <s v="Espírito Santo"/>
    <s v="3204658"/>
    <s v="São Domingos do Norte"/>
    <m/>
    <s v="3201"/>
    <s v="Noroeste Espírito-santense"/>
    <x v="4"/>
    <x v="4"/>
    <n v="30759.806"/>
    <n v="75238.209000000003"/>
    <n v="98230.493000000002"/>
    <n v="56917.074000000001"/>
    <n v="41313.419000000002"/>
    <n v="25608.399000000001"/>
    <n v="229836.905"/>
    <n v="8818"/>
    <n v="26064.52"/>
  </r>
  <r>
    <s v="32047082017"/>
    <n v="66"/>
    <n v="16"/>
    <x v="15"/>
    <n v="32"/>
    <s v="Espírito Santo"/>
    <s v="3204708"/>
    <s v="São Gabriel da Palha"/>
    <m/>
    <s v="3201"/>
    <s v="Noroeste Espírito-santense"/>
    <x v="4"/>
    <x v="4"/>
    <n v="42843.963000000003"/>
    <n v="67723.197"/>
    <n v="402894.69400000002"/>
    <n v="263081.755"/>
    <n v="139812.93900000001"/>
    <n v="55720.474999999999"/>
    <n v="569182.32799999998"/>
    <n v="37375"/>
    <n v="15228.96"/>
  </r>
  <r>
    <s v="32048072017"/>
    <n v="67"/>
    <n v="16"/>
    <x v="15"/>
    <n v="32"/>
    <s v="Espírito Santo"/>
    <s v="3204807"/>
    <s v="São José do Calçado"/>
    <m/>
    <s v="3204"/>
    <s v="Sul Espírito-santense"/>
    <x v="2"/>
    <x v="2"/>
    <n v="18179.067999999999"/>
    <n v="31972.469000000001"/>
    <n v="106124.889"/>
    <n v="60450.506000000001"/>
    <n v="45674.383000000002"/>
    <n v="7941.0020000000004"/>
    <n v="164217.42800000001"/>
    <n v="11036"/>
    <n v="14880.16"/>
  </r>
  <r>
    <s v="32049062017"/>
    <n v="68"/>
    <n v="16"/>
    <x v="15"/>
    <n v="32"/>
    <s v="Espírito Santo"/>
    <s v="3204906"/>
    <s v="São Mateus"/>
    <m/>
    <s v="3202"/>
    <s v="Litoral Norte Espírito-santense"/>
    <x v="7"/>
    <x v="7"/>
    <n v="140543.29999999999"/>
    <n v="206191.49600000001"/>
    <n v="1578847.3339999998"/>
    <n v="1044450.791"/>
    <n v="534396.54299999995"/>
    <n v="186311.00899999999"/>
    <n v="2111893.139"/>
    <n v="128449"/>
    <n v="16441.490000000002"/>
  </r>
  <r>
    <s v="32049552017"/>
    <n v="69"/>
    <n v="16"/>
    <x v="15"/>
    <n v="32"/>
    <s v="Espírito Santo"/>
    <s v="3204955"/>
    <s v="São Roque do Canaã"/>
    <m/>
    <s v="3203"/>
    <s v="Central Espírito-santense"/>
    <x v="4"/>
    <x v="4"/>
    <n v="49814.078000000001"/>
    <n v="22430.89"/>
    <n v="131122.761"/>
    <n v="79789.964999999997"/>
    <n v="51332.796000000002"/>
    <n v="14383.401"/>
    <n v="217751.12899999999"/>
    <n v="12579"/>
    <n v="17310.689999999999"/>
  </r>
  <r>
    <s v="32050022017"/>
    <n v="70"/>
    <n v="16"/>
    <x v="15"/>
    <n v="32"/>
    <s v="Espírito Santo"/>
    <s v="3205002"/>
    <s v="Serra"/>
    <s v="RM Grande Vitória"/>
    <s v="3203"/>
    <s v="Central Espírito-santense"/>
    <x v="8"/>
    <x v="8"/>
    <n v="22832.719000000001"/>
    <n v="3133290.8969999999"/>
    <n v="10970341.665999999"/>
    <n v="9009331.693"/>
    <n v="1961009.973"/>
    <n v="4468773.3710000003"/>
    <n v="18595238.649999999"/>
    <n v="502618"/>
    <n v="36996.76"/>
  </r>
  <r>
    <s v="32050102017"/>
    <n v="71"/>
    <n v="16"/>
    <x v="15"/>
    <n v="32"/>
    <s v="Espírito Santo"/>
    <s v="3205010"/>
    <s v="Sooretama"/>
    <m/>
    <s v="3202"/>
    <s v="Litoral Norte Espírito-santense"/>
    <x v="6"/>
    <x v="6"/>
    <n v="110567.22199999999"/>
    <n v="103678.357"/>
    <n v="292426.47600000002"/>
    <n v="176222.016"/>
    <n v="116204.46"/>
    <n v="54032.446000000004"/>
    <n v="560704.50100000005"/>
    <n v="29038"/>
    <n v="19309.34"/>
  </r>
  <r>
    <s v="32050362017"/>
    <n v="72"/>
    <n v="16"/>
    <x v="15"/>
    <n v="32"/>
    <s v="Espírito Santo"/>
    <s v="3205036"/>
    <s v="Vargem Alta"/>
    <m/>
    <s v="3204"/>
    <s v="Sul Espírito-santense"/>
    <x v="5"/>
    <x v="5"/>
    <n v="81849.521999999997"/>
    <n v="61866.078000000001"/>
    <n v="205086.60499999998"/>
    <n v="120024.853"/>
    <n v="85061.751999999993"/>
    <n v="28412.338"/>
    <n v="377214.54300000001"/>
    <n v="21584"/>
    <n v="17476.580000000002"/>
  </r>
  <r>
    <s v="32050692017"/>
    <n v="73"/>
    <n v="16"/>
    <x v="15"/>
    <n v="32"/>
    <s v="Espírito Santo"/>
    <s v="3205069"/>
    <s v="Venda Nova do Imigrante"/>
    <m/>
    <s v="3203"/>
    <s v="Central Espírito-santense"/>
    <x v="0"/>
    <x v="0"/>
    <n v="56116.542999999998"/>
    <n v="77295.504000000001"/>
    <n v="380956.81900000002"/>
    <n v="281379.87800000003"/>
    <n v="99576.941000000006"/>
    <n v="64132.870999999999"/>
    <n v="578501.73699999996"/>
    <n v="24575"/>
    <n v="23540.25"/>
  </r>
  <r>
    <s v="32051012017"/>
    <n v="74"/>
    <n v="16"/>
    <x v="15"/>
    <n v="32"/>
    <s v="Espírito Santo"/>
    <s v="3205101"/>
    <s v="Viana"/>
    <s v="RM Grande Vitória"/>
    <s v="3203"/>
    <s v="Central Espírito-santense"/>
    <x v="8"/>
    <x v="8"/>
    <n v="20151.8"/>
    <n v="445793.19500000001"/>
    <n v="1305535.173"/>
    <n v="1020028.936"/>
    <n v="285506.23700000002"/>
    <n v="370558.82699999999"/>
    <n v="2142038.9950000001"/>
    <n v="76776"/>
    <n v="27899.85"/>
  </r>
  <r>
    <s v="32051502017"/>
    <n v="75"/>
    <n v="16"/>
    <x v="15"/>
    <n v="32"/>
    <s v="Espírito Santo"/>
    <s v="3205150"/>
    <s v="Vila Pavão"/>
    <m/>
    <s v="3201"/>
    <s v="Noroeste Espírito-santense"/>
    <x v="1"/>
    <x v="1"/>
    <n v="38784.718000000001"/>
    <n v="11121.178"/>
    <n v="79954.429000000004"/>
    <n v="39140.362999999998"/>
    <n v="40814.065999999999"/>
    <n v="7105.8680000000004"/>
    <n v="136966.19399999999"/>
    <n v="9459"/>
    <n v="14479.99"/>
  </r>
  <r>
    <s v="32051762017"/>
    <n v="76"/>
    <n v="16"/>
    <x v="15"/>
    <n v="32"/>
    <s v="Espírito Santo"/>
    <s v="3205176"/>
    <s v="Vila Valério"/>
    <m/>
    <s v="3201"/>
    <s v="Noroeste Espírito-santense"/>
    <x v="4"/>
    <x v="4"/>
    <n v="68213"/>
    <n v="16115.885"/>
    <n v="157720.34899999999"/>
    <n v="93125.991999999998"/>
    <n v="64594.357000000004"/>
    <n v="15102.927"/>
    <n v="257152.16200000001"/>
    <n v="14697"/>
    <n v="17496.919999999998"/>
  </r>
  <r>
    <s v="32052002017"/>
    <n v="77"/>
    <n v="16"/>
    <x v="15"/>
    <n v="32"/>
    <s v="Espírito Santo"/>
    <s v="3205200"/>
    <s v="Vila Velha"/>
    <s v="RM Grande Vitória"/>
    <s v="3203"/>
    <s v="Central Espírito-santense"/>
    <x v="8"/>
    <x v="8"/>
    <n v="18068.084999999999"/>
    <n v="1187009.351"/>
    <n v="7922495.8280000007"/>
    <n v="6257843.1390000004"/>
    <n v="1664652.689"/>
    <n v="1831937.2490000001"/>
    <n v="10959510.51"/>
    <n v="486388"/>
    <n v="22532.44"/>
  </r>
  <r>
    <s v="32053092017"/>
    <n v="78"/>
    <n v="16"/>
    <x v="15"/>
    <n v="32"/>
    <s v="Espírito Santo"/>
    <s v="3205309"/>
    <s v="Vitória"/>
    <s v="RM Grande Vitória"/>
    <s v="3203"/>
    <s v="Central Espírito-santense"/>
    <x v="8"/>
    <x v="8"/>
    <n v="18092.154999999999"/>
    <n v="1994792.824"/>
    <n v="13320317.156000001"/>
    <n v="11531592.300000001"/>
    <n v="1788724.8559999999"/>
    <n v="4918877.3710000003"/>
    <n v="20252079.5"/>
    <n v="363140"/>
    <n v="55769.34"/>
  </r>
  <r>
    <s v="32001022018"/>
    <n v="1"/>
    <n v="17"/>
    <x v="16"/>
    <n v="32"/>
    <s v="Espírito Santo"/>
    <s v="3200102"/>
    <s v="Afonso Cláudio"/>
    <m/>
    <s v="3203"/>
    <s v="Central Espírito-santense"/>
    <x v="0"/>
    <x v="0"/>
    <n v="81303.252999999997"/>
    <n v="41723.881000000001"/>
    <n v="291682.55799999996"/>
    <n v="155867.606"/>
    <n v="135814.95199999999"/>
    <n v="23276.391"/>
    <n v="437986.08299999998"/>
    <n v="30720"/>
    <n v="14257.36"/>
  </r>
  <r>
    <s v="32001362018"/>
    <n v="2"/>
    <n v="17"/>
    <x v="16"/>
    <n v="32"/>
    <s v="Espírito Santo"/>
    <s v="3200136"/>
    <s v="Águia Branca"/>
    <m/>
    <s v="3201"/>
    <s v="Noroeste Espírito-santense"/>
    <x v="1"/>
    <x v="1"/>
    <n v="37914.785000000003"/>
    <n v="21575.557000000001"/>
    <n v="100341.83900000001"/>
    <n v="50432.911"/>
    <n v="49908.928"/>
    <n v="12377.903"/>
    <n v="172210.08199999999"/>
    <n v="9653"/>
    <n v="17840.060000000001"/>
  </r>
  <r>
    <s v="32001692018"/>
    <n v="3"/>
    <n v="17"/>
    <x v="16"/>
    <n v="32"/>
    <s v="Espírito Santo"/>
    <s v="3200169"/>
    <s v="Água Doce do Norte"/>
    <m/>
    <s v="3201"/>
    <s v="Noroeste Espírito-santense"/>
    <x v="1"/>
    <x v="1"/>
    <n v="18132.321"/>
    <n v="13053.576999999999"/>
    <n v="96383.512000000002"/>
    <n v="39520.232000000004"/>
    <n v="56863.28"/>
    <n v="6635.8289999999997"/>
    <n v="134205.239"/>
    <n v="11131"/>
    <n v="12056.89"/>
  </r>
  <r>
    <s v="32002012018"/>
    <n v="4"/>
    <n v="17"/>
    <x v="16"/>
    <n v="32"/>
    <s v="Espírito Santo"/>
    <s v="3200201"/>
    <s v="Alegre"/>
    <m/>
    <s v="3204"/>
    <s v="Sul Espírito-santense"/>
    <x v="2"/>
    <x v="2"/>
    <n v="49524.597999999998"/>
    <n v="90913.872000000003"/>
    <n v="307154.33999999997"/>
    <n v="178106.99"/>
    <n v="129047.35"/>
    <n v="20950.440999999999"/>
    <n v="468543.25199999998"/>
    <n v="30568"/>
    <n v="15327.9"/>
  </r>
  <r>
    <s v="32003002018"/>
    <n v="5"/>
    <n v="17"/>
    <x v="16"/>
    <n v="32"/>
    <s v="Espírito Santo"/>
    <s v="3200300"/>
    <s v="Alfredo Chaves"/>
    <m/>
    <s v="3203"/>
    <s v="Central Espírito-santense"/>
    <x v="3"/>
    <x v="3"/>
    <n v="54786.9"/>
    <n v="54803.457999999999"/>
    <n v="188187.32699999999"/>
    <n v="120236.52800000001"/>
    <n v="67950.798999999999"/>
    <n v="28127.721000000001"/>
    <n v="325905.40600000002"/>
    <n v="14566"/>
    <n v="22374.39"/>
  </r>
  <r>
    <s v="32003592018"/>
    <n v="6"/>
    <n v="17"/>
    <x v="16"/>
    <n v="32"/>
    <s v="Espírito Santo"/>
    <s v="3200359"/>
    <s v="Alto Rio Novo"/>
    <m/>
    <s v="3201"/>
    <s v="Noroeste Espírito-santense"/>
    <x v="4"/>
    <x v="4"/>
    <n v="15876.88"/>
    <n v="3966.2930000000001"/>
    <n v="60489.084000000003"/>
    <n v="22514.536"/>
    <n v="37974.548000000003"/>
    <n v="3066.9569999999999"/>
    <n v="83399.213000000003"/>
    <n v="7798"/>
    <n v="10694.95"/>
  </r>
  <r>
    <s v="32004092018"/>
    <n v="7"/>
    <n v="17"/>
    <x v="16"/>
    <n v="32"/>
    <s v="Espírito Santo"/>
    <s v="3200409"/>
    <s v="Anchieta"/>
    <m/>
    <s v="3203"/>
    <s v="Central Espírito-santense"/>
    <x v="3"/>
    <x v="3"/>
    <n v="28524.36"/>
    <n v="344149.891"/>
    <n v="494414.38199999998"/>
    <n v="279341.07799999998"/>
    <n v="215073.304"/>
    <n v="50671.203000000001"/>
    <n v="917759.83499999996"/>
    <n v="28736"/>
    <n v="31937.63"/>
  </r>
  <r>
    <s v="32005082018"/>
    <n v="8"/>
    <n v="17"/>
    <x v="16"/>
    <n v="32"/>
    <s v="Espírito Santo"/>
    <s v="3200508"/>
    <s v="Apiacá"/>
    <m/>
    <s v="3204"/>
    <s v="Sul Espírito-santense"/>
    <x v="5"/>
    <x v="5"/>
    <n v="16640.938999999998"/>
    <n v="7320.0069999999996"/>
    <n v="75260.799999999988"/>
    <n v="37898.781999999999"/>
    <n v="37362.017999999996"/>
    <n v="6141.1559999999999"/>
    <n v="105362.902"/>
    <n v="7580"/>
    <n v="13900.12"/>
  </r>
  <r>
    <s v="32006072018"/>
    <n v="9"/>
    <n v="17"/>
    <x v="16"/>
    <n v="32"/>
    <s v="Espírito Santo"/>
    <s v="3200607"/>
    <s v="Aracruz"/>
    <m/>
    <s v="3202"/>
    <s v="Litoral Norte Espírito-santense"/>
    <x v="6"/>
    <x v="6"/>
    <n v="51347.097999999998"/>
    <n v="2952113.7220000001"/>
    <n v="1779372.9350000001"/>
    <n v="1271708.2239999999"/>
    <n v="507664.71100000001"/>
    <n v="611583.56299999997"/>
    <n v="5394417.3190000001"/>
    <n v="99305"/>
    <n v="54321.71"/>
  </r>
  <r>
    <s v="32007062018"/>
    <n v="10"/>
    <n v="17"/>
    <x v="16"/>
    <n v="32"/>
    <s v="Espírito Santo"/>
    <s v="3200706"/>
    <s v="Atilio Vivacqua"/>
    <m/>
    <s v="3204"/>
    <s v="Sul Espírito-santense"/>
    <x v="5"/>
    <x v="5"/>
    <n v="11187.534"/>
    <n v="62894.959000000003"/>
    <n v="134029.58299999998"/>
    <n v="75418.752999999997"/>
    <n v="58610.83"/>
    <n v="39486.629999999997"/>
    <n v="247598.70600000001"/>
    <n v="11765"/>
    <n v="21045.360000000001"/>
  </r>
  <r>
    <s v="32008052018"/>
    <n v="11"/>
    <n v="17"/>
    <x v="16"/>
    <n v="32"/>
    <s v="Espírito Santo"/>
    <s v="3200805"/>
    <s v="Baixo Guandu"/>
    <m/>
    <s v="3201"/>
    <s v="Noroeste Espírito-santense"/>
    <x v="4"/>
    <x v="4"/>
    <n v="32096.446"/>
    <n v="295835.98"/>
    <n v="338504.73300000001"/>
    <n v="201100.894"/>
    <n v="137403.83900000001"/>
    <n v="38425.919999999998"/>
    <n v="704863.07799999998"/>
    <n v="30862"/>
    <n v="22839.19"/>
  </r>
  <r>
    <s v="32009042018"/>
    <n v="12"/>
    <n v="17"/>
    <x v="16"/>
    <n v="32"/>
    <s v="Espírito Santo"/>
    <s v="3200904"/>
    <s v="Barra de São Francisco"/>
    <m/>
    <s v="3201"/>
    <s v="Noroeste Espírito-santense"/>
    <x v="1"/>
    <x v="1"/>
    <n v="37752.453999999998"/>
    <n v="238845.76199999999"/>
    <n v="491281.38699999999"/>
    <n v="306104.99599999998"/>
    <n v="185176.391"/>
    <n v="74220.952999999994"/>
    <n v="842100.554"/>
    <n v="44315"/>
    <n v="19002.61"/>
  </r>
  <r>
    <s v="32010012018"/>
    <n v="13"/>
    <n v="17"/>
    <x v="16"/>
    <n v="32"/>
    <s v="Espírito Santo"/>
    <s v="3201001"/>
    <s v="Boa Esperança"/>
    <m/>
    <s v="3201"/>
    <s v="Noroeste Espírito-santense"/>
    <x v="7"/>
    <x v="7"/>
    <n v="37917.853999999999"/>
    <n v="18684.973000000002"/>
    <n v="141842.80300000001"/>
    <n v="75666.667000000001"/>
    <n v="66176.135999999999"/>
    <n v="13054.868"/>
    <n v="211500.49799999999"/>
    <n v="14982"/>
    <n v="14116.97"/>
  </r>
  <r>
    <s v="32011002018"/>
    <n v="14"/>
    <n v="17"/>
    <x v="16"/>
    <n v="32"/>
    <s v="Espírito Santo"/>
    <s v="3201100"/>
    <s v="Bom Jesus do Norte"/>
    <m/>
    <s v="3204"/>
    <s v="Sul Espírito-santense"/>
    <x v="2"/>
    <x v="2"/>
    <n v="3593.299"/>
    <n v="20895.844000000001"/>
    <n v="139227.894"/>
    <n v="92037.486000000004"/>
    <n v="47190.408000000003"/>
    <n v="16962.986000000001"/>
    <n v="180680.02299999999"/>
    <n v="9910"/>
    <n v="18232.09"/>
  </r>
  <r>
    <s v="32011592018"/>
    <n v="15"/>
    <n v="17"/>
    <x v="16"/>
    <n v="32"/>
    <s v="Espírito Santo"/>
    <s v="3201159"/>
    <s v="Brejetuba"/>
    <m/>
    <s v="3203"/>
    <s v="Central Espírito-santense"/>
    <x v="0"/>
    <x v="0"/>
    <n v="100247.031"/>
    <n v="12983.097"/>
    <n v="111723.973"/>
    <n v="54865.214"/>
    <n v="56858.758999999998"/>
    <n v="7328.6149999999998"/>
    <n v="232282.71599999999"/>
    <n v="12381"/>
    <n v="18761.22"/>
  </r>
  <r>
    <s v="32012092018"/>
    <n v="16"/>
    <n v="17"/>
    <x v="16"/>
    <n v="32"/>
    <s v="Espírito Santo"/>
    <s v="3201209"/>
    <s v="Cachoeiro de Itapemirim"/>
    <m/>
    <s v="3204"/>
    <s v="Sul Espírito-santense"/>
    <x v="5"/>
    <x v="5"/>
    <n v="46243.887999999999"/>
    <n v="926606.54700000002"/>
    <n v="3313458.7290000003"/>
    <n v="2432126.2310000001"/>
    <n v="881332.49800000002"/>
    <n v="550771.01"/>
    <n v="4837080.1730000004"/>
    <n v="207324"/>
    <n v="23331.02"/>
  </r>
  <r>
    <s v="32013082018"/>
    <n v="17"/>
    <n v="17"/>
    <x v="16"/>
    <n v="32"/>
    <s v="Espírito Santo"/>
    <s v="3201308"/>
    <s v="Cariacica"/>
    <s v="RM Grande Vitória"/>
    <s v="3203"/>
    <s v="Central Espírito-santense"/>
    <x v="8"/>
    <x v="8"/>
    <n v="10841.858"/>
    <n v="944639.04299999995"/>
    <n v="5999229.3200000003"/>
    <n v="4629870.1310000001"/>
    <n v="1369359.189"/>
    <n v="2449626.341"/>
    <n v="9404336.5629999992"/>
    <n v="378603"/>
    <n v="24839.57"/>
  </r>
  <r>
    <s v="32014072018"/>
    <n v="18"/>
    <n v="17"/>
    <x v="16"/>
    <n v="32"/>
    <s v="Espírito Santo"/>
    <s v="3201407"/>
    <s v="Castelo"/>
    <m/>
    <s v="3204"/>
    <s v="Sul Espírito-santense"/>
    <x v="5"/>
    <x v="5"/>
    <n v="75883.712"/>
    <n v="208439.22"/>
    <n v="504114.70999999996"/>
    <n v="338361.03399999999"/>
    <n v="165753.67600000001"/>
    <n v="89547.081000000006"/>
    <n v="877984.72199999995"/>
    <n v="37317"/>
    <n v="23527.74"/>
  </r>
  <r>
    <s v="32015062018"/>
    <n v="19"/>
    <n v="17"/>
    <x v="16"/>
    <n v="32"/>
    <s v="Espírito Santo"/>
    <s v="3201506"/>
    <s v="Colatina"/>
    <m/>
    <s v="3201"/>
    <s v="Noroeste Espírito-santense"/>
    <x v="4"/>
    <x v="4"/>
    <n v="77566.111000000004"/>
    <n v="827423.79"/>
    <n v="2167886.7649999997"/>
    <n v="1618543.5179999999"/>
    <n v="549343.24699999997"/>
    <n v="403592.57299999997"/>
    <n v="3476469.2390000001"/>
    <n v="121580"/>
    <n v="28594.09"/>
  </r>
  <r>
    <s v="32016052018"/>
    <n v="20"/>
    <n v="17"/>
    <x v="16"/>
    <n v="32"/>
    <s v="Espírito Santo"/>
    <s v="3201605"/>
    <s v="Conceição da Barra"/>
    <m/>
    <s v="3202"/>
    <s v="Litoral Norte Espírito-santense"/>
    <x v="7"/>
    <x v="7"/>
    <n v="47689.589"/>
    <n v="56772.904000000002"/>
    <n v="284227.484"/>
    <n v="135219.739"/>
    <n v="149007.745"/>
    <n v="31532.506000000001"/>
    <n v="420222.48200000002"/>
    <n v="30849"/>
    <n v="13621.92"/>
  </r>
  <r>
    <s v="32017042018"/>
    <n v="21"/>
    <n v="17"/>
    <x v="16"/>
    <n v="32"/>
    <s v="Espírito Santo"/>
    <s v="3201704"/>
    <s v="Conceição do Castelo"/>
    <m/>
    <s v="3203"/>
    <s v="Central Espírito-santense"/>
    <x v="0"/>
    <x v="0"/>
    <n v="27179.327000000001"/>
    <n v="23469.483"/>
    <n v="132408.22200000001"/>
    <n v="72455.142000000007"/>
    <n v="59953.08"/>
    <n v="12994.878000000001"/>
    <n v="196051.91"/>
    <n v="12638"/>
    <n v="15512.89"/>
  </r>
  <r>
    <s v="32018032018"/>
    <n v="22"/>
    <n v="17"/>
    <x v="16"/>
    <n v="32"/>
    <s v="Espírito Santo"/>
    <s v="3201803"/>
    <s v="Divino de São Lourenço"/>
    <m/>
    <s v="3204"/>
    <s v="Sul Espírito-santense"/>
    <x v="2"/>
    <x v="2"/>
    <n v="14970.626"/>
    <n v="4039.0729999999999"/>
    <n v="45340.074999999997"/>
    <n v="21185.873"/>
    <n v="24154.202000000001"/>
    <n v="3410.9940000000001"/>
    <n v="67760.767999999996"/>
    <n v="4338"/>
    <n v="15620.28"/>
  </r>
  <r>
    <s v="32019022018"/>
    <n v="23"/>
    <n v="17"/>
    <x v="16"/>
    <n v="32"/>
    <s v="Espírito Santo"/>
    <s v="3201902"/>
    <s v="Domingos Martins"/>
    <m/>
    <s v="3203"/>
    <s v="Central Espírito-santense"/>
    <x v="0"/>
    <x v="0"/>
    <n v="113501.519"/>
    <n v="92852.403999999995"/>
    <n v="448679.78300000005"/>
    <n v="295076.23100000003"/>
    <n v="153603.552"/>
    <n v="44687.220999999998"/>
    <n v="699720.92700000003"/>
    <n v="33711"/>
    <n v="20756.46"/>
  </r>
  <r>
    <s v="32020092018"/>
    <n v="24"/>
    <n v="17"/>
    <x v="16"/>
    <n v="32"/>
    <s v="Espírito Santo"/>
    <s v="3202009"/>
    <s v="Dores do Rio Preto"/>
    <m/>
    <s v="3204"/>
    <s v="Sul Espírito-santense"/>
    <x v="2"/>
    <x v="2"/>
    <n v="21065.550999999999"/>
    <n v="10963.743"/>
    <n v="89882.252999999997"/>
    <n v="55839.228000000003"/>
    <n v="34043.025000000001"/>
    <n v="11237.725"/>
    <n v="133149.27299999999"/>
    <n v="6727"/>
    <n v="19793.259999999998"/>
  </r>
  <r>
    <s v="32021082018"/>
    <n v="25"/>
    <n v="17"/>
    <x v="16"/>
    <n v="32"/>
    <s v="Espírito Santo"/>
    <s v="3202108"/>
    <s v="Ecoporanga"/>
    <m/>
    <s v="3201"/>
    <s v="Noroeste Espírito-santense"/>
    <x v="1"/>
    <x v="1"/>
    <n v="55170.64"/>
    <n v="43889.63"/>
    <n v="190377.25200000001"/>
    <n v="95227.395000000004"/>
    <n v="95149.857000000004"/>
    <n v="12842.708000000001"/>
    <n v="302280.23"/>
    <n v="23014"/>
    <n v="13134.62"/>
  </r>
  <r>
    <s v="32022072018"/>
    <n v="26"/>
    <n v="17"/>
    <x v="16"/>
    <n v="32"/>
    <s v="Espírito Santo"/>
    <s v="3202207"/>
    <s v="Fundão"/>
    <s v="RM Grande Vitória"/>
    <s v="3202"/>
    <s v="Litoral Norte Espírito-santense"/>
    <x v="8"/>
    <x v="8"/>
    <n v="28954.938999999998"/>
    <n v="141349.06899999999"/>
    <n v="244136.598"/>
    <n v="138670.44699999999"/>
    <n v="105466.151"/>
    <n v="32968.330999999998"/>
    <n v="447408.93800000002"/>
    <n v="21061"/>
    <n v="21243.48"/>
  </r>
  <r>
    <s v="32022562018"/>
    <n v="27"/>
    <n v="17"/>
    <x v="16"/>
    <n v="32"/>
    <s v="Espírito Santo"/>
    <s v="3202256"/>
    <s v="Governador Lindenberg"/>
    <m/>
    <s v="3201"/>
    <s v="Noroeste Espírito-santense"/>
    <x v="4"/>
    <x v="4"/>
    <n v="49705.186000000002"/>
    <n v="47111.523999999998"/>
    <n v="155265.54300000001"/>
    <n v="98397.649000000005"/>
    <n v="56867.894"/>
    <n v="18137.502"/>
    <n v="270219.75400000002"/>
    <n v="12535"/>
    <n v="21557.22"/>
  </r>
  <r>
    <s v="32023062018"/>
    <n v="28"/>
    <n v="17"/>
    <x v="16"/>
    <n v="32"/>
    <s v="Espírito Santo"/>
    <s v="3202306"/>
    <s v="Guaçuí"/>
    <m/>
    <s v="3204"/>
    <s v="Sul Espírito-santense"/>
    <x v="2"/>
    <x v="2"/>
    <n v="44365.080999999998"/>
    <n v="57012.432999999997"/>
    <n v="399467.71500000003"/>
    <n v="267939.06300000002"/>
    <n v="131528.652"/>
    <n v="38716.241999999998"/>
    <n v="539561.47100000002"/>
    <n v="30607"/>
    <n v="17628.7"/>
  </r>
  <r>
    <s v="32024052018"/>
    <n v="29"/>
    <n v="17"/>
    <x v="16"/>
    <n v="32"/>
    <s v="Espírito Santo"/>
    <s v="3202405"/>
    <s v="Guarapari"/>
    <s v="RM Grande Vitória"/>
    <s v="3203"/>
    <s v="Central Espírito-santense"/>
    <x v="8"/>
    <x v="8"/>
    <n v="45362.44"/>
    <n v="218355.47500000001"/>
    <n v="1718009.4640000002"/>
    <n v="1187642.449"/>
    <n v="530367.01500000001"/>
    <n v="178265.32399999999"/>
    <n v="2159992.7030000002"/>
    <n v="122982"/>
    <n v="17563.490000000002"/>
  </r>
  <r>
    <s v="32024542018"/>
    <n v="30"/>
    <n v="17"/>
    <x v="16"/>
    <n v="32"/>
    <s v="Espírito Santo"/>
    <s v="3202454"/>
    <s v="Ibatiba"/>
    <m/>
    <s v="3204"/>
    <s v="Sul Espírito-santense"/>
    <x v="2"/>
    <x v="2"/>
    <n v="52092.451999999997"/>
    <n v="16976.690999999999"/>
    <n v="242832.45"/>
    <n v="133848.87100000001"/>
    <n v="108983.579"/>
    <n v="20611.521000000001"/>
    <n v="332513.114"/>
    <n v="25732"/>
    <n v="12922.16"/>
  </r>
  <r>
    <s v="32025042018"/>
    <n v="31"/>
    <n v="17"/>
    <x v="16"/>
    <n v="32"/>
    <s v="Espírito Santo"/>
    <s v="3202504"/>
    <s v="Ibiraçu"/>
    <m/>
    <s v="3202"/>
    <s v="Litoral Norte Espírito-santense"/>
    <x v="6"/>
    <x v="6"/>
    <n v="12150.403"/>
    <n v="30348.564999999999"/>
    <n v="178836.12599999999"/>
    <n v="120143.19500000001"/>
    <n v="58692.930999999997"/>
    <n v="21119.636999999999"/>
    <n v="242454.731"/>
    <n v="12365"/>
    <n v="19608.150000000001"/>
  </r>
  <r>
    <s v="32025532018"/>
    <n v="32"/>
    <n v="17"/>
    <x v="16"/>
    <n v="32"/>
    <s v="Espírito Santo"/>
    <s v="3202553"/>
    <s v="Ibitirama"/>
    <m/>
    <s v="3204"/>
    <s v="Sul Espírito-santense"/>
    <x v="2"/>
    <x v="2"/>
    <n v="35211.254999999997"/>
    <n v="3803.989"/>
    <n v="74421.125999999989"/>
    <n v="32218.616999999998"/>
    <n v="42202.508999999998"/>
    <n v="4674.1459999999997"/>
    <n v="118110.516"/>
    <n v="8919"/>
    <n v="13242.57"/>
  </r>
  <r>
    <s v="32026032018"/>
    <n v="33"/>
    <n v="17"/>
    <x v="16"/>
    <n v="32"/>
    <s v="Espírito Santo"/>
    <s v="3202603"/>
    <s v="Iconha"/>
    <m/>
    <s v="3203"/>
    <s v="Central Espírito-santense"/>
    <x v="3"/>
    <x v="3"/>
    <n v="23851.363000000001"/>
    <n v="12313.624"/>
    <n v="219588.83600000001"/>
    <n v="148148.821"/>
    <n v="71440.014999999999"/>
    <n v="61686.822999999997"/>
    <n v="317440.64600000001"/>
    <n v="13745"/>
    <n v="23094.99"/>
  </r>
  <r>
    <s v="32026522018"/>
    <n v="34"/>
    <n v="17"/>
    <x v="16"/>
    <n v="32"/>
    <s v="Espírito Santo"/>
    <s v="3202652"/>
    <s v="Irupi"/>
    <m/>
    <s v="3204"/>
    <s v="Sul Espírito-santense"/>
    <x v="2"/>
    <x v="2"/>
    <n v="62472.406999999999"/>
    <n v="8570.35"/>
    <n v="129401.817"/>
    <n v="66820.131999999998"/>
    <n v="62581.684999999998"/>
    <n v="11345.888999999999"/>
    <n v="211790.462"/>
    <n v="13226"/>
    <n v="16013.19"/>
  </r>
  <r>
    <s v="32027022018"/>
    <n v="35"/>
    <n v="17"/>
    <x v="16"/>
    <n v="32"/>
    <s v="Espírito Santo"/>
    <s v="3202702"/>
    <s v="Itaguaçu"/>
    <m/>
    <s v="3203"/>
    <s v="Central Espírito-santense"/>
    <x v="9"/>
    <x v="9"/>
    <n v="71218.703999999998"/>
    <n v="15891.731"/>
    <n v="142944.321"/>
    <n v="78563.933999999994"/>
    <n v="64380.387000000002"/>
    <n v="10874.575000000001"/>
    <n v="240929.33"/>
    <n v="14109"/>
    <n v="17076.29"/>
  </r>
  <r>
    <s v="32028012018"/>
    <n v="36"/>
    <n v="17"/>
    <x v="16"/>
    <n v="32"/>
    <s v="Espírito Santo"/>
    <s v="3202801"/>
    <s v="Itapemirim"/>
    <m/>
    <s v="3204"/>
    <s v="Sul Espírito-santense"/>
    <x v="3"/>
    <x v="3"/>
    <n v="76450.548999999999"/>
    <n v="4053550.108"/>
    <n v="1476270.4070000001"/>
    <n v="1168623.99"/>
    <n v="307646.41700000002"/>
    <n v="77411.572"/>
    <n v="5683682.6359999999"/>
    <n v="34032"/>
    <n v="167009.95000000001"/>
  </r>
  <r>
    <s v="32029002018"/>
    <n v="37"/>
    <n v="17"/>
    <x v="16"/>
    <n v="32"/>
    <s v="Espírito Santo"/>
    <s v="3202900"/>
    <s v="Itarana"/>
    <m/>
    <s v="3203"/>
    <s v="Central Espírito-santense"/>
    <x v="9"/>
    <x v="9"/>
    <n v="32210.452000000001"/>
    <n v="40571.008000000002"/>
    <n v="134723.77499999999"/>
    <n v="85619.278999999995"/>
    <n v="49104.495999999999"/>
    <n v="13504.525"/>
    <n v="221009.761"/>
    <n v="10619"/>
    <n v="20812.669999999998"/>
  </r>
  <r>
    <s v="32030072018"/>
    <n v="38"/>
    <n v="17"/>
    <x v="16"/>
    <n v="32"/>
    <s v="Espírito Santo"/>
    <s v="3203007"/>
    <s v="Iúna"/>
    <m/>
    <s v="3204"/>
    <s v="Sul Espírito-santense"/>
    <x v="2"/>
    <x v="2"/>
    <n v="84551.433000000005"/>
    <n v="24631.728999999999"/>
    <n v="300392.46600000001"/>
    <n v="178153.897"/>
    <n v="122238.569"/>
    <n v="27705.041000000001"/>
    <n v="437280.67"/>
    <n v="29030"/>
    <n v="15063.06"/>
  </r>
  <r>
    <s v="32030562018"/>
    <n v="39"/>
    <n v="17"/>
    <x v="16"/>
    <n v="32"/>
    <s v="Espírito Santo"/>
    <s v="3203056"/>
    <s v="Jaguaré"/>
    <m/>
    <s v="3202"/>
    <s v="Litoral Norte Espírito-santense"/>
    <x v="7"/>
    <x v="7"/>
    <n v="89437.894"/>
    <n v="130379.765"/>
    <n v="338269.90399999998"/>
    <n v="191715.34899999999"/>
    <n v="146554.55499999999"/>
    <n v="31890.135999999999"/>
    <n v="589977.701"/>
    <n v="29904"/>
    <n v="19729.060000000001"/>
  </r>
  <r>
    <s v="32031062018"/>
    <n v="40"/>
    <n v="17"/>
    <x v="16"/>
    <n v="32"/>
    <s v="Espírito Santo"/>
    <s v="3203106"/>
    <s v="Jerônimo Monteiro"/>
    <m/>
    <s v="3204"/>
    <s v="Sul Espírito-santense"/>
    <x v="2"/>
    <x v="2"/>
    <n v="19753.432000000001"/>
    <n v="6541.9319999999998"/>
    <n v="103948.201"/>
    <n v="48630.588000000003"/>
    <n v="55317.612999999998"/>
    <n v="6386.1629999999996"/>
    <n v="136629.728"/>
    <n v="11744"/>
    <n v="11634"/>
  </r>
  <r>
    <s v="32031302018"/>
    <n v="41"/>
    <n v="17"/>
    <x v="16"/>
    <n v="32"/>
    <s v="Espírito Santo"/>
    <s v="3203130"/>
    <s v="João Neiva"/>
    <m/>
    <s v="3202"/>
    <s v="Litoral Norte Espírito-santense"/>
    <x v="6"/>
    <x v="6"/>
    <n v="11256.906000000001"/>
    <n v="140517.91500000001"/>
    <n v="241816.38"/>
    <n v="168062.95800000001"/>
    <n v="73753.422000000006"/>
    <n v="62724.267"/>
    <n v="456315.46799999999"/>
    <n v="16614"/>
    <n v="27465.72"/>
  </r>
  <r>
    <s v="32031632018"/>
    <n v="42"/>
    <n v="17"/>
    <x v="16"/>
    <n v="32"/>
    <s v="Espírito Santo"/>
    <s v="3203163"/>
    <s v="Laranja da Terra"/>
    <m/>
    <s v="3203"/>
    <s v="Central Espírito-santense"/>
    <x v="0"/>
    <x v="0"/>
    <n v="29724.998"/>
    <n v="6647.616"/>
    <n v="87182.221999999994"/>
    <n v="36439.540999999997"/>
    <n v="50742.680999999997"/>
    <n v="7084.924"/>
    <n v="130639.76"/>
    <n v="10961"/>
    <n v="11918.6"/>
  </r>
  <r>
    <s v="32032052018"/>
    <n v="43"/>
    <n v="17"/>
    <x v="16"/>
    <n v="32"/>
    <s v="Espírito Santo"/>
    <s v="3203205"/>
    <s v="Linhares"/>
    <m/>
    <s v="3202"/>
    <s v="Litoral Norte Espírito-santense"/>
    <x v="6"/>
    <x v="6"/>
    <n v="239029.815"/>
    <n v="2131509.7379999999"/>
    <n v="3175301.0930000003"/>
    <n v="2330793.0690000001"/>
    <n v="844508.02399999998"/>
    <n v="838240.77399999998"/>
    <n v="6384081.4210000001"/>
    <n v="170364"/>
    <n v="37473.18"/>
  </r>
  <r>
    <s v="32033042018"/>
    <n v="44"/>
    <n v="17"/>
    <x v="16"/>
    <n v="32"/>
    <s v="Espírito Santo"/>
    <s v="3203304"/>
    <s v="Mantenópolis"/>
    <m/>
    <s v="3201"/>
    <s v="Noroeste Espírito-santense"/>
    <x v="1"/>
    <x v="1"/>
    <n v="36934.417000000001"/>
    <n v="7570.4070000000002"/>
    <n v="106097.655"/>
    <n v="40507.927000000003"/>
    <n v="65589.728000000003"/>
    <n v="4952.5020000000004"/>
    <n v="155554.981"/>
    <n v="15194"/>
    <n v="10237.92"/>
  </r>
  <r>
    <s v="32033202018"/>
    <n v="45"/>
    <n v="17"/>
    <x v="16"/>
    <n v="32"/>
    <s v="Espírito Santo"/>
    <s v="3203320"/>
    <s v="Marataízes"/>
    <m/>
    <s v="3204"/>
    <s v="Sul Espírito-santense"/>
    <x v="3"/>
    <x v="3"/>
    <n v="76493.964999999997"/>
    <n v="1544180.9069999999"/>
    <n v="840828.52499999991"/>
    <n v="597525.59199999995"/>
    <n v="243302.93299999999"/>
    <n v="41259.870999999999"/>
    <n v="2502763.267"/>
    <n v="38108"/>
    <n v="65675.53"/>
  </r>
  <r>
    <s v="32033462018"/>
    <n v="46"/>
    <n v="17"/>
    <x v="16"/>
    <n v="32"/>
    <s v="Espírito Santo"/>
    <s v="3203346"/>
    <s v="Marechal Floriano"/>
    <m/>
    <s v="3203"/>
    <s v="Central Espírito-santense"/>
    <x v="0"/>
    <x v="0"/>
    <n v="72594.804000000004"/>
    <n v="39955.839999999997"/>
    <n v="237170.46299999999"/>
    <n v="157395.09700000001"/>
    <n v="79775.365999999995"/>
    <n v="31135.367999999999"/>
    <n v="380856.47399999999"/>
    <n v="16464"/>
    <n v="23132.68"/>
  </r>
  <r>
    <s v="32033532018"/>
    <n v="47"/>
    <n v="17"/>
    <x v="16"/>
    <n v="32"/>
    <s v="Espírito Santo"/>
    <s v="3203353"/>
    <s v="Marilândia"/>
    <m/>
    <s v="3201"/>
    <s v="Noroeste Espírito-santense"/>
    <x v="4"/>
    <x v="4"/>
    <n v="40526.125"/>
    <n v="15537.692999999999"/>
    <n v="173204.62699999998"/>
    <n v="113999.11199999999"/>
    <n v="59205.514999999999"/>
    <n v="20478.017"/>
    <n v="249746.46299999999"/>
    <n v="12700"/>
    <n v="19665.080000000002"/>
  </r>
  <r>
    <s v="32034032018"/>
    <n v="48"/>
    <n v="17"/>
    <x v="16"/>
    <n v="32"/>
    <s v="Espírito Santo"/>
    <s v="3203403"/>
    <s v="Mimoso do Sul"/>
    <m/>
    <s v="3204"/>
    <s v="Sul Espírito-santense"/>
    <x v="5"/>
    <x v="5"/>
    <n v="58698.874000000003"/>
    <n v="61559.625"/>
    <n v="284311.64299999998"/>
    <n v="172188.894"/>
    <n v="112122.749"/>
    <n v="30403.014999999999"/>
    <n v="434973.15700000001"/>
    <n v="26191"/>
    <n v="16607.73"/>
  </r>
  <r>
    <s v="32035022018"/>
    <n v="49"/>
    <n v="17"/>
    <x v="16"/>
    <n v="32"/>
    <s v="Espírito Santo"/>
    <s v="3203502"/>
    <s v="Montanha"/>
    <m/>
    <s v="3202"/>
    <s v="Litoral Norte Espírito-santense"/>
    <x v="7"/>
    <x v="7"/>
    <n v="55046.074999999997"/>
    <n v="44782.752999999997"/>
    <n v="213400.03399999999"/>
    <n v="128710.575"/>
    <n v="84689.459000000003"/>
    <n v="27161.642"/>
    <n v="340390.50400000002"/>
    <n v="18770"/>
    <n v="18134.82"/>
  </r>
  <r>
    <s v="32036012018"/>
    <n v="50"/>
    <n v="17"/>
    <x v="16"/>
    <n v="32"/>
    <s v="Espírito Santo"/>
    <s v="3203601"/>
    <s v="Mucurici"/>
    <m/>
    <s v="3202"/>
    <s v="Litoral Norte Espírito-santense"/>
    <x v="7"/>
    <x v="7"/>
    <n v="18176.870999999999"/>
    <n v="4074.11"/>
    <n v="45076.597999999998"/>
    <n v="14811.118"/>
    <n v="30265.48"/>
    <n v="981.26499999999999"/>
    <n v="68308.845000000001"/>
    <n v="5552"/>
    <n v="12303.47"/>
  </r>
  <r>
    <s v="32037002018"/>
    <n v="51"/>
    <n v="17"/>
    <x v="16"/>
    <n v="32"/>
    <s v="Espírito Santo"/>
    <s v="3203700"/>
    <s v="Muniz Freire"/>
    <m/>
    <s v="3204"/>
    <s v="Sul Espírito-santense"/>
    <x v="2"/>
    <x v="2"/>
    <n v="86750.654999999999"/>
    <n v="16010.111999999999"/>
    <n v="186153.88"/>
    <n v="96507.224000000002"/>
    <n v="89646.656000000003"/>
    <n v="15438.112999999999"/>
    <n v="304352.75900000002"/>
    <n v="17613"/>
    <n v="17280.009999999998"/>
  </r>
  <r>
    <s v="32038092018"/>
    <n v="52"/>
    <n v="17"/>
    <x v="16"/>
    <n v="32"/>
    <s v="Espírito Santo"/>
    <s v="3203809"/>
    <s v="Muqui"/>
    <m/>
    <s v="3204"/>
    <s v="Sul Espírito-santense"/>
    <x v="5"/>
    <x v="5"/>
    <n v="17645.465"/>
    <n v="7272.152"/>
    <n v="151682.997"/>
    <n v="83150.226999999999"/>
    <n v="68532.77"/>
    <n v="11227.317999999999"/>
    <n v="187827.932"/>
    <n v="15370"/>
    <n v="12220.43"/>
  </r>
  <r>
    <s v="32039082018"/>
    <n v="53"/>
    <n v="17"/>
    <x v="16"/>
    <n v="32"/>
    <s v="Espírito Santo"/>
    <s v="3203908"/>
    <s v="Nova Venécia"/>
    <m/>
    <s v="3201"/>
    <s v="Noroeste Espírito-santense"/>
    <x v="1"/>
    <x v="1"/>
    <n v="88336.410999999993"/>
    <n v="105447.50599999999"/>
    <n v="656140.23399999994"/>
    <n v="447158.59299999999"/>
    <n v="208981.641"/>
    <n v="87003.952999999994"/>
    <n v="936928.10400000005"/>
    <n v="49780"/>
    <n v="18821.38"/>
  </r>
  <r>
    <s v="32040052018"/>
    <n v="54"/>
    <n v="17"/>
    <x v="16"/>
    <n v="32"/>
    <s v="Espírito Santo"/>
    <s v="3204005"/>
    <s v="Pancas"/>
    <m/>
    <s v="3201"/>
    <s v="Noroeste Espírito-santense"/>
    <x v="4"/>
    <x v="4"/>
    <n v="68624.767999999996"/>
    <n v="12091.322"/>
    <n v="177237.34700000001"/>
    <n v="82586.804999999993"/>
    <n v="94650.542000000001"/>
    <n v="10674.179"/>
    <n v="268627.61700000003"/>
    <n v="23059"/>
    <n v="11649.58"/>
  </r>
  <r>
    <s v="32040542018"/>
    <n v="55"/>
    <n v="17"/>
    <x v="16"/>
    <n v="32"/>
    <s v="Espírito Santo"/>
    <s v="3204054"/>
    <s v="Pedro Canário"/>
    <m/>
    <s v="3202"/>
    <s v="Litoral Norte Espírito-santense"/>
    <x v="7"/>
    <x v="7"/>
    <n v="26178.973000000002"/>
    <n v="33721.516000000003"/>
    <n v="211642.36600000001"/>
    <n v="100342.099"/>
    <n v="111300.26700000001"/>
    <n v="12950.213"/>
    <n v="284493.06900000002"/>
    <n v="25982"/>
    <n v="10949.62"/>
  </r>
  <r>
    <s v="32041042018"/>
    <n v="56"/>
    <n v="17"/>
    <x v="16"/>
    <n v="32"/>
    <s v="Espírito Santo"/>
    <s v="3204104"/>
    <s v="Pinheiros"/>
    <m/>
    <s v="3202"/>
    <s v="Litoral Norte Espírito-santense"/>
    <x v="7"/>
    <x v="7"/>
    <n v="89796.99"/>
    <n v="44302.705000000002"/>
    <n v="313241.489"/>
    <n v="187733.5"/>
    <n v="125507.989"/>
    <n v="54188.319000000003"/>
    <n v="501529.50199999998"/>
    <n v="26763"/>
    <n v="18739.66"/>
  </r>
  <r>
    <s v="32042032018"/>
    <n v="57"/>
    <n v="17"/>
    <x v="16"/>
    <n v="32"/>
    <s v="Espírito Santo"/>
    <s v="3204203"/>
    <s v="Piúma"/>
    <m/>
    <s v="3203"/>
    <s v="Central Espírito-santense"/>
    <x v="3"/>
    <x v="3"/>
    <n v="12239.843999999999"/>
    <n v="277562.18199999997"/>
    <n v="305035.88300000003"/>
    <n v="193431.024"/>
    <n v="111604.859"/>
    <n v="20037.768"/>
    <n v="614875.67599999998"/>
    <n v="21363"/>
    <n v="28782.27"/>
  </r>
  <r>
    <s v="32042522018"/>
    <n v="58"/>
    <n v="17"/>
    <x v="16"/>
    <n v="32"/>
    <s v="Espírito Santo"/>
    <s v="3204252"/>
    <s v="Ponto Belo"/>
    <m/>
    <s v="3202"/>
    <s v="Litoral Norte Espírito-santense"/>
    <x v="7"/>
    <x v="7"/>
    <n v="12649.316000000001"/>
    <n v="5211.201"/>
    <n v="58755.437000000005"/>
    <n v="23181.999"/>
    <n v="35573.438000000002"/>
    <n v="3106.4749999999999"/>
    <n v="79722.429000000004"/>
    <n v="7784"/>
    <n v="10241.83"/>
  </r>
  <r>
    <s v="32043022018"/>
    <n v="59"/>
    <n v="17"/>
    <x v="16"/>
    <n v="32"/>
    <s v="Espírito Santo"/>
    <s v="3204302"/>
    <s v="Presidente Kennedy"/>
    <m/>
    <s v="3204"/>
    <s v="Sul Espírito-santense"/>
    <x v="3"/>
    <x v="3"/>
    <n v="53289.735000000001"/>
    <n v="5141361.9040000001"/>
    <n v="1447218.273"/>
    <n v="1315091.621"/>
    <n v="132126.652"/>
    <n v="51666.921999999999"/>
    <n v="6693536.8339999998"/>
    <n v="11488"/>
    <n v="582654.67000000004"/>
  </r>
  <r>
    <s v="32043512018"/>
    <n v="60"/>
    <n v="17"/>
    <x v="16"/>
    <n v="32"/>
    <s v="Espírito Santo"/>
    <s v="3204351"/>
    <s v="Rio Bananal"/>
    <m/>
    <s v="3202"/>
    <s v="Litoral Norte Espírito-santense"/>
    <x v="6"/>
    <x v="6"/>
    <n v="83848.176000000007"/>
    <n v="27893.954000000002"/>
    <n v="217757.95"/>
    <n v="118454.367"/>
    <n v="99303.582999999999"/>
    <n v="26763.761999999999"/>
    <n v="356263.842"/>
    <n v="19009"/>
    <n v="18741.849999999999"/>
  </r>
  <r>
    <s v="32044012018"/>
    <n v="61"/>
    <n v="17"/>
    <x v="16"/>
    <n v="32"/>
    <s v="Espírito Santo"/>
    <s v="3204401"/>
    <s v="Rio Novo do Sul"/>
    <m/>
    <s v="3203"/>
    <s v="Central Espírito-santense"/>
    <x v="3"/>
    <x v="3"/>
    <n v="20497.315999999999"/>
    <n v="31817.272000000001"/>
    <n v="117000.67600000001"/>
    <n v="62363.436000000002"/>
    <n v="54637.24"/>
    <n v="14330.941999999999"/>
    <n v="183646.20600000001"/>
    <n v="11618"/>
    <n v="15807.04"/>
  </r>
  <r>
    <s v="32045002018"/>
    <n v="62"/>
    <n v="17"/>
    <x v="16"/>
    <n v="32"/>
    <s v="Espírito Santo"/>
    <s v="3204500"/>
    <s v="Santa Leopoldina"/>
    <m/>
    <s v="3203"/>
    <s v="Central Espírito-santense"/>
    <x v="9"/>
    <x v="9"/>
    <n v="60198.767"/>
    <n v="39768.995000000003"/>
    <n v="95653.698000000004"/>
    <n v="42849.341999999997"/>
    <n v="52804.356"/>
    <n v="5257.3530000000001"/>
    <n v="200878.81400000001"/>
    <n v="12300"/>
    <n v="16331.61"/>
  </r>
  <r>
    <s v="32045592018"/>
    <n v="63"/>
    <n v="17"/>
    <x v="16"/>
    <n v="32"/>
    <s v="Espírito Santo"/>
    <s v="3204559"/>
    <s v="Santa Maria de Jetibá"/>
    <m/>
    <s v="3203"/>
    <s v="Central Espírito-santense"/>
    <x v="9"/>
    <x v="9"/>
    <n v="628502.73100000003"/>
    <n v="70344.686000000002"/>
    <n v="584586.36800000002"/>
    <n v="400129.02899999998"/>
    <n v="184457.33900000001"/>
    <n v="86320.269"/>
    <n v="1369754.054"/>
    <n v="39849"/>
    <n v="34373.61"/>
  </r>
  <r>
    <s v="32046092018"/>
    <n v="64"/>
    <n v="17"/>
    <x v="16"/>
    <n v="32"/>
    <s v="Espírito Santo"/>
    <s v="3204609"/>
    <s v="Santa Teresa"/>
    <m/>
    <s v="3203"/>
    <s v="Central Espírito-santense"/>
    <x v="9"/>
    <x v="9"/>
    <n v="84362.131999999998"/>
    <n v="31394.964"/>
    <n v="305490.54500000004"/>
    <n v="200146.68400000001"/>
    <n v="105343.861"/>
    <n v="27061.879000000001"/>
    <n v="448309.52"/>
    <n v="23392"/>
    <n v="19165.080000000002"/>
  </r>
  <r>
    <s v="32046582018"/>
    <n v="65"/>
    <n v="17"/>
    <x v="16"/>
    <n v="32"/>
    <s v="Espírito Santo"/>
    <s v="3204658"/>
    <s v="São Domingos do Norte"/>
    <m/>
    <s v="3201"/>
    <s v="Noroeste Espírito-santense"/>
    <x v="4"/>
    <x v="4"/>
    <n v="21302.014999999999"/>
    <n v="100515.67200000001"/>
    <n v="96517.994000000006"/>
    <n v="52381.712"/>
    <n v="44136.281999999999"/>
    <n v="26655.7"/>
    <n v="244991.38200000001"/>
    <n v="8589"/>
    <n v="28523.85"/>
  </r>
  <r>
    <s v="32047082018"/>
    <n v="66"/>
    <n v="17"/>
    <x v="16"/>
    <n v="32"/>
    <s v="Espírito Santo"/>
    <s v="3204708"/>
    <s v="São Gabriel da Palha"/>
    <m/>
    <s v="3201"/>
    <s v="Noroeste Espírito-santense"/>
    <x v="4"/>
    <x v="4"/>
    <n v="43708.343000000001"/>
    <n v="81464.198999999993"/>
    <n v="400280.41899999999"/>
    <n v="248638.23300000001"/>
    <n v="151642.18599999999"/>
    <n v="54835.665000000001"/>
    <n v="580288.62699999998"/>
    <n v="37361"/>
    <n v="15531.94"/>
  </r>
  <r>
    <s v="32048072018"/>
    <n v="67"/>
    <n v="17"/>
    <x v="16"/>
    <n v="32"/>
    <s v="Espírito Santo"/>
    <s v="3204807"/>
    <s v="São José do Calçado"/>
    <m/>
    <s v="3204"/>
    <s v="Sul Espírito-santense"/>
    <x v="2"/>
    <x v="2"/>
    <n v="14869.169"/>
    <n v="26618.168000000001"/>
    <n v="111668.224"/>
    <n v="63954.756000000001"/>
    <n v="47713.468000000001"/>
    <n v="8340.8330000000005"/>
    <n v="161496.394"/>
    <n v="10566"/>
    <n v="15284.53"/>
  </r>
  <r>
    <s v="32049062018"/>
    <n v="68"/>
    <n v="17"/>
    <x v="16"/>
    <n v="32"/>
    <s v="Espírito Santo"/>
    <s v="3204906"/>
    <s v="São Mateus"/>
    <m/>
    <s v="3202"/>
    <s v="Litoral Norte Espírito-santense"/>
    <x v="7"/>
    <x v="7"/>
    <n v="179938.16899999999"/>
    <n v="322716.38799999998"/>
    <n v="1586675.6159999999"/>
    <n v="1016205.433"/>
    <n v="570470.18299999996"/>
    <n v="199017.20499999999"/>
    <n v="2288347.378"/>
    <n v="128542"/>
    <n v="17802.330000000002"/>
  </r>
  <r>
    <s v="32049552018"/>
    <n v="69"/>
    <n v="17"/>
    <x v="16"/>
    <n v="32"/>
    <s v="Espírito Santo"/>
    <s v="3204955"/>
    <s v="São Roque do Canaã"/>
    <m/>
    <s v="3203"/>
    <s v="Central Espírito-santense"/>
    <x v="4"/>
    <x v="4"/>
    <n v="34411.991000000002"/>
    <n v="11122.583000000001"/>
    <n v="117363.027"/>
    <n v="63535.205999999998"/>
    <n v="53827.821000000004"/>
    <n v="10376.391"/>
    <n v="173273.992"/>
    <n v="12318"/>
    <n v="14066.73"/>
  </r>
  <r>
    <s v="32050022018"/>
    <n v="70"/>
    <n v="17"/>
    <x v="16"/>
    <n v="32"/>
    <s v="Espírito Santo"/>
    <s v="3205002"/>
    <s v="Serra"/>
    <s v="RM Grande Vitória"/>
    <s v="3203"/>
    <s v="Central Espírito-santense"/>
    <x v="8"/>
    <x v="8"/>
    <n v="21794.261999999999"/>
    <n v="6403561.5539999995"/>
    <n v="13163879.927999999"/>
    <n v="11050139.961999999"/>
    <n v="2113739.966"/>
    <n v="5436519.6789999995"/>
    <n v="25025755.423"/>
    <n v="507598"/>
    <n v="49302.31"/>
  </r>
  <r>
    <s v="32050102018"/>
    <n v="71"/>
    <n v="17"/>
    <x v="16"/>
    <n v="32"/>
    <s v="Espírito Santo"/>
    <s v="3205010"/>
    <s v="Sooretama"/>
    <m/>
    <s v="3202"/>
    <s v="Litoral Norte Espírito-santense"/>
    <x v="6"/>
    <x v="6"/>
    <n v="65704.129000000001"/>
    <n v="124402.70600000001"/>
    <n v="272742.06400000001"/>
    <n v="143011.47099999999"/>
    <n v="129730.59299999999"/>
    <n v="48915.108"/>
    <n v="511764.00599999999"/>
    <n v="29449"/>
    <n v="17377.98"/>
  </r>
  <r>
    <s v="32050362018"/>
    <n v="72"/>
    <n v="17"/>
    <x v="16"/>
    <n v="32"/>
    <s v="Espírito Santo"/>
    <s v="3205036"/>
    <s v="Vargem Alta"/>
    <m/>
    <s v="3204"/>
    <s v="Sul Espírito-santense"/>
    <x v="5"/>
    <x v="5"/>
    <n v="37081.904000000002"/>
    <n v="54799.607000000004"/>
    <n v="186254.8"/>
    <n v="98895.481"/>
    <n v="87359.319000000003"/>
    <n v="23548.683000000001"/>
    <n v="301684.99400000001"/>
    <n v="21207"/>
    <n v="14225.73"/>
  </r>
  <r>
    <s v="32050692018"/>
    <n v="73"/>
    <n v="17"/>
    <x v="16"/>
    <n v="32"/>
    <s v="Espírito Santo"/>
    <s v="3205069"/>
    <s v="Venda Nova do Imigrante"/>
    <m/>
    <s v="3203"/>
    <s v="Central Espírito-santense"/>
    <x v="0"/>
    <x v="0"/>
    <n v="53309.519"/>
    <n v="82272.289999999994"/>
    <n v="391742.902"/>
    <n v="282205.59600000002"/>
    <n v="109537.306"/>
    <n v="71792.758000000002"/>
    <n v="599117.46900000004"/>
    <n v="24800"/>
    <n v="24157.96"/>
  </r>
  <r>
    <s v="32051012018"/>
    <n v="74"/>
    <n v="17"/>
    <x v="16"/>
    <n v="32"/>
    <s v="Espírito Santo"/>
    <s v="3205101"/>
    <s v="Viana"/>
    <s v="RM Grande Vitória"/>
    <s v="3203"/>
    <s v="Central Espírito-santense"/>
    <x v="8"/>
    <x v="8"/>
    <n v="15076.116"/>
    <n v="553959.81700000004"/>
    <n v="1598160.3699999999"/>
    <n v="1291044.7879999999"/>
    <n v="307115.58199999999"/>
    <n v="463159.73300000001"/>
    <n v="2630356.0380000002"/>
    <n v="76954"/>
    <n v="34180.89"/>
  </r>
  <r>
    <s v="32051502018"/>
    <n v="75"/>
    <n v="17"/>
    <x v="16"/>
    <n v="32"/>
    <s v="Espírito Santo"/>
    <s v="3205150"/>
    <s v="Vila Pavão"/>
    <m/>
    <s v="3201"/>
    <s v="Noroeste Espírito-santense"/>
    <x v="1"/>
    <x v="1"/>
    <n v="26457.367999999999"/>
    <n v="19351.845000000001"/>
    <n v="76312.907999999996"/>
    <n v="33414.565999999999"/>
    <n v="42898.341999999997"/>
    <n v="6046.5169999999998"/>
    <n v="128168.637"/>
    <n v="9171"/>
    <n v="13975.43"/>
  </r>
  <r>
    <s v="32051762018"/>
    <n v="76"/>
    <n v="17"/>
    <x v="16"/>
    <n v="32"/>
    <s v="Espírito Santo"/>
    <s v="3205176"/>
    <s v="Vila Valério"/>
    <m/>
    <s v="3201"/>
    <s v="Noroeste Espírito-santense"/>
    <x v="4"/>
    <x v="4"/>
    <n v="70349.093999999997"/>
    <n v="14096.119000000001"/>
    <n v="163011.78999999998"/>
    <n v="95618.87"/>
    <n v="67392.92"/>
    <n v="16407.606"/>
    <n v="263864.609"/>
    <n v="14087"/>
    <n v="18731.07"/>
  </r>
  <r>
    <s v="32052002018"/>
    <n v="77"/>
    <n v="17"/>
    <x v="16"/>
    <n v="32"/>
    <s v="Espírito Santo"/>
    <s v="3205200"/>
    <s v="Vila Velha"/>
    <s v="RM Grande Vitória"/>
    <s v="3203"/>
    <s v="Central Espírito-santense"/>
    <x v="8"/>
    <x v="8"/>
    <n v="16476.306"/>
    <n v="1685093.69"/>
    <n v="8448273.5299999993"/>
    <n v="6629262.574"/>
    <n v="1819010.956"/>
    <n v="2085725.237"/>
    <n v="12235568.764"/>
    <n v="486208"/>
    <n v="25165.3"/>
  </r>
  <r>
    <s v="32053092018"/>
    <n v="78"/>
    <n v="17"/>
    <x v="16"/>
    <n v="32"/>
    <s v="Espírito Santo"/>
    <s v="3205309"/>
    <s v="Vitória"/>
    <s v="RM Grande Vitória"/>
    <s v="3203"/>
    <s v="Central Espírito-santense"/>
    <x v="8"/>
    <x v="8"/>
    <n v="16542.069"/>
    <n v="6166050.7439999999"/>
    <n v="13636989.838"/>
    <n v="11757459.995999999"/>
    <n v="1879529.8419999999"/>
    <n v="5698544.4539999999"/>
    <n v="25518127.105"/>
    <n v="358267"/>
    <n v="71226.559999999998"/>
  </r>
  <r>
    <s v="32001022019"/>
    <n v="1"/>
    <n v="18"/>
    <x v="17"/>
    <n v="32"/>
    <s v="Espírito Santo"/>
    <s v="3200102"/>
    <s v="Afonso Cláudio"/>
    <m/>
    <s v="3203"/>
    <s v="Central Espírito-santense"/>
    <x v="0"/>
    <x v="0"/>
    <n v="72465.876000000004"/>
    <n v="32557.599999999999"/>
    <n v="316606.03200000001"/>
    <n v="172600.03200000001"/>
    <n v="144006"/>
    <n v="26979.920999999998"/>
    <n v="448609.42800000001"/>
    <n v="30586"/>
    <n v="14667.15"/>
  </r>
  <r>
    <s v="32001362019"/>
    <n v="2"/>
    <n v="18"/>
    <x v="17"/>
    <n v="32"/>
    <s v="Espírito Santo"/>
    <s v="3200136"/>
    <s v="Águia Branca"/>
    <m/>
    <s v="3201"/>
    <s v="Noroeste Espírito-santense"/>
    <x v="1"/>
    <x v="1"/>
    <n v="30167.514999999999"/>
    <n v="14982.557000000001"/>
    <n v="109899.745"/>
    <n v="56858.875999999997"/>
    <n v="53040.868999999999"/>
    <n v="14107.564"/>
    <n v="169157.38"/>
    <n v="9642"/>
    <n v="17543.810000000001"/>
  </r>
  <r>
    <s v="32001692019"/>
    <n v="3"/>
    <n v="18"/>
    <x v="17"/>
    <n v="32"/>
    <s v="Espírito Santo"/>
    <s v="3200169"/>
    <s v="Água Doce do Norte"/>
    <m/>
    <s v="3201"/>
    <s v="Noroeste Espírito-santense"/>
    <x v="1"/>
    <x v="1"/>
    <n v="20104.824000000001"/>
    <n v="10162.308999999999"/>
    <n v="101288.85200000001"/>
    <n v="41739.821000000004"/>
    <n v="59549.031000000003"/>
    <n v="7110.4809999999998"/>
    <n v="138666.465"/>
    <n v="11019"/>
    <n v="12584.31"/>
  </r>
  <r>
    <s v="32002012019"/>
    <n v="4"/>
    <n v="18"/>
    <x v="17"/>
    <n v="32"/>
    <s v="Espírito Santo"/>
    <s v="3200201"/>
    <s v="Alegre"/>
    <m/>
    <s v="3204"/>
    <s v="Sul Espírito-santense"/>
    <x v="2"/>
    <x v="2"/>
    <n v="40174.368999999999"/>
    <n v="86870.207999999999"/>
    <n v="331846.15000000002"/>
    <n v="201017.908"/>
    <n v="130828.242"/>
    <n v="24743.582999999999"/>
    <n v="483634.31099999999"/>
    <n v="30084"/>
    <n v="16076.13"/>
  </r>
  <r>
    <s v="32003002019"/>
    <n v="5"/>
    <n v="18"/>
    <x v="17"/>
    <n v="32"/>
    <s v="Espírito Santo"/>
    <s v="3200300"/>
    <s v="Alfredo Chaves"/>
    <m/>
    <s v="3203"/>
    <s v="Central Espírito-santense"/>
    <x v="3"/>
    <x v="3"/>
    <n v="63190.720000000001"/>
    <n v="62077.133000000002"/>
    <n v="200826.4"/>
    <n v="127039.814"/>
    <n v="73786.585999999996"/>
    <n v="31669.23"/>
    <n v="357763.484"/>
    <n v="14601"/>
    <n v="24502.67"/>
  </r>
  <r>
    <s v="32003592019"/>
    <n v="6"/>
    <n v="18"/>
    <x v="17"/>
    <n v="32"/>
    <s v="Espírito Santo"/>
    <s v="3200359"/>
    <s v="Alto Rio Novo"/>
    <m/>
    <s v="3201"/>
    <s v="Noroeste Espírito-santense"/>
    <x v="4"/>
    <x v="4"/>
    <n v="13911.120999999999"/>
    <n v="4522.1229999999996"/>
    <n v="67388.44200000001"/>
    <n v="25591.875"/>
    <n v="41796.567000000003"/>
    <n v="4299.3940000000002"/>
    <n v="90121.08"/>
    <n v="7836"/>
    <n v="11500.9"/>
  </r>
  <r>
    <s v="32004092019"/>
    <n v="7"/>
    <n v="18"/>
    <x v="17"/>
    <n v="32"/>
    <s v="Espírito Santo"/>
    <s v="3200409"/>
    <s v="Anchieta"/>
    <m/>
    <s v="3203"/>
    <s v="Central Espírito-santense"/>
    <x v="3"/>
    <x v="3"/>
    <n v="25766.883999999998"/>
    <n v="371597.84600000002"/>
    <n v="555176.152"/>
    <n v="331122.04300000001"/>
    <n v="224054.109"/>
    <n v="57851.199000000001"/>
    <n v="1010392.081"/>
    <n v="29263"/>
    <n v="34527.97"/>
  </r>
  <r>
    <s v="32005082019"/>
    <n v="8"/>
    <n v="18"/>
    <x v="17"/>
    <n v="32"/>
    <s v="Espírito Santo"/>
    <s v="3200508"/>
    <s v="Apiacá"/>
    <m/>
    <s v="3204"/>
    <s v="Sul Espírito-santense"/>
    <x v="5"/>
    <x v="5"/>
    <n v="10462.300999999999"/>
    <n v="7307.0889999999999"/>
    <n v="73342.62"/>
    <n v="34418.671000000002"/>
    <n v="38923.949000000001"/>
    <n v="6562.66"/>
    <n v="97674.668999999994"/>
    <n v="7567"/>
    <n v="12907.98"/>
  </r>
  <r>
    <s v="32006072019"/>
    <n v="9"/>
    <n v="18"/>
    <x v="17"/>
    <n v="32"/>
    <s v="Espírito Santo"/>
    <s v="3200607"/>
    <s v="Aracruz"/>
    <m/>
    <s v="3202"/>
    <s v="Litoral Norte Espírito-santense"/>
    <x v="6"/>
    <x v="6"/>
    <n v="57861.463000000003"/>
    <n v="2233880.4169999999"/>
    <n v="2041751.0019999999"/>
    <n v="1481674.851"/>
    <n v="560076.15099999995"/>
    <n v="877781.24600000004"/>
    <n v="5211274.1279999996"/>
    <n v="101220"/>
    <n v="51484.63"/>
  </r>
  <r>
    <s v="32007062019"/>
    <n v="10"/>
    <n v="18"/>
    <x v="17"/>
    <n v="32"/>
    <s v="Espírito Santo"/>
    <s v="3200706"/>
    <s v="Atilio Vivacqua"/>
    <m/>
    <s v="3204"/>
    <s v="Sul Espírito-santense"/>
    <x v="5"/>
    <x v="5"/>
    <n v="10834.584999999999"/>
    <n v="66950.149000000005"/>
    <n v="150037.31599999999"/>
    <n v="85782.567999999999"/>
    <n v="64254.748"/>
    <n v="45542.161"/>
    <n v="273364.212"/>
    <n v="11936"/>
    <n v="22902.5"/>
  </r>
  <r>
    <s v="32008052019"/>
    <n v="11"/>
    <n v="18"/>
    <x v="17"/>
    <n v="32"/>
    <s v="Espírito Santo"/>
    <s v="3200805"/>
    <s v="Baixo Guandu"/>
    <m/>
    <s v="3201"/>
    <s v="Noroeste Espírito-santense"/>
    <x v="4"/>
    <x v="4"/>
    <n v="28211.768"/>
    <n v="227659.95300000001"/>
    <n v="363916.72899999999"/>
    <n v="217624.43599999999"/>
    <n v="146292.29300000001"/>
    <n v="40159.379000000001"/>
    <n v="659947.82999999996"/>
    <n v="30998"/>
    <n v="21290.01"/>
  </r>
  <r>
    <s v="32009042019"/>
    <n v="12"/>
    <n v="18"/>
    <x v="17"/>
    <n v="32"/>
    <s v="Espírito Santo"/>
    <s v="3200904"/>
    <s v="Barra de São Francisco"/>
    <m/>
    <s v="3201"/>
    <s v="Noroeste Espírito-santense"/>
    <x v="1"/>
    <x v="1"/>
    <n v="41149.468999999997"/>
    <n v="154800.092"/>
    <n v="532060.20299999998"/>
    <n v="330557.19"/>
    <n v="201503.01300000001"/>
    <n v="80878.777000000002"/>
    <n v="808888.54299999995"/>
    <n v="44650"/>
    <n v="18116.2"/>
  </r>
  <r>
    <s v="32010012019"/>
    <n v="13"/>
    <n v="18"/>
    <x v="17"/>
    <n v="32"/>
    <s v="Espírito Santo"/>
    <s v="3201001"/>
    <s v="Boa Esperança"/>
    <m/>
    <s v="3201"/>
    <s v="Noroeste Espírito-santense"/>
    <x v="7"/>
    <x v="7"/>
    <n v="33027.442000000003"/>
    <n v="22817.567999999999"/>
    <n v="163196.54499999998"/>
    <n v="90107.308999999994"/>
    <n v="73089.236000000004"/>
    <n v="18599.937999999998"/>
    <n v="237641.49299999999"/>
    <n v="15037"/>
    <n v="15803.78"/>
  </r>
  <r>
    <s v="32011002019"/>
    <n v="14"/>
    <n v="18"/>
    <x v="17"/>
    <n v="32"/>
    <s v="Espírito Santo"/>
    <s v="3201100"/>
    <s v="Bom Jesus do Norte"/>
    <m/>
    <s v="3204"/>
    <s v="Sul Espírito-santense"/>
    <x v="2"/>
    <x v="2"/>
    <n v="3003.931"/>
    <n v="18812.261999999999"/>
    <n v="124482.677"/>
    <n v="74813.913"/>
    <n v="49668.764000000003"/>
    <n v="14897.096"/>
    <n v="161195.965"/>
    <n v="9936"/>
    <n v="16223.43"/>
  </r>
  <r>
    <s v="32011592019"/>
    <n v="15"/>
    <n v="18"/>
    <x v="17"/>
    <n v="32"/>
    <s v="Espírito Santo"/>
    <s v="3201159"/>
    <s v="Brejetuba"/>
    <m/>
    <s v="3203"/>
    <s v="Central Espírito-santense"/>
    <x v="0"/>
    <x v="0"/>
    <n v="46808.343999999997"/>
    <n v="16509.277999999998"/>
    <n v="113556.77499999999"/>
    <n v="53009.661999999997"/>
    <n v="60547.112999999998"/>
    <n v="8485.8369999999995"/>
    <n v="185360.23300000001"/>
    <n v="12404"/>
    <n v="14943.59"/>
  </r>
  <r>
    <s v="32012092019"/>
    <n v="16"/>
    <n v="18"/>
    <x v="17"/>
    <n v="32"/>
    <s v="Espírito Santo"/>
    <s v="3201209"/>
    <s v="Cachoeiro de Itapemirim"/>
    <m/>
    <s v="3204"/>
    <s v="Sul Espírito-santense"/>
    <x v="5"/>
    <x v="5"/>
    <n v="45193.29"/>
    <n v="905126.13399999996"/>
    <n v="3374203.1689999998"/>
    <n v="2477297.642"/>
    <n v="896905.527"/>
    <n v="595512.978"/>
    <n v="4920035.5719999997"/>
    <n v="208972"/>
    <n v="23543.99"/>
  </r>
  <r>
    <s v="32013082019"/>
    <n v="17"/>
    <n v="18"/>
    <x v="17"/>
    <n v="32"/>
    <s v="Espírito Santo"/>
    <s v="3201308"/>
    <s v="Cariacica"/>
    <s v="RM Grande Vitória"/>
    <s v="3203"/>
    <s v="Central Espírito-santense"/>
    <x v="8"/>
    <x v="8"/>
    <n v="13093.028"/>
    <n v="883542.14300000004"/>
    <n v="6331037.0240000002"/>
    <n v="4905829.2750000004"/>
    <n v="1425207.7490000001"/>
    <n v="2735039.7549999999"/>
    <n v="9962711.9509999994"/>
    <n v="381285"/>
    <n v="26129.3"/>
  </r>
  <r>
    <s v="32014072019"/>
    <n v="18"/>
    <n v="18"/>
    <x v="17"/>
    <n v="32"/>
    <s v="Espírito Santo"/>
    <s v="3201407"/>
    <s v="Castelo"/>
    <m/>
    <s v="3204"/>
    <s v="Sul Espírito-santense"/>
    <x v="5"/>
    <x v="5"/>
    <n v="63782.260999999999"/>
    <n v="180461.08799999999"/>
    <n v="561044.71699999995"/>
    <n v="378412.17"/>
    <n v="182632.54699999999"/>
    <n v="106947.26"/>
    <n v="912235.326"/>
    <n v="37534"/>
    <n v="24304.240000000002"/>
  </r>
  <r>
    <s v="32015062019"/>
    <n v="19"/>
    <n v="18"/>
    <x v="17"/>
    <n v="32"/>
    <s v="Espírito Santo"/>
    <s v="3201506"/>
    <s v="Colatina"/>
    <m/>
    <s v="3201"/>
    <s v="Noroeste Espírito-santense"/>
    <x v="4"/>
    <x v="4"/>
    <n v="72024.06"/>
    <n v="738022.51"/>
    <n v="2335907.412"/>
    <n v="1745395.93"/>
    <n v="590511.48199999996"/>
    <n v="420813.413"/>
    <n v="3566767.395"/>
    <n v="122499"/>
    <n v="29116.71"/>
  </r>
  <r>
    <s v="32016052019"/>
    <n v="20"/>
    <n v="18"/>
    <x v="17"/>
    <n v="32"/>
    <s v="Espírito Santo"/>
    <s v="3201605"/>
    <s v="Conceição da Barra"/>
    <m/>
    <s v="3202"/>
    <s v="Litoral Norte Espírito-santense"/>
    <x v="7"/>
    <x v="7"/>
    <n v="55911.544000000002"/>
    <n v="62405.667999999998"/>
    <n v="326903.59699999995"/>
    <n v="167550.10699999999"/>
    <n v="159353.49"/>
    <n v="50528.978999999999"/>
    <n v="495749.78899999999"/>
    <n v="31063"/>
    <n v="15959.49"/>
  </r>
  <r>
    <s v="32017042019"/>
    <n v="21"/>
    <n v="18"/>
    <x v="17"/>
    <n v="32"/>
    <s v="Espírito Santo"/>
    <s v="3201704"/>
    <s v="Conceição do Castelo"/>
    <m/>
    <s v="3203"/>
    <s v="Central Espírito-santense"/>
    <x v="0"/>
    <x v="0"/>
    <n v="21634.2"/>
    <n v="14267.054"/>
    <n v="150772.46600000001"/>
    <n v="89094.929000000004"/>
    <n v="61677.536999999997"/>
    <n v="17394.803"/>
    <n v="204068.522"/>
    <n v="12723"/>
    <n v="16039.34"/>
  </r>
  <r>
    <s v="32018032019"/>
    <n v="22"/>
    <n v="18"/>
    <x v="17"/>
    <n v="32"/>
    <s v="Espírito Santo"/>
    <s v="3201803"/>
    <s v="Divino de São Lourenço"/>
    <m/>
    <s v="3204"/>
    <s v="Sul Espírito-santense"/>
    <x v="2"/>
    <x v="2"/>
    <n v="11200.772000000001"/>
    <n v="5203.0219999999999"/>
    <n v="41959.387999999999"/>
    <n v="16041.143"/>
    <n v="25918.244999999999"/>
    <n v="2292.482"/>
    <n v="60655.663999999997"/>
    <n v="4304"/>
    <n v="14092.86"/>
  </r>
  <r>
    <s v="32019022019"/>
    <n v="23"/>
    <n v="18"/>
    <x v="17"/>
    <n v="32"/>
    <s v="Espírito Santo"/>
    <s v="3201902"/>
    <s v="Domingos Martins"/>
    <m/>
    <s v="3203"/>
    <s v="Central Espírito-santense"/>
    <x v="0"/>
    <x v="0"/>
    <n v="133625.35800000001"/>
    <n v="104590.613"/>
    <n v="496704.89600000001"/>
    <n v="333604.84700000001"/>
    <n v="163100.049"/>
    <n v="50120.252"/>
    <n v="785041.12"/>
    <n v="33850"/>
    <n v="23191.759999999998"/>
  </r>
  <r>
    <s v="32020092019"/>
    <n v="24"/>
    <n v="18"/>
    <x v="17"/>
    <n v="32"/>
    <s v="Espírito Santo"/>
    <s v="3202009"/>
    <s v="Dores do Rio Preto"/>
    <m/>
    <s v="3204"/>
    <s v="Sul Espírito-santense"/>
    <x v="2"/>
    <x v="2"/>
    <n v="19727.968000000001"/>
    <n v="14197.968999999999"/>
    <n v="90137.58"/>
    <n v="53786.142"/>
    <n v="36351.438000000002"/>
    <n v="12704.966"/>
    <n v="136768.48300000001"/>
    <n v="6749"/>
    <n v="20265"/>
  </r>
  <r>
    <s v="32021082019"/>
    <n v="25"/>
    <n v="18"/>
    <x v="17"/>
    <n v="32"/>
    <s v="Espírito Santo"/>
    <s v="3202108"/>
    <s v="Ecoporanga"/>
    <m/>
    <s v="3201"/>
    <s v="Noroeste Espírito-santense"/>
    <x v="1"/>
    <x v="1"/>
    <n v="55216.088000000003"/>
    <n v="16975.129000000001"/>
    <n v="215550.421"/>
    <n v="108929.443"/>
    <n v="106620.978"/>
    <n v="14979.217000000001"/>
    <n v="302720.85600000003"/>
    <n v="22923"/>
    <n v="13205.99"/>
  </r>
  <r>
    <s v="32022072019"/>
    <n v="26"/>
    <n v="18"/>
    <x v="17"/>
    <n v="32"/>
    <s v="Espírito Santo"/>
    <s v="3202207"/>
    <s v="Fundão"/>
    <s v="RM Grande Vitória"/>
    <s v="3202"/>
    <s v="Litoral Norte Espírito-santense"/>
    <x v="8"/>
    <x v="8"/>
    <n v="25452.253000000001"/>
    <n v="81575.161999999997"/>
    <n v="260939.89299999998"/>
    <n v="151162.84299999999"/>
    <n v="109777.05"/>
    <n v="36468.010999999999"/>
    <n v="404435.31900000002"/>
    <n v="21509"/>
    <n v="18803.07"/>
  </r>
  <r>
    <s v="32022562019"/>
    <n v="27"/>
    <n v="18"/>
    <x v="17"/>
    <n v="32"/>
    <s v="Espírito Santo"/>
    <s v="3202256"/>
    <s v="Governador Lindenberg"/>
    <m/>
    <s v="3201"/>
    <s v="Noroeste Espírito-santense"/>
    <x v="4"/>
    <x v="4"/>
    <n v="40544.347000000002"/>
    <n v="9770.4390000000003"/>
    <n v="125326.004"/>
    <n v="65173.711000000003"/>
    <n v="60152.292999999998"/>
    <n v="12943.15"/>
    <n v="188583.94"/>
    <n v="12709"/>
    <n v="14838.61"/>
  </r>
  <r>
    <s v="32023062019"/>
    <n v="28"/>
    <n v="18"/>
    <x v="17"/>
    <n v="32"/>
    <s v="Espírito Santo"/>
    <s v="3202306"/>
    <s v="Guaçuí"/>
    <m/>
    <s v="3204"/>
    <s v="Sul Espírito-santense"/>
    <x v="2"/>
    <x v="2"/>
    <n v="27672.433000000001"/>
    <n v="64396.781999999999"/>
    <n v="390626.75599999999"/>
    <n v="251479.06099999999"/>
    <n v="139147.69500000001"/>
    <n v="35978.491000000002"/>
    <n v="518674.462"/>
    <n v="30867"/>
    <n v="16803.53"/>
  </r>
  <r>
    <s v="32024052019"/>
    <n v="29"/>
    <n v="18"/>
    <x v="17"/>
    <n v="32"/>
    <s v="Espírito Santo"/>
    <s v="3202405"/>
    <s v="Guarapari"/>
    <s v="RM Grande Vitória"/>
    <s v="3203"/>
    <s v="Central Espírito-santense"/>
    <x v="8"/>
    <x v="8"/>
    <n v="49535.050999999999"/>
    <n v="259793.59099999999"/>
    <n v="1862573.456"/>
    <n v="1299208.358"/>
    <n v="563365.098"/>
    <n v="196827.541"/>
    <n v="2368729.6379999998"/>
    <n v="124859"/>
    <n v="18971.240000000002"/>
  </r>
  <r>
    <s v="32024542019"/>
    <n v="30"/>
    <n v="18"/>
    <x v="17"/>
    <n v="32"/>
    <s v="Espírito Santo"/>
    <s v="3202454"/>
    <s v="Ibatiba"/>
    <m/>
    <s v="3204"/>
    <s v="Sul Espírito-santense"/>
    <x v="2"/>
    <x v="2"/>
    <n v="29636.168000000001"/>
    <n v="16321.748"/>
    <n v="249313.25400000002"/>
    <n v="133723.568"/>
    <n v="115589.686"/>
    <n v="20187.105"/>
    <n v="315458.27399999998"/>
    <n v="26082"/>
    <n v="12094.87"/>
  </r>
  <r>
    <s v="32025042019"/>
    <n v="31"/>
    <n v="18"/>
    <x v="17"/>
    <n v="32"/>
    <s v="Espírito Santo"/>
    <s v="3202504"/>
    <s v="Ibiraçu"/>
    <m/>
    <s v="3202"/>
    <s v="Litoral Norte Espírito-santense"/>
    <x v="6"/>
    <x v="6"/>
    <n v="13639.883"/>
    <n v="46012.582999999999"/>
    <n v="201678.61000000002"/>
    <n v="137670.03200000001"/>
    <n v="64008.578000000001"/>
    <n v="26291.94"/>
    <n v="287623.016"/>
    <n v="12479"/>
    <n v="23048.560000000001"/>
  </r>
  <r>
    <s v="32025532019"/>
    <n v="32"/>
    <n v="18"/>
    <x v="17"/>
    <n v="32"/>
    <s v="Espírito Santo"/>
    <s v="3202553"/>
    <s v="Ibitirama"/>
    <m/>
    <s v="3204"/>
    <s v="Sul Espírito-santense"/>
    <x v="2"/>
    <x v="2"/>
    <n v="23922.968000000001"/>
    <n v="4364.1949999999997"/>
    <n v="78192.600000000006"/>
    <n v="33672.269999999997"/>
    <n v="44520.33"/>
    <n v="5602.6260000000002"/>
    <n v="112082.389"/>
    <n v="8889"/>
    <n v="12609.11"/>
  </r>
  <r>
    <s v="32026032019"/>
    <n v="33"/>
    <n v="18"/>
    <x v="17"/>
    <n v="32"/>
    <s v="Espírito Santo"/>
    <s v="3202603"/>
    <s v="Iconha"/>
    <m/>
    <s v="3203"/>
    <s v="Central Espírito-santense"/>
    <x v="3"/>
    <x v="3"/>
    <n v="26947.498"/>
    <n v="16873.580000000002"/>
    <n v="224511.07800000001"/>
    <n v="149232.79500000001"/>
    <n v="75278.282999999996"/>
    <n v="54502.182999999997"/>
    <n v="322834.33799999999"/>
    <n v="13860"/>
    <n v="23292.52"/>
  </r>
  <r>
    <s v="32026522019"/>
    <n v="34"/>
    <n v="18"/>
    <x v="17"/>
    <n v="32"/>
    <s v="Espírito Santo"/>
    <s v="3202652"/>
    <s v="Irupi"/>
    <m/>
    <s v="3204"/>
    <s v="Sul Espírito-santense"/>
    <x v="2"/>
    <x v="2"/>
    <n v="24786.04"/>
    <n v="8325.3140000000003"/>
    <n v="127297.924"/>
    <n v="61552.114999999998"/>
    <n v="65745.808999999994"/>
    <n v="11303.16"/>
    <n v="171712.43799999999"/>
    <n v="13377"/>
    <n v="12836.39"/>
  </r>
  <r>
    <s v="32027022019"/>
    <n v="35"/>
    <n v="18"/>
    <x v="17"/>
    <n v="32"/>
    <s v="Espírito Santo"/>
    <s v="3202702"/>
    <s v="Itaguaçu"/>
    <m/>
    <s v="3203"/>
    <s v="Central Espírito-santense"/>
    <x v="9"/>
    <x v="9"/>
    <n v="75535.804999999993"/>
    <n v="11922.343999999999"/>
    <n v="160154.67499999999"/>
    <n v="92054.129000000001"/>
    <n v="68100.546000000002"/>
    <n v="12542.611999999999"/>
    <n v="260155.43599999999"/>
    <n v="14066"/>
    <n v="18495.34"/>
  </r>
  <r>
    <s v="32028012019"/>
    <n v="36"/>
    <n v="18"/>
    <x v="17"/>
    <n v="32"/>
    <s v="Espírito Santo"/>
    <s v="3202801"/>
    <s v="Itapemirim"/>
    <m/>
    <s v="3204"/>
    <s v="Sul Espírito-santense"/>
    <x v="3"/>
    <x v="3"/>
    <n v="74522.558000000005"/>
    <n v="3085626.01"/>
    <n v="1588034.7949999999"/>
    <n v="1223674.683"/>
    <n v="364360.11200000002"/>
    <n v="84252.520999999993"/>
    <n v="4832435.8839999996"/>
    <n v="34348"/>
    <n v="140690.46"/>
  </r>
  <r>
    <s v="32029002019"/>
    <n v="37"/>
    <n v="18"/>
    <x v="17"/>
    <n v="32"/>
    <s v="Espírito Santo"/>
    <s v="3202900"/>
    <s v="Itarana"/>
    <m/>
    <s v="3203"/>
    <s v="Central Espírito-santense"/>
    <x v="9"/>
    <x v="9"/>
    <n v="27460.07"/>
    <n v="33243.732000000004"/>
    <n v="129886.094"/>
    <n v="78140.764999999999"/>
    <n v="51745.328999999998"/>
    <n v="12522.883"/>
    <n v="203112.77799999999"/>
    <n v="10555"/>
    <n v="19243.28"/>
  </r>
  <r>
    <s v="32030072019"/>
    <n v="38"/>
    <n v="18"/>
    <x v="17"/>
    <n v="32"/>
    <s v="Espírito Santo"/>
    <s v="3203007"/>
    <s v="Iúna"/>
    <m/>
    <s v="3204"/>
    <s v="Sul Espírito-santense"/>
    <x v="2"/>
    <x v="2"/>
    <n v="47606.701999999997"/>
    <n v="19808.703000000001"/>
    <n v="323829.45900000003"/>
    <n v="195938.47500000001"/>
    <n v="127890.984"/>
    <n v="31691.467000000001"/>
    <n v="422936.33100000001"/>
    <n v="29161"/>
    <n v="14503.49"/>
  </r>
  <r>
    <s v="32030562019"/>
    <n v="39"/>
    <n v="18"/>
    <x v="17"/>
    <n v="32"/>
    <s v="Espírito Santo"/>
    <s v="3203056"/>
    <s v="Jaguaré"/>
    <m/>
    <s v="3202"/>
    <s v="Litoral Norte Espírito-santense"/>
    <x v="7"/>
    <x v="7"/>
    <n v="77856.933999999994"/>
    <n v="155757.098"/>
    <n v="376132.78200000001"/>
    <n v="220209.416"/>
    <n v="155923.36600000001"/>
    <n v="37464.928"/>
    <n v="647211.74199999997"/>
    <n v="30477"/>
    <n v="21236.07"/>
  </r>
  <r>
    <s v="32031062019"/>
    <n v="40"/>
    <n v="18"/>
    <x v="17"/>
    <n v="32"/>
    <s v="Espírito Santo"/>
    <s v="3203106"/>
    <s v="Jerônimo Monteiro"/>
    <m/>
    <s v="3204"/>
    <s v="Sul Espírito-santense"/>
    <x v="2"/>
    <x v="2"/>
    <n v="14140.002"/>
    <n v="8088.0129999999999"/>
    <n v="111734.86900000001"/>
    <n v="54102.64"/>
    <n v="57632.228999999999"/>
    <n v="7292.9440000000004"/>
    <n v="141255.82699999999"/>
    <n v="12192"/>
    <n v="11585.94"/>
  </r>
  <r>
    <s v="32031302019"/>
    <n v="41"/>
    <n v="18"/>
    <x v="17"/>
    <n v="32"/>
    <s v="Espírito Santo"/>
    <s v="3203130"/>
    <s v="João Neiva"/>
    <m/>
    <s v="3202"/>
    <s v="Litoral Norte Espírito-santense"/>
    <x v="6"/>
    <x v="6"/>
    <n v="11191.249"/>
    <n v="104993.856"/>
    <n v="250821.43700000001"/>
    <n v="175154.054"/>
    <n v="75667.383000000002"/>
    <n v="60344.292000000001"/>
    <n v="427350.83500000002"/>
    <n v="16668"/>
    <n v="25639"/>
  </r>
  <r>
    <s v="32031632019"/>
    <n v="42"/>
    <n v="18"/>
    <x v="17"/>
    <n v="32"/>
    <s v="Espírito Santo"/>
    <s v="3203163"/>
    <s v="Laranja da Terra"/>
    <m/>
    <s v="3203"/>
    <s v="Central Espírito-santense"/>
    <x v="0"/>
    <x v="0"/>
    <n v="32083.200000000001"/>
    <n v="8258.35"/>
    <n v="92718.297999999995"/>
    <n v="39123.324999999997"/>
    <n v="53594.972999999998"/>
    <n v="8087.759"/>
    <n v="141147.60800000001"/>
    <n v="10947"/>
    <n v="12893.73"/>
  </r>
  <r>
    <s v="32032052019"/>
    <n v="43"/>
    <n v="18"/>
    <x v="17"/>
    <n v="32"/>
    <s v="Espírito Santo"/>
    <s v="3203205"/>
    <s v="Linhares"/>
    <m/>
    <s v="3202"/>
    <s v="Litoral Norte Espírito-santense"/>
    <x v="6"/>
    <x v="6"/>
    <n v="225382.58100000001"/>
    <n v="1832446.933"/>
    <n v="3160386.9029999999"/>
    <n v="2258367.9679999999"/>
    <n v="902018.93500000006"/>
    <n v="848379.24600000004"/>
    <n v="6066595.6629999997"/>
    <n v="173555"/>
    <n v="34954.89"/>
  </r>
  <r>
    <s v="32033042019"/>
    <n v="44"/>
    <n v="18"/>
    <x v="17"/>
    <n v="32"/>
    <s v="Espírito Santo"/>
    <s v="3203304"/>
    <s v="Mantenópolis"/>
    <m/>
    <s v="3201"/>
    <s v="Noroeste Espírito-santense"/>
    <x v="1"/>
    <x v="1"/>
    <n v="22659.754000000001"/>
    <n v="8570.3140000000003"/>
    <n v="117778.993"/>
    <n v="46290.790999999997"/>
    <n v="71488.202000000005"/>
    <n v="6328.549"/>
    <n v="155337.60999999999"/>
    <n v="15350"/>
    <n v="10119.709999999999"/>
  </r>
  <r>
    <s v="32033202019"/>
    <n v="45"/>
    <n v="18"/>
    <x v="17"/>
    <n v="32"/>
    <s v="Espírito Santo"/>
    <s v="3203320"/>
    <s v="Marataízes"/>
    <m/>
    <s v="3204"/>
    <s v="Sul Espírito-santense"/>
    <x v="3"/>
    <x v="3"/>
    <n v="86227.085999999996"/>
    <n v="3485876.0780000002"/>
    <n v="1638181.1669999999"/>
    <n v="1363661.2509999999"/>
    <n v="274519.91600000003"/>
    <n v="75753.812000000005"/>
    <n v="5286038.1430000002"/>
    <n v="38499"/>
    <n v="137303.26"/>
  </r>
  <r>
    <s v="32033462019"/>
    <n v="46"/>
    <n v="18"/>
    <x v="17"/>
    <n v="32"/>
    <s v="Espírito Santo"/>
    <s v="3203346"/>
    <s v="Marechal Floriano"/>
    <m/>
    <s v="3203"/>
    <s v="Central Espírito-santense"/>
    <x v="0"/>
    <x v="0"/>
    <n v="89627.456000000006"/>
    <n v="49260.732000000004"/>
    <n v="257812.35499999998"/>
    <n v="171873.06899999999"/>
    <n v="85939.285999999993"/>
    <n v="41446.6"/>
    <n v="438147.14299999998"/>
    <n v="16694"/>
    <n v="26245.79"/>
  </r>
  <r>
    <s v="32033532019"/>
    <n v="47"/>
    <n v="18"/>
    <x v="17"/>
    <n v="32"/>
    <s v="Espírito Santo"/>
    <s v="3203353"/>
    <s v="Marilândia"/>
    <m/>
    <s v="3201"/>
    <s v="Noroeste Espírito-santense"/>
    <x v="4"/>
    <x v="4"/>
    <n v="36037.942999999999"/>
    <n v="20984.396000000001"/>
    <n v="160909.22700000001"/>
    <n v="97239.456000000006"/>
    <n v="63669.771000000001"/>
    <n v="15183.52"/>
    <n v="233115.087"/>
    <n v="12833"/>
    <n v="18165.28"/>
  </r>
  <r>
    <s v="32034032019"/>
    <n v="48"/>
    <n v="18"/>
    <x v="17"/>
    <n v="32"/>
    <s v="Espírito Santo"/>
    <s v="3203403"/>
    <s v="Mimoso do Sul"/>
    <m/>
    <s v="3204"/>
    <s v="Sul Espírito-santense"/>
    <x v="5"/>
    <x v="5"/>
    <n v="51866.898999999998"/>
    <n v="57193.777000000002"/>
    <n v="297270.92700000003"/>
    <n v="180860.57800000001"/>
    <n v="116410.349"/>
    <n v="34752.970999999998"/>
    <n v="441084.57400000002"/>
    <n v="26153"/>
    <n v="16865.54"/>
  </r>
  <r>
    <s v="32035022019"/>
    <n v="49"/>
    <n v="18"/>
    <x v="17"/>
    <n v="32"/>
    <s v="Espírito Santo"/>
    <s v="3203502"/>
    <s v="Montanha"/>
    <m/>
    <s v="3202"/>
    <s v="Litoral Norte Espírito-santense"/>
    <x v="7"/>
    <x v="7"/>
    <n v="50937.334999999999"/>
    <n v="33211.296000000002"/>
    <n v="227793.16800000001"/>
    <n v="137482.20000000001"/>
    <n v="90310.967999999993"/>
    <n v="28522.902999999998"/>
    <n v="340464.70199999999"/>
    <n v="18833"/>
    <n v="18078.09"/>
  </r>
  <r>
    <s v="32036012019"/>
    <n v="50"/>
    <n v="18"/>
    <x v="17"/>
    <n v="32"/>
    <s v="Espírito Santo"/>
    <s v="3203601"/>
    <s v="Mucurici"/>
    <m/>
    <s v="3202"/>
    <s v="Litoral Norte Espírito-santense"/>
    <x v="7"/>
    <x v="7"/>
    <n v="20095.958999999999"/>
    <n v="5173.0020000000004"/>
    <n v="50609.856"/>
    <n v="17612.463"/>
    <n v="32997.392999999996"/>
    <n v="2315.569"/>
    <n v="78194.387000000002"/>
    <n v="5524"/>
    <n v="14155.39"/>
  </r>
  <r>
    <s v="32037002019"/>
    <n v="51"/>
    <n v="18"/>
    <x v="17"/>
    <n v="32"/>
    <s v="Espírito Santo"/>
    <s v="3203700"/>
    <s v="Muniz Freire"/>
    <m/>
    <s v="3204"/>
    <s v="Sul Espírito-santense"/>
    <x v="2"/>
    <x v="2"/>
    <n v="53535.61"/>
    <n v="15398.388000000001"/>
    <n v="189223.046"/>
    <n v="95237.350999999995"/>
    <n v="93985.695000000007"/>
    <n v="15697.51"/>
    <n v="273854.554"/>
    <n v="17465"/>
    <n v="15680.19"/>
  </r>
  <r>
    <s v="32038092019"/>
    <n v="52"/>
    <n v="18"/>
    <x v="17"/>
    <n v="32"/>
    <s v="Espírito Santo"/>
    <s v="3203809"/>
    <s v="Muqui"/>
    <m/>
    <s v="3204"/>
    <s v="Sul Espírito-santense"/>
    <x v="5"/>
    <x v="5"/>
    <n v="20241.609"/>
    <n v="9079.3019999999997"/>
    <n v="156612.625"/>
    <n v="85330.111999999994"/>
    <n v="71282.513000000006"/>
    <n v="11499.328"/>
    <n v="197432.86499999999"/>
    <n v="15449"/>
    <n v="12779.65"/>
  </r>
  <r>
    <s v="32039082019"/>
    <n v="53"/>
    <n v="18"/>
    <x v="17"/>
    <n v="32"/>
    <s v="Espírito Santo"/>
    <s v="3203908"/>
    <s v="Nova Venécia"/>
    <m/>
    <s v="3201"/>
    <s v="Noroeste Espírito-santense"/>
    <x v="1"/>
    <x v="1"/>
    <n v="78011.104000000007"/>
    <n v="111056.39200000001"/>
    <n v="745533.65899999999"/>
    <n v="519214.745"/>
    <n v="226318.91399999999"/>
    <n v="100631.393"/>
    <n v="1035232.548"/>
    <n v="50110"/>
    <n v="20659.2"/>
  </r>
  <r>
    <s v="32040052019"/>
    <n v="54"/>
    <n v="18"/>
    <x v="17"/>
    <n v="32"/>
    <s v="Espírito Santo"/>
    <s v="3204005"/>
    <s v="Pancas"/>
    <m/>
    <s v="3201"/>
    <s v="Noroeste Espírito-santense"/>
    <x v="4"/>
    <x v="4"/>
    <n v="44227.059000000001"/>
    <n v="12169.6"/>
    <n v="182574.25400000002"/>
    <n v="84372.194000000003"/>
    <n v="98202.06"/>
    <n v="11179.628000000001"/>
    <n v="250150.54"/>
    <n v="23184"/>
    <n v="10789.79"/>
  </r>
  <r>
    <s v="32040542019"/>
    <n v="55"/>
    <n v="18"/>
    <x v="17"/>
    <n v="32"/>
    <s v="Espírito Santo"/>
    <s v="3204054"/>
    <s v="Pedro Canário"/>
    <m/>
    <s v="3202"/>
    <s v="Litoral Norte Espírito-santense"/>
    <x v="7"/>
    <x v="7"/>
    <n v="28486.848000000002"/>
    <n v="42913.671999999999"/>
    <n v="231008.976"/>
    <n v="111385.538"/>
    <n v="119623.43799999999"/>
    <n v="15459.282999999999"/>
    <n v="317868.77899999998"/>
    <n v="26184"/>
    <n v="12139.81"/>
  </r>
  <r>
    <s v="32041042019"/>
    <n v="56"/>
    <n v="18"/>
    <x v="17"/>
    <n v="32"/>
    <s v="Espírito Santo"/>
    <s v="3204104"/>
    <s v="Pinheiros"/>
    <m/>
    <s v="3202"/>
    <s v="Litoral Norte Espírito-santense"/>
    <x v="7"/>
    <x v="7"/>
    <n v="80798.822"/>
    <n v="75538.038"/>
    <n v="343257.71799999999"/>
    <n v="208674.66399999999"/>
    <n v="134583.054"/>
    <n v="70900.019"/>
    <n v="570494.59600000002"/>
    <n v="27047"/>
    <n v="21092.71"/>
  </r>
  <r>
    <s v="32042032019"/>
    <n v="57"/>
    <n v="18"/>
    <x v="17"/>
    <n v="32"/>
    <s v="Espírito Santo"/>
    <s v="3204203"/>
    <s v="Piúma"/>
    <m/>
    <s v="3203"/>
    <s v="Central Espírito-santense"/>
    <x v="3"/>
    <x v="3"/>
    <n v="12574.034"/>
    <n v="283621.53000000003"/>
    <n v="356158.86700000003"/>
    <n v="240467.89300000001"/>
    <n v="115690.974"/>
    <n v="26999.222000000002"/>
    <n v="679353.65300000005"/>
    <n v="21711"/>
    <n v="31290.76"/>
  </r>
  <r>
    <s v="32042522019"/>
    <n v="58"/>
    <n v="18"/>
    <x v="17"/>
    <n v="32"/>
    <s v="Espírito Santo"/>
    <s v="3204252"/>
    <s v="Ponto Belo"/>
    <m/>
    <s v="3202"/>
    <s v="Litoral Norte Espírito-santense"/>
    <x v="7"/>
    <x v="7"/>
    <n v="13065.057000000001"/>
    <n v="5435.8580000000002"/>
    <n v="63192.587"/>
    <n v="25326.357"/>
    <n v="37866.230000000003"/>
    <n v="3547.93"/>
    <n v="85241.433000000005"/>
    <n v="7863"/>
    <n v="10840.83"/>
  </r>
  <r>
    <s v="32043022019"/>
    <n v="59"/>
    <n v="18"/>
    <x v="17"/>
    <n v="32"/>
    <s v="Espírito Santo"/>
    <s v="3204302"/>
    <s v="Presidente Kennedy"/>
    <m/>
    <s v="3204"/>
    <s v="Sul Espírito-santense"/>
    <x v="3"/>
    <x v="3"/>
    <n v="56598.116000000002"/>
    <n v="3805280.2629999998"/>
    <n v="1465789.969"/>
    <n v="1321400.9580000001"/>
    <n v="144389.011"/>
    <n v="55369.307999999997"/>
    <n v="5383037.6560000004"/>
    <n v="11574"/>
    <n v="465097.43"/>
  </r>
  <r>
    <s v="32043512019"/>
    <n v="60"/>
    <n v="18"/>
    <x v="17"/>
    <n v="32"/>
    <s v="Espírito Santo"/>
    <s v="3204351"/>
    <s v="Rio Bananal"/>
    <m/>
    <s v="3202"/>
    <s v="Litoral Norte Espírito-santense"/>
    <x v="6"/>
    <x v="6"/>
    <n v="91693.342999999993"/>
    <n v="31966.473999999998"/>
    <n v="236461.424"/>
    <n v="129709.63800000001"/>
    <n v="106751.78599999999"/>
    <n v="29732.306"/>
    <n v="389853.54700000002"/>
    <n v="19141"/>
    <n v="20367.46"/>
  </r>
  <r>
    <s v="32044012019"/>
    <n v="61"/>
    <n v="18"/>
    <x v="17"/>
    <n v="32"/>
    <s v="Espírito Santo"/>
    <s v="3204401"/>
    <s v="Rio Novo do Sul"/>
    <m/>
    <s v="3203"/>
    <s v="Central Espírito-santense"/>
    <x v="3"/>
    <x v="3"/>
    <n v="17449.34"/>
    <n v="31742.172999999999"/>
    <n v="131438.19899999999"/>
    <n v="72167.928"/>
    <n v="59270.271000000001"/>
    <n v="19546.506000000001"/>
    <n v="200176.21900000001"/>
    <n v="11622"/>
    <n v="17223.900000000001"/>
  </r>
  <r>
    <s v="32045002019"/>
    <n v="62"/>
    <n v="18"/>
    <x v="17"/>
    <n v="32"/>
    <s v="Espírito Santo"/>
    <s v="3204500"/>
    <s v="Santa Leopoldina"/>
    <m/>
    <s v="3203"/>
    <s v="Central Espírito-santense"/>
    <x v="9"/>
    <x v="9"/>
    <n v="69478.203999999998"/>
    <n v="17569.733"/>
    <n v="111464.26699999999"/>
    <n v="53311.891000000003"/>
    <n v="58152.375999999997"/>
    <n v="6949.14"/>
    <n v="205461.34400000001"/>
    <n v="12224"/>
    <n v="16808.03"/>
  </r>
  <r>
    <s v="32045592019"/>
    <n v="63"/>
    <n v="18"/>
    <x v="17"/>
    <n v="32"/>
    <s v="Espírito Santo"/>
    <s v="3204559"/>
    <s v="Santa Maria de Jetibá"/>
    <m/>
    <s v="3203"/>
    <s v="Central Espírito-santense"/>
    <x v="9"/>
    <x v="9"/>
    <n v="724601.348"/>
    <n v="65372.51"/>
    <n v="602812.29399999999"/>
    <n v="399809.04300000001"/>
    <n v="203003.25099999999"/>
    <n v="93878.528999999995"/>
    <n v="1486664.6810000001"/>
    <n v="40431"/>
    <n v="36770.42"/>
  </r>
  <r>
    <s v="32046092019"/>
    <n v="64"/>
    <n v="18"/>
    <x v="17"/>
    <n v="32"/>
    <s v="Espírito Santo"/>
    <s v="3204609"/>
    <s v="Santa Teresa"/>
    <m/>
    <s v="3203"/>
    <s v="Central Espírito-santense"/>
    <x v="9"/>
    <x v="9"/>
    <n v="73384.338000000003"/>
    <n v="39853.964999999997"/>
    <n v="336259.55499999999"/>
    <n v="223704.72399999999"/>
    <n v="112554.83100000001"/>
    <n v="32898.091"/>
    <n v="482395.94900000002"/>
    <n v="23590"/>
    <n v="20449.169999999998"/>
  </r>
  <r>
    <s v="32046582019"/>
    <n v="65"/>
    <n v="18"/>
    <x v="17"/>
    <n v="32"/>
    <s v="Espírito Santo"/>
    <s v="3204658"/>
    <s v="São Domingos do Norte"/>
    <m/>
    <s v="3201"/>
    <s v="Noroeste Espírito-santense"/>
    <x v="4"/>
    <x v="4"/>
    <n v="23263.044999999998"/>
    <n v="236705.84700000001"/>
    <n v="137874.36600000001"/>
    <n v="91635.543000000005"/>
    <n v="46238.822999999997"/>
    <n v="68147.706999999995"/>
    <n v="465990.96600000001"/>
    <n v="8638"/>
    <n v="53946.63"/>
  </r>
  <r>
    <s v="32047082019"/>
    <n v="66"/>
    <n v="18"/>
    <x v="17"/>
    <n v="32"/>
    <s v="Espírito Santo"/>
    <s v="3204708"/>
    <s v="São Gabriel da Palha"/>
    <m/>
    <s v="3201"/>
    <s v="Noroeste Espírito-santense"/>
    <x v="4"/>
    <x v="4"/>
    <n v="42927.88"/>
    <n v="72872.061000000002"/>
    <n v="461792.36800000002"/>
    <n v="292677.277"/>
    <n v="169115.09099999999"/>
    <n v="55295.968999999997"/>
    <n v="632888.277"/>
    <n v="37947"/>
    <n v="16678.22"/>
  </r>
  <r>
    <s v="32048072019"/>
    <n v="67"/>
    <n v="18"/>
    <x v="17"/>
    <n v="32"/>
    <s v="Espírito Santo"/>
    <s v="3204807"/>
    <s v="São José do Calçado"/>
    <m/>
    <s v="3204"/>
    <s v="Sul Espírito-santense"/>
    <x v="2"/>
    <x v="2"/>
    <n v="11856.958000000001"/>
    <n v="27660.584999999999"/>
    <n v="114903.571"/>
    <n v="63655.428999999996"/>
    <n v="51248.142"/>
    <n v="8873.7950000000001"/>
    <n v="163294.90900000001"/>
    <n v="10556"/>
    <n v="15469.39"/>
  </r>
  <r>
    <s v="32049062019"/>
    <n v="68"/>
    <n v="18"/>
    <x v="17"/>
    <n v="32"/>
    <s v="Espírito Santo"/>
    <s v="3204906"/>
    <s v="São Mateus"/>
    <m/>
    <s v="3202"/>
    <s v="Litoral Norte Espírito-santense"/>
    <x v="7"/>
    <x v="7"/>
    <n v="167855.25599999999"/>
    <n v="276485.57500000001"/>
    <n v="1728357.0559999999"/>
    <n v="1129848.382"/>
    <n v="598508.674"/>
    <n v="220353.546"/>
    <n v="2393051.432"/>
    <n v="130611"/>
    <n v="18321.97"/>
  </r>
  <r>
    <s v="32049552019"/>
    <n v="69"/>
    <n v="18"/>
    <x v="17"/>
    <n v="32"/>
    <s v="Espírito Santo"/>
    <s v="3204955"/>
    <s v="São Roque do Canaã"/>
    <m/>
    <s v="3203"/>
    <s v="Central Espírito-santense"/>
    <x v="4"/>
    <x v="4"/>
    <n v="29865.481"/>
    <n v="18583.442999999999"/>
    <n v="128546.15399999999"/>
    <n v="72317.782999999996"/>
    <n v="56228.370999999999"/>
    <n v="13710.329"/>
    <n v="190705.40599999999"/>
    <n v="12415"/>
    <n v="15360.89"/>
  </r>
  <r>
    <s v="32050022019"/>
    <n v="70"/>
    <n v="18"/>
    <x v="17"/>
    <n v="32"/>
    <s v="Espírito Santo"/>
    <s v="3205002"/>
    <s v="Serra"/>
    <s v="RM Grande Vitória"/>
    <s v="3203"/>
    <s v="Central Espírito-santense"/>
    <x v="8"/>
    <x v="8"/>
    <n v="20753.181"/>
    <n v="5865591.2510000002"/>
    <n v="12922912.346999999"/>
    <n v="10640015.927999999"/>
    <n v="2282896.4190000002"/>
    <n v="5511875.3679999998"/>
    <n v="24321132.147999998"/>
    <n v="517510"/>
    <n v="46996.45"/>
  </r>
  <r>
    <s v="32050102019"/>
    <n v="71"/>
    <n v="18"/>
    <x v="17"/>
    <n v="32"/>
    <s v="Espírito Santo"/>
    <s v="3205010"/>
    <s v="Sooretama"/>
    <m/>
    <s v="3202"/>
    <s v="Litoral Norte Espírito-santense"/>
    <x v="6"/>
    <x v="6"/>
    <n v="54712.237999999998"/>
    <n v="91175.311000000002"/>
    <n v="296553.86800000002"/>
    <n v="153387.17600000001"/>
    <n v="143166.69200000001"/>
    <n v="47536.101000000002"/>
    <n v="489977.51799999998"/>
    <n v="30070"/>
    <n v="16294.56"/>
  </r>
  <r>
    <s v="32050362019"/>
    <n v="72"/>
    <n v="18"/>
    <x v="17"/>
    <n v="32"/>
    <s v="Espírito Santo"/>
    <s v="3205036"/>
    <s v="Vargem Alta"/>
    <m/>
    <s v="3204"/>
    <s v="Sul Espírito-santense"/>
    <x v="5"/>
    <x v="5"/>
    <n v="35641.74"/>
    <n v="60850.745000000003"/>
    <n v="208680.35800000001"/>
    <n v="112950.728"/>
    <n v="95729.63"/>
    <n v="30429.567999999999"/>
    <n v="335602.41100000002"/>
    <n v="21402"/>
    <n v="15680.89"/>
  </r>
  <r>
    <s v="32050692019"/>
    <n v="73"/>
    <n v="18"/>
    <x v="17"/>
    <n v="32"/>
    <s v="Espírito Santo"/>
    <s v="3205069"/>
    <s v="Venda Nova do Imigrante"/>
    <m/>
    <s v="3203"/>
    <s v="Central Espírito-santense"/>
    <x v="0"/>
    <x v="0"/>
    <n v="53887.779000000002"/>
    <n v="71640.14"/>
    <n v="403599.04599999997"/>
    <n v="287061.723"/>
    <n v="116537.323"/>
    <n v="71313.553"/>
    <n v="600440.51800000004"/>
    <n v="25277"/>
    <n v="23754.42"/>
  </r>
  <r>
    <s v="32051012019"/>
    <n v="74"/>
    <n v="18"/>
    <x v="17"/>
    <n v="32"/>
    <s v="Espírito Santo"/>
    <s v="3205101"/>
    <s v="Viana"/>
    <s v="RM Grande Vitória"/>
    <s v="3203"/>
    <s v="Central Espírito-santense"/>
    <x v="8"/>
    <x v="8"/>
    <n v="17183.598999999998"/>
    <n v="435837.84600000002"/>
    <n v="1843836.324"/>
    <n v="1510181.635"/>
    <n v="333654.68900000001"/>
    <n v="643345.85400000005"/>
    <n v="2940203.6239999998"/>
    <n v="78239"/>
    <n v="37579.769999999997"/>
  </r>
  <r>
    <s v="32051502019"/>
    <n v="75"/>
    <n v="18"/>
    <x v="17"/>
    <n v="32"/>
    <s v="Espírito Santo"/>
    <s v="3205150"/>
    <s v="Vila Pavão"/>
    <m/>
    <s v="3201"/>
    <s v="Noroeste Espírito-santense"/>
    <x v="1"/>
    <x v="1"/>
    <n v="23555.949000000001"/>
    <n v="6340.22"/>
    <n v="83060.315999999992"/>
    <n v="35673.114999999998"/>
    <n v="47387.201000000001"/>
    <n v="6661.6130000000003"/>
    <n v="119618.09699999999"/>
    <n v="9208"/>
    <n v="12990.67"/>
  </r>
  <r>
    <s v="32051762019"/>
    <n v="76"/>
    <n v="18"/>
    <x v="17"/>
    <n v="32"/>
    <s v="Espírito Santo"/>
    <s v="3205176"/>
    <s v="Vila Valério"/>
    <m/>
    <s v="3201"/>
    <s v="Noroeste Espírito-santense"/>
    <x v="4"/>
    <x v="4"/>
    <n v="78141.159"/>
    <n v="18177.580000000002"/>
    <n v="178268.174"/>
    <n v="107740.179"/>
    <n v="70527.994999999995"/>
    <n v="19275.484"/>
    <n v="293862.397"/>
    <n v="14080"/>
    <n v="20870.91"/>
  </r>
  <r>
    <s v="32052002019"/>
    <n v="77"/>
    <n v="18"/>
    <x v="17"/>
    <n v="32"/>
    <s v="Espírito Santo"/>
    <s v="3205200"/>
    <s v="Vila Velha"/>
    <s v="RM Grande Vitória"/>
    <s v="3203"/>
    <s v="Central Espírito-santense"/>
    <x v="8"/>
    <x v="8"/>
    <n v="17325.241999999998"/>
    <n v="1470108.6329999999"/>
    <n v="9069758.2050000001"/>
    <n v="7110779.0580000002"/>
    <n v="1958979.1470000001"/>
    <n v="2142616.4559999998"/>
    <n v="12699808.537"/>
    <n v="493838"/>
    <n v="25716.55"/>
  </r>
  <r>
    <s v="32053092019"/>
    <n v="78"/>
    <n v="18"/>
    <x v="17"/>
    <n v="32"/>
    <s v="Espírito Santo"/>
    <s v="3205309"/>
    <s v="Vitória"/>
    <s v="RM Grande Vitória"/>
    <s v="3203"/>
    <s v="Central Espírito-santense"/>
    <x v="8"/>
    <x v="8"/>
    <n v="16858.442999999999"/>
    <n v="1598591.1969999999"/>
    <n v="15815131.560999999"/>
    <n v="13814712.429"/>
    <n v="2000419.132"/>
    <n v="6226056.0820000004"/>
    <n v="23656637.283"/>
    <n v="362097"/>
    <n v="65332.32"/>
  </r>
  <r>
    <s v="32001022020"/>
    <n v="1"/>
    <n v="19"/>
    <x v="18"/>
    <n v="32"/>
    <s v="Espírito Santo"/>
    <s v="3200102"/>
    <s v="Afonso Cláudio"/>
    <m/>
    <s v="3203"/>
    <s v="Central Espírito-santense"/>
    <x v="0"/>
    <x v="0"/>
    <n v="87892.616999999998"/>
    <n v="46107.983999999997"/>
    <n v="332507.12300000002"/>
    <n v="182359.18599999999"/>
    <n v="150147.93700000001"/>
    <n v="32388.428"/>
    <n v="498896.15299999999"/>
    <n v="30455"/>
    <n v="16381.42"/>
  </r>
  <r>
    <s v="32001362020"/>
    <n v="2"/>
    <n v="19"/>
    <x v="18"/>
    <n v="32"/>
    <s v="Espírito Santo"/>
    <s v="3200136"/>
    <s v="Águia Branca"/>
    <m/>
    <s v="3201"/>
    <s v="Noroeste Espírito-santense"/>
    <x v="1"/>
    <x v="1"/>
    <n v="41470.712"/>
    <n v="21082.298999999999"/>
    <n v="112591.489"/>
    <n v="62703.411"/>
    <n v="49888.078000000001"/>
    <n v="17365.268"/>
    <n v="192509.76699999999"/>
    <n v="9631"/>
    <n v="19988.55"/>
  </r>
  <r>
    <s v="32001692020"/>
    <n v="3"/>
    <n v="19"/>
    <x v="18"/>
    <n v="32"/>
    <s v="Espírito Santo"/>
    <s v="3200169"/>
    <s v="Água Doce do Norte"/>
    <m/>
    <s v="3201"/>
    <s v="Noroeste Espírito-santense"/>
    <x v="1"/>
    <x v="1"/>
    <n v="25956.304"/>
    <n v="23584.402999999998"/>
    <n v="108021.806"/>
    <n v="47576.962"/>
    <n v="60444.843999999997"/>
    <n v="8418.0499999999993"/>
    <n v="165980.56200000001"/>
    <n v="10909"/>
    <n v="15215.01"/>
  </r>
  <r>
    <s v="32002012020"/>
    <n v="4"/>
    <n v="19"/>
    <x v="18"/>
    <n v="32"/>
    <s v="Espírito Santo"/>
    <s v="3200201"/>
    <s v="Alegre"/>
    <m/>
    <s v="3204"/>
    <s v="Sul Espírito-santense"/>
    <x v="2"/>
    <x v="2"/>
    <n v="52258.459000000003"/>
    <n v="111180.057"/>
    <n v="316170.08399999997"/>
    <n v="187673.95499999999"/>
    <n v="128496.129"/>
    <n v="25027.536"/>
    <n v="504636.136"/>
    <n v="29975"/>
    <n v="16835.23"/>
  </r>
  <r>
    <s v="32003002020"/>
    <n v="5"/>
    <n v="19"/>
    <x v="18"/>
    <n v="32"/>
    <s v="Espírito Santo"/>
    <s v="3200300"/>
    <s v="Alfredo Chaves"/>
    <m/>
    <s v="3203"/>
    <s v="Central Espírito-santense"/>
    <x v="3"/>
    <x v="3"/>
    <n v="69953.584000000003"/>
    <n v="71860.248000000007"/>
    <n v="196247.15000000002"/>
    <n v="119174.88800000001"/>
    <n v="77072.262000000002"/>
    <n v="32175.75"/>
    <n v="370236.73200000002"/>
    <n v="14636"/>
    <n v="25296.31"/>
  </r>
  <r>
    <s v="32003592020"/>
    <n v="6"/>
    <n v="19"/>
    <x v="18"/>
    <n v="32"/>
    <s v="Espírito Santo"/>
    <s v="3200359"/>
    <s v="Alto Rio Novo"/>
    <m/>
    <s v="3201"/>
    <s v="Noroeste Espírito-santense"/>
    <x v="4"/>
    <x v="4"/>
    <n v="19274.018"/>
    <n v="4722.174"/>
    <n v="69473.663"/>
    <n v="27004.287"/>
    <n v="42469.375999999997"/>
    <n v="3793.8359999999998"/>
    <n v="97263.69"/>
    <n v="7874"/>
    <n v="12352.51"/>
  </r>
  <r>
    <s v="32004092020"/>
    <n v="7"/>
    <n v="19"/>
    <x v="18"/>
    <n v="32"/>
    <s v="Espírito Santo"/>
    <s v="3200409"/>
    <s v="Anchieta"/>
    <m/>
    <s v="3203"/>
    <s v="Central Espírito-santense"/>
    <x v="3"/>
    <x v="3"/>
    <n v="30178.080999999998"/>
    <n v="340868.522"/>
    <n v="580519.32299999997"/>
    <n v="340576.88199999998"/>
    <n v="239942.44099999999"/>
    <n v="81151.635999999999"/>
    <n v="1032717.562"/>
    <n v="29779"/>
    <n v="34679.39"/>
  </r>
  <r>
    <s v="32005082020"/>
    <n v="8"/>
    <n v="19"/>
    <x v="18"/>
    <n v="32"/>
    <s v="Espírito Santo"/>
    <s v="3200508"/>
    <s v="Apiacá"/>
    <m/>
    <s v="3204"/>
    <s v="Sul Espírito-santense"/>
    <x v="5"/>
    <x v="5"/>
    <n v="15516.133"/>
    <n v="5850.6949999999997"/>
    <n v="74496.16399999999"/>
    <n v="34404.432999999997"/>
    <n v="40091.731"/>
    <n v="8317.4079999999994"/>
    <n v="104180.399"/>
    <n v="7554"/>
    <n v="13791.42"/>
  </r>
  <r>
    <s v="32006072020"/>
    <n v="9"/>
    <n v="19"/>
    <x v="18"/>
    <n v="32"/>
    <s v="Espírito Santo"/>
    <s v="3200607"/>
    <s v="Aracruz"/>
    <m/>
    <s v="3202"/>
    <s v="Litoral Norte Espírito-santense"/>
    <x v="6"/>
    <x v="6"/>
    <n v="57872.764999999999"/>
    <n v="2003304.9180000001"/>
    <n v="1761582.2630000003"/>
    <n v="1223862.9850000001"/>
    <n v="537719.27800000005"/>
    <n v="658009.59600000002"/>
    <n v="4480769.5420000004"/>
    <n v="103101"/>
    <n v="43460"/>
  </r>
  <r>
    <s v="32007062020"/>
    <n v="10"/>
    <n v="19"/>
    <x v="18"/>
    <n v="32"/>
    <s v="Espírito Santo"/>
    <s v="3200706"/>
    <s v="Atilio Vivacqua"/>
    <m/>
    <s v="3204"/>
    <s v="Sul Espírito-santense"/>
    <x v="5"/>
    <x v="5"/>
    <n v="14233.941999999999"/>
    <n v="84830.720000000001"/>
    <n v="159786.72899999999"/>
    <n v="92633.789000000004"/>
    <n v="67152.94"/>
    <n v="57696.728000000003"/>
    <n v="316548.11900000001"/>
    <n v="12105"/>
    <n v="26150.2"/>
  </r>
  <r>
    <s v="32008052020"/>
    <n v="11"/>
    <n v="19"/>
    <x v="18"/>
    <n v="32"/>
    <s v="Espírito Santo"/>
    <s v="3200805"/>
    <s v="Baixo Guandu"/>
    <m/>
    <s v="3201"/>
    <s v="Noroeste Espírito-santense"/>
    <x v="4"/>
    <x v="4"/>
    <n v="35259.608"/>
    <n v="404689.15500000003"/>
    <n v="374644.89"/>
    <n v="219233.80799999999"/>
    <n v="155411.08199999999"/>
    <n v="46901.648999999998"/>
    <n v="861495.30299999996"/>
    <n v="31132"/>
    <n v="27672.34"/>
  </r>
  <r>
    <s v="32009042020"/>
    <n v="12"/>
    <n v="19"/>
    <x v="18"/>
    <n v="32"/>
    <s v="Espírito Santo"/>
    <s v="3200904"/>
    <s v="Barra de São Francisco"/>
    <m/>
    <s v="3201"/>
    <s v="Noroeste Espírito-santense"/>
    <x v="1"/>
    <x v="1"/>
    <n v="58146.243999999999"/>
    <n v="292036.75699999998"/>
    <n v="558811.36599999992"/>
    <n v="359395.72899999999"/>
    <n v="199415.63699999999"/>
    <n v="97169.766000000003"/>
    <n v="1006164.134"/>
    <n v="44979"/>
    <n v="22369.64"/>
  </r>
  <r>
    <s v="32010012020"/>
    <n v="13"/>
    <n v="19"/>
    <x v="18"/>
    <n v="32"/>
    <s v="Espírito Santo"/>
    <s v="3201001"/>
    <s v="Boa Esperança"/>
    <m/>
    <s v="3201"/>
    <s v="Noroeste Espírito-santense"/>
    <x v="7"/>
    <x v="7"/>
    <n v="42118.790999999997"/>
    <n v="14677.147999999999"/>
    <n v="158575.34600000002"/>
    <n v="84502.474000000002"/>
    <n v="74072.872000000003"/>
    <n v="14715.053"/>
    <n v="230086.337"/>
    <n v="15092"/>
    <n v="15245.58"/>
  </r>
  <r>
    <s v="32011002020"/>
    <n v="14"/>
    <n v="19"/>
    <x v="18"/>
    <n v="32"/>
    <s v="Espírito Santo"/>
    <s v="3201100"/>
    <s v="Bom Jesus do Norte"/>
    <m/>
    <s v="3204"/>
    <s v="Sul Espírito-santense"/>
    <x v="2"/>
    <x v="2"/>
    <n v="4621.8159999999998"/>
    <n v="25456.095000000001"/>
    <n v="133198.00699999998"/>
    <n v="80805.525999999998"/>
    <n v="52392.481"/>
    <n v="17817.971000000001"/>
    <n v="181093.89"/>
    <n v="9962"/>
    <n v="18178.47"/>
  </r>
  <r>
    <s v="32011592020"/>
    <n v="15"/>
    <n v="19"/>
    <x v="18"/>
    <n v="32"/>
    <s v="Espírito Santo"/>
    <s v="3201159"/>
    <s v="Brejetuba"/>
    <m/>
    <s v="3203"/>
    <s v="Central Espírito-santense"/>
    <x v="0"/>
    <x v="0"/>
    <n v="99469.365999999995"/>
    <n v="22708.053"/>
    <n v="127833.223"/>
    <n v="64198.705999999998"/>
    <n v="63634.517"/>
    <n v="11236.456"/>
    <n v="261247.098"/>
    <n v="12427"/>
    <n v="21022.54"/>
  </r>
  <r>
    <s v="32012092020"/>
    <n v="16"/>
    <n v="19"/>
    <x v="18"/>
    <n v="32"/>
    <s v="Espírito Santo"/>
    <s v="3201209"/>
    <s v="Cachoeiro de Itapemirim"/>
    <m/>
    <s v="3204"/>
    <s v="Sul Espírito-santense"/>
    <x v="5"/>
    <x v="5"/>
    <n v="58413.161"/>
    <n v="1220941.902"/>
    <n v="3386951.594"/>
    <n v="2466134.801"/>
    <n v="920816.79299999995"/>
    <n v="648030.75800000003"/>
    <n v="5314337.4160000002"/>
    <n v="210589"/>
    <n v="25235.59"/>
  </r>
  <r>
    <s v="32013082020"/>
    <n v="17"/>
    <n v="19"/>
    <x v="18"/>
    <n v="32"/>
    <s v="Espírito Santo"/>
    <s v="3201308"/>
    <s v="Cariacica"/>
    <s v="RM Grande Vitória"/>
    <s v="3203"/>
    <s v="Central Espírito-santense"/>
    <x v="8"/>
    <x v="8"/>
    <n v="16704.234"/>
    <n v="894239.29"/>
    <n v="6370524.6680000005"/>
    <n v="4943538.8710000003"/>
    <n v="1426985.797"/>
    <n v="2943913.41"/>
    <n v="10225381.602"/>
    <n v="383917"/>
    <n v="26634.35"/>
  </r>
  <r>
    <s v="32014072020"/>
    <n v="18"/>
    <n v="19"/>
    <x v="18"/>
    <n v="32"/>
    <s v="Espírito Santo"/>
    <s v="3201407"/>
    <s v="Castelo"/>
    <m/>
    <s v="3204"/>
    <s v="Sul Espírito-santense"/>
    <x v="5"/>
    <x v="5"/>
    <n v="103951.274"/>
    <n v="276719.22399999999"/>
    <n v="581789.598"/>
    <n v="391969.64899999998"/>
    <n v="189819.94899999999"/>
    <n v="135464.87100000001"/>
    <n v="1097924.9669999999"/>
    <n v="37747"/>
    <n v="29086.42"/>
  </r>
  <r>
    <s v="32015062020"/>
    <n v="19"/>
    <n v="19"/>
    <x v="18"/>
    <n v="32"/>
    <s v="Espírito Santo"/>
    <s v="3201506"/>
    <s v="Colatina"/>
    <m/>
    <s v="3201"/>
    <s v="Noroeste Espírito-santense"/>
    <x v="4"/>
    <x v="4"/>
    <n v="91994.709000000003"/>
    <n v="929993.06599999999"/>
    <n v="2355384.014"/>
    <n v="1748799.5360000001"/>
    <n v="606584.478"/>
    <n v="441847.25799999997"/>
    <n v="3819219.048"/>
    <n v="123400"/>
    <n v="30949.91"/>
  </r>
  <r>
    <s v="32016052020"/>
    <n v="20"/>
    <n v="19"/>
    <x v="18"/>
    <n v="32"/>
    <s v="Espírito Santo"/>
    <s v="3201605"/>
    <s v="Conceição da Barra"/>
    <m/>
    <s v="3202"/>
    <s v="Litoral Norte Espírito-santense"/>
    <x v="7"/>
    <x v="7"/>
    <n v="64681.184000000001"/>
    <n v="71282.807000000001"/>
    <n v="323682.49199999997"/>
    <n v="164886.39499999999"/>
    <n v="158796.09700000001"/>
    <n v="51984.752"/>
    <n v="511631.23599999998"/>
    <n v="31273"/>
    <n v="16360.16"/>
  </r>
  <r>
    <s v="32017042020"/>
    <n v="21"/>
    <n v="19"/>
    <x v="18"/>
    <n v="32"/>
    <s v="Espírito Santo"/>
    <s v="3201704"/>
    <s v="Conceição do Castelo"/>
    <m/>
    <s v="3203"/>
    <s v="Central Espírito-santense"/>
    <x v="0"/>
    <x v="0"/>
    <n v="39618.22"/>
    <n v="23432.982"/>
    <n v="158674.53099999999"/>
    <n v="93292.460999999996"/>
    <n v="65382.07"/>
    <n v="19480.216"/>
    <n v="241205.94899999999"/>
    <n v="12806"/>
    <n v="18835.39"/>
  </r>
  <r>
    <s v="32018032020"/>
    <n v="22"/>
    <n v="19"/>
    <x v="18"/>
    <n v="32"/>
    <s v="Espírito Santo"/>
    <s v="3201803"/>
    <s v="Divino de São Lourenço"/>
    <m/>
    <s v="3204"/>
    <s v="Sul Espírito-santense"/>
    <x v="2"/>
    <x v="2"/>
    <n v="18319.226999999999"/>
    <n v="4406.1049999999996"/>
    <n v="43063.096000000005"/>
    <n v="17103.471000000001"/>
    <n v="25959.625"/>
    <n v="3117.9389999999999"/>
    <n v="68906.365999999995"/>
    <n v="4270"/>
    <n v="16137.32"/>
  </r>
  <r>
    <s v="32019022020"/>
    <n v="23"/>
    <n v="19"/>
    <x v="18"/>
    <n v="32"/>
    <s v="Espírito Santo"/>
    <s v="3201902"/>
    <s v="Domingos Martins"/>
    <m/>
    <s v="3203"/>
    <s v="Central Espírito-santense"/>
    <x v="0"/>
    <x v="0"/>
    <n v="154450.85800000001"/>
    <n v="140953.05799999999"/>
    <n v="489589.12599999999"/>
    <n v="328713.875"/>
    <n v="160875.25099999999"/>
    <n v="57392.498"/>
    <n v="842385.53899999999"/>
    <n v="33986"/>
    <n v="24786.25"/>
  </r>
  <r>
    <s v="32020092020"/>
    <n v="24"/>
    <n v="19"/>
    <x v="18"/>
    <n v="32"/>
    <s v="Espírito Santo"/>
    <s v="3202009"/>
    <s v="Dores do Rio Preto"/>
    <m/>
    <s v="3204"/>
    <s v="Sul Espírito-santense"/>
    <x v="2"/>
    <x v="2"/>
    <n v="25866.137999999999"/>
    <n v="20428.638999999999"/>
    <n v="102065.40299999999"/>
    <n v="66570.491999999998"/>
    <n v="35494.911"/>
    <n v="17480.514999999999"/>
    <n v="165840.69500000001"/>
    <n v="6771"/>
    <n v="24492.79"/>
  </r>
  <r>
    <s v="32021082020"/>
    <n v="25"/>
    <n v="19"/>
    <x v="18"/>
    <n v="32"/>
    <s v="Espírito Santo"/>
    <s v="3202108"/>
    <s v="Ecoporanga"/>
    <m/>
    <s v="3201"/>
    <s v="Noroeste Espírito-santense"/>
    <x v="1"/>
    <x v="1"/>
    <n v="76410.587"/>
    <n v="45400.578000000001"/>
    <n v="222723.87900000002"/>
    <n v="113271.242"/>
    <n v="109452.637"/>
    <n v="17154.553"/>
    <n v="361689.59600000002"/>
    <n v="22835"/>
    <n v="15839.26"/>
  </r>
  <r>
    <s v="32022072020"/>
    <n v="26"/>
    <n v="19"/>
    <x v="18"/>
    <n v="32"/>
    <s v="Espírito Santo"/>
    <s v="3202207"/>
    <s v="Fundão"/>
    <s v="RM Grande Vitória"/>
    <s v="3202"/>
    <s v="Litoral Norte Espírito-santense"/>
    <x v="8"/>
    <x v="8"/>
    <n v="27076.756000000001"/>
    <n v="75836.709000000003"/>
    <n v="258054.69399999999"/>
    <n v="148915.033"/>
    <n v="109139.66099999999"/>
    <n v="41688.146999999997"/>
    <n v="402656.30599999998"/>
    <n v="21948"/>
    <n v="18345.919999999998"/>
  </r>
  <r>
    <s v="32022562020"/>
    <n v="27"/>
    <n v="19"/>
    <x v="18"/>
    <n v="32"/>
    <s v="Espírito Santo"/>
    <s v="3202256"/>
    <s v="Governador Lindenberg"/>
    <m/>
    <s v="3201"/>
    <s v="Noroeste Espírito-santense"/>
    <x v="4"/>
    <x v="4"/>
    <n v="58732.262999999999"/>
    <n v="32575.855"/>
    <n v="143056.05100000001"/>
    <n v="78868.805999999997"/>
    <n v="64187.245000000003"/>
    <n v="16164.460999999999"/>
    <n v="250528.63"/>
    <n v="12880"/>
    <n v="19450.98"/>
  </r>
  <r>
    <s v="32023062020"/>
    <n v="28"/>
    <n v="19"/>
    <x v="18"/>
    <n v="32"/>
    <s v="Espírito Santo"/>
    <s v="3202306"/>
    <s v="Guaçuí"/>
    <m/>
    <s v="3204"/>
    <s v="Sul Espírito-santense"/>
    <x v="2"/>
    <x v="2"/>
    <n v="51810.936000000002"/>
    <n v="78145.244000000006"/>
    <n v="391119.69799999997"/>
    <n v="252029.91800000001"/>
    <n v="139089.78"/>
    <n v="39640.777999999998"/>
    <n v="560716.65599999996"/>
    <n v="31122"/>
    <n v="18016.73"/>
  </r>
  <r>
    <s v="32024052020"/>
    <n v="29"/>
    <n v="19"/>
    <x v="18"/>
    <n v="32"/>
    <s v="Espírito Santo"/>
    <s v="3202405"/>
    <s v="Guarapari"/>
    <s v="RM Grande Vitória"/>
    <s v="3203"/>
    <s v="Central Espírito-santense"/>
    <x v="8"/>
    <x v="8"/>
    <n v="52178.262000000002"/>
    <n v="292646.679"/>
    <n v="1762044.531"/>
    <n v="1199030.3759999999"/>
    <n v="563014.15500000003"/>
    <n v="208324.48000000001"/>
    <n v="2315193.952"/>
    <n v="126701"/>
    <n v="18272.89"/>
  </r>
  <r>
    <s v="32024542020"/>
    <n v="30"/>
    <n v="19"/>
    <x v="18"/>
    <n v="32"/>
    <s v="Espírito Santo"/>
    <s v="3202454"/>
    <s v="Ibatiba"/>
    <m/>
    <s v="3204"/>
    <s v="Sul Espírito-santense"/>
    <x v="2"/>
    <x v="2"/>
    <n v="54597.972000000002"/>
    <n v="21265.266"/>
    <n v="274193.364"/>
    <n v="157217.01300000001"/>
    <n v="116976.351"/>
    <n v="26536.467000000001"/>
    <n v="376593.06900000002"/>
    <n v="26426"/>
    <n v="14250.85"/>
  </r>
  <r>
    <s v="32025042020"/>
    <n v="31"/>
    <n v="19"/>
    <x v="18"/>
    <n v="32"/>
    <s v="Espírito Santo"/>
    <s v="3202504"/>
    <s v="Ibiraçu"/>
    <m/>
    <s v="3202"/>
    <s v="Litoral Norte Espírito-santense"/>
    <x v="6"/>
    <x v="6"/>
    <n v="18144.536"/>
    <n v="40757.947999999997"/>
    <n v="186213.921"/>
    <n v="122196.624"/>
    <n v="64017.296999999999"/>
    <n v="26229.337"/>
    <n v="271345.74200000003"/>
    <n v="12591"/>
    <n v="21550.77"/>
  </r>
  <r>
    <s v="32025532020"/>
    <n v="32"/>
    <n v="19"/>
    <x v="18"/>
    <n v="32"/>
    <s v="Espírito Santo"/>
    <s v="3202553"/>
    <s v="Ibitirama"/>
    <m/>
    <s v="3204"/>
    <s v="Sul Espírito-santense"/>
    <x v="2"/>
    <x v="2"/>
    <n v="41171.478000000003"/>
    <n v="6078.9589999999998"/>
    <n v="99225.986000000004"/>
    <n v="50115.25"/>
    <n v="49110.735999999997"/>
    <n v="9842.4930000000004"/>
    <n v="156318.916"/>
    <n v="8859"/>
    <n v="17645.21"/>
  </r>
  <r>
    <s v="32026032020"/>
    <n v="33"/>
    <n v="19"/>
    <x v="18"/>
    <n v="32"/>
    <s v="Espírito Santo"/>
    <s v="3202603"/>
    <s v="Iconha"/>
    <m/>
    <s v="3203"/>
    <s v="Central Espírito-santense"/>
    <x v="3"/>
    <x v="3"/>
    <n v="29572.258000000002"/>
    <n v="16664.196"/>
    <n v="200107.05599999998"/>
    <n v="125752.57399999999"/>
    <n v="74354.482000000004"/>
    <n v="59200.701999999997"/>
    <n v="305544.212"/>
    <n v="13973"/>
    <n v="21866.76"/>
  </r>
  <r>
    <s v="32026522020"/>
    <n v="34"/>
    <n v="19"/>
    <x v="18"/>
    <n v="32"/>
    <s v="Espírito Santo"/>
    <s v="3202652"/>
    <s v="Irupi"/>
    <m/>
    <s v="3204"/>
    <s v="Sul Espírito-santense"/>
    <x v="2"/>
    <x v="2"/>
    <n v="81281.735000000001"/>
    <n v="11591.766"/>
    <n v="148021.014"/>
    <n v="81115.514999999999"/>
    <n v="66905.498999999996"/>
    <n v="15772.965"/>
    <n v="256667.481"/>
    <n v="13526"/>
    <n v="18975.86"/>
  </r>
  <r>
    <s v="32027022020"/>
    <n v="35"/>
    <n v="19"/>
    <x v="18"/>
    <n v="32"/>
    <s v="Espírito Santo"/>
    <s v="3202702"/>
    <s v="Itaguaçu"/>
    <m/>
    <s v="3203"/>
    <s v="Central Espírito-santense"/>
    <x v="9"/>
    <x v="9"/>
    <n v="81152.551000000007"/>
    <n v="17251.346000000001"/>
    <n v="163721.14799999999"/>
    <n v="91977.410999999993"/>
    <n v="71743.736999999994"/>
    <n v="14187.797"/>
    <n v="276312.842"/>
    <n v="14023"/>
    <n v="19704.259999999998"/>
  </r>
  <r>
    <s v="32028012020"/>
    <n v="36"/>
    <n v="19"/>
    <x v="18"/>
    <n v="32"/>
    <s v="Espírito Santo"/>
    <s v="3202801"/>
    <s v="Itapemirim"/>
    <m/>
    <s v="3204"/>
    <s v="Sul Espírito-santense"/>
    <x v="3"/>
    <x v="3"/>
    <n v="90337.774000000005"/>
    <n v="1886849.6240000001"/>
    <n v="1182887.865"/>
    <n v="827913.23899999994"/>
    <n v="354974.62599999999"/>
    <n v="84057.264999999999"/>
    <n v="3244132.5279999999"/>
    <n v="34656"/>
    <n v="93609.55"/>
  </r>
  <r>
    <s v="32029002020"/>
    <n v="37"/>
    <n v="19"/>
    <x v="18"/>
    <n v="32"/>
    <s v="Espírito Santo"/>
    <s v="3202900"/>
    <s v="Itarana"/>
    <m/>
    <s v="3203"/>
    <s v="Central Espírito-santense"/>
    <x v="9"/>
    <x v="9"/>
    <n v="38450.065000000002"/>
    <n v="38119.078999999998"/>
    <n v="127167.73499999999"/>
    <n v="73719.608999999997"/>
    <n v="53448.125999999997"/>
    <n v="12830.759"/>
    <n v="216567.639"/>
    <n v="10494"/>
    <n v="20637.28"/>
  </r>
  <r>
    <s v="32030072020"/>
    <n v="38"/>
    <n v="19"/>
    <x v="18"/>
    <n v="32"/>
    <s v="Espírito Santo"/>
    <s v="3203007"/>
    <s v="Iúna"/>
    <m/>
    <s v="3204"/>
    <s v="Sul Espírito-santense"/>
    <x v="2"/>
    <x v="2"/>
    <n v="106087.38400000001"/>
    <n v="23081.333999999999"/>
    <n v="359136.60600000003"/>
    <n v="228630.079"/>
    <n v="130506.527"/>
    <n v="43173.101999999999"/>
    <n v="531478.42700000003"/>
    <n v="29290"/>
    <n v="18145.39"/>
  </r>
  <r>
    <s v="32030562020"/>
    <n v="39"/>
    <n v="19"/>
    <x v="18"/>
    <n v="32"/>
    <s v="Espírito Santo"/>
    <s v="3203056"/>
    <s v="Jaguaré"/>
    <m/>
    <s v="3202"/>
    <s v="Litoral Norte Espírito-santense"/>
    <x v="7"/>
    <x v="7"/>
    <n v="98643.775999999998"/>
    <n v="136315.77499999999"/>
    <n v="373723.68599999999"/>
    <n v="212250.43599999999"/>
    <n v="161473.25"/>
    <n v="42326.275000000001"/>
    <n v="651009.51199999999"/>
    <n v="31039"/>
    <n v="20973.919999999998"/>
  </r>
  <r>
    <s v="32031062020"/>
    <n v="40"/>
    <n v="19"/>
    <x v="18"/>
    <n v="32"/>
    <s v="Espírito Santo"/>
    <s v="3203106"/>
    <s v="Jerônimo Monteiro"/>
    <m/>
    <s v="3204"/>
    <s v="Sul Espírito-santense"/>
    <x v="2"/>
    <x v="2"/>
    <n v="20484.661"/>
    <n v="8239.402"/>
    <n v="111964.77100000001"/>
    <n v="55281.01"/>
    <n v="56683.760999999999"/>
    <n v="8613.9940000000006"/>
    <n v="149302.82800000001"/>
    <n v="12265"/>
    <n v="12173.08"/>
  </r>
  <r>
    <s v="32031302020"/>
    <n v="41"/>
    <n v="19"/>
    <x v="18"/>
    <n v="32"/>
    <s v="Espírito Santo"/>
    <s v="3203130"/>
    <s v="João Neiva"/>
    <m/>
    <s v="3202"/>
    <s v="Litoral Norte Espírito-santense"/>
    <x v="6"/>
    <x v="6"/>
    <n v="13867.703"/>
    <n v="65669.554000000004"/>
    <n v="239611.74300000002"/>
    <n v="164025.217"/>
    <n v="75586.525999999998"/>
    <n v="64265.938999999998"/>
    <n v="383414.94"/>
    <n v="16722"/>
    <n v="22928.77"/>
  </r>
  <r>
    <s v="32031632020"/>
    <n v="42"/>
    <n v="19"/>
    <x v="18"/>
    <n v="32"/>
    <s v="Espírito Santo"/>
    <s v="3203163"/>
    <s v="Laranja da Terra"/>
    <m/>
    <s v="3203"/>
    <s v="Central Espírito-santense"/>
    <x v="0"/>
    <x v="0"/>
    <n v="40349.739000000001"/>
    <n v="9519.6710000000003"/>
    <n v="97054.9"/>
    <n v="41477.451999999997"/>
    <n v="55577.447999999997"/>
    <n v="9171.9840000000004"/>
    <n v="156096.29500000001"/>
    <n v="10933"/>
    <n v="14277.54"/>
  </r>
  <r>
    <s v="32032052020"/>
    <n v="43"/>
    <n v="19"/>
    <x v="18"/>
    <n v="32"/>
    <s v="Espírito Santo"/>
    <s v="3203205"/>
    <s v="Linhares"/>
    <m/>
    <s v="3202"/>
    <s v="Litoral Norte Espírito-santense"/>
    <x v="6"/>
    <x v="6"/>
    <n v="275559.93400000001"/>
    <n v="2191804.8650000002"/>
    <n v="3201432.804"/>
    <n v="2283669.7050000001"/>
    <n v="917763.09900000005"/>
    <n v="1004028.398"/>
    <n v="6672826.0010000002"/>
    <n v="176688"/>
    <n v="37766.15"/>
  </r>
  <r>
    <s v="32033042020"/>
    <n v="44"/>
    <n v="19"/>
    <x v="18"/>
    <n v="32"/>
    <s v="Espírito Santo"/>
    <s v="3203304"/>
    <s v="Mantenópolis"/>
    <m/>
    <s v="3201"/>
    <s v="Noroeste Espírito-santense"/>
    <x v="1"/>
    <x v="1"/>
    <n v="31540.010999999999"/>
    <n v="9912.1329999999998"/>
    <n v="120772.584"/>
    <n v="48412.637999999999"/>
    <n v="72359.945999999996"/>
    <n v="7134.9930000000004"/>
    <n v="169359.72099999999"/>
    <n v="15503"/>
    <n v="10924.32"/>
  </r>
  <r>
    <s v="32033202020"/>
    <n v="45"/>
    <n v="19"/>
    <x v="18"/>
    <n v="32"/>
    <s v="Espírito Santo"/>
    <s v="3203320"/>
    <s v="Marataízes"/>
    <m/>
    <s v="3204"/>
    <s v="Sul Espírito-santense"/>
    <x v="3"/>
    <x v="3"/>
    <n v="96716.915999999997"/>
    <n v="2205607.4900000002"/>
    <n v="1243576.3999999999"/>
    <n v="943177.91099999996"/>
    <n v="300398.489"/>
    <n v="76311.167000000001"/>
    <n v="3622211.9739999999"/>
    <n v="38883"/>
    <n v="93156.7"/>
  </r>
  <r>
    <s v="32033462020"/>
    <n v="46"/>
    <n v="19"/>
    <x v="18"/>
    <n v="32"/>
    <s v="Espírito Santo"/>
    <s v="3203346"/>
    <s v="Marechal Floriano"/>
    <m/>
    <s v="3203"/>
    <s v="Central Espírito-santense"/>
    <x v="0"/>
    <x v="0"/>
    <n v="99702.243000000002"/>
    <n v="62823.758999999998"/>
    <n v="278301.26300000004"/>
    <n v="188692.07"/>
    <n v="89609.192999999999"/>
    <n v="52934.165000000001"/>
    <n v="493761.429"/>
    <n v="16920"/>
    <n v="29182.12"/>
  </r>
  <r>
    <s v="32033532020"/>
    <n v="47"/>
    <n v="19"/>
    <x v="18"/>
    <n v="32"/>
    <s v="Espírito Santo"/>
    <s v="3203353"/>
    <s v="Marilândia"/>
    <m/>
    <s v="3201"/>
    <s v="Noroeste Espírito-santense"/>
    <x v="4"/>
    <x v="4"/>
    <n v="26639.564999999999"/>
    <n v="23969.972000000002"/>
    <n v="157708.34"/>
    <n v="90715.328999999998"/>
    <n v="66993.010999999999"/>
    <n v="17239.96"/>
    <n v="225557.83600000001"/>
    <n v="12963"/>
    <n v="17400.13"/>
  </r>
  <r>
    <s v="32034032020"/>
    <n v="48"/>
    <n v="19"/>
    <x v="18"/>
    <n v="32"/>
    <s v="Espírito Santo"/>
    <s v="3203403"/>
    <s v="Mimoso do Sul"/>
    <m/>
    <s v="3204"/>
    <s v="Sul Espírito-santense"/>
    <x v="5"/>
    <x v="5"/>
    <n v="72692.865999999995"/>
    <n v="74484.44"/>
    <n v="302279.33299999998"/>
    <n v="186646.26500000001"/>
    <n v="115633.068"/>
    <n v="40516.182000000001"/>
    <n v="489972.821"/>
    <n v="26115"/>
    <n v="18762.12"/>
  </r>
  <r>
    <s v="32035022020"/>
    <n v="49"/>
    <n v="19"/>
    <x v="18"/>
    <n v="32"/>
    <s v="Espírito Santo"/>
    <s v="3203502"/>
    <s v="Montanha"/>
    <m/>
    <s v="3202"/>
    <s v="Litoral Norte Espírito-santense"/>
    <x v="7"/>
    <x v="7"/>
    <n v="63908.442999999999"/>
    <n v="38031.249000000003"/>
    <n v="231977.864"/>
    <n v="137585.34400000001"/>
    <n v="94392.52"/>
    <n v="33642.576000000001"/>
    <n v="367560.13199999998"/>
    <n v="18894"/>
    <n v="19453.8"/>
  </r>
  <r>
    <s v="32036012020"/>
    <n v="50"/>
    <n v="19"/>
    <x v="18"/>
    <n v="32"/>
    <s v="Espírito Santo"/>
    <s v="3203601"/>
    <s v="Mucurici"/>
    <m/>
    <s v="3202"/>
    <s v="Litoral Norte Espírito-santense"/>
    <x v="7"/>
    <x v="7"/>
    <n v="27665.942999999999"/>
    <n v="4540.5540000000001"/>
    <n v="52744.479000000007"/>
    <n v="18683.715"/>
    <n v="34060.764000000003"/>
    <n v="2629.84"/>
    <n v="87580.816000000006"/>
    <n v="5496"/>
    <n v="15935.37"/>
  </r>
  <r>
    <s v="32037002020"/>
    <n v="51"/>
    <n v="19"/>
    <x v="18"/>
    <n v="32"/>
    <s v="Espírito Santo"/>
    <s v="3203700"/>
    <s v="Muniz Freire"/>
    <m/>
    <s v="3204"/>
    <s v="Sul Espírito-santense"/>
    <x v="2"/>
    <x v="2"/>
    <n v="98035.191000000006"/>
    <n v="23558.478999999999"/>
    <n v="199899.785"/>
    <n v="106966.073"/>
    <n v="92933.712"/>
    <n v="22065.405999999999"/>
    <n v="343558.86"/>
    <n v="17319"/>
    <n v="19837.11"/>
  </r>
  <r>
    <s v="32038092020"/>
    <n v="52"/>
    <n v="19"/>
    <x v="18"/>
    <n v="32"/>
    <s v="Espírito Santo"/>
    <s v="3203809"/>
    <s v="Muqui"/>
    <m/>
    <s v="3204"/>
    <s v="Sul Espírito-santense"/>
    <x v="5"/>
    <x v="5"/>
    <n v="22739.501"/>
    <n v="9705.7420000000002"/>
    <n v="157280.56099999999"/>
    <n v="86779.87"/>
    <n v="70500.691000000006"/>
    <n v="12759.334000000001"/>
    <n v="202485.13800000001"/>
    <n v="15526"/>
    <n v="13041.68"/>
  </r>
  <r>
    <s v="32039082020"/>
    <n v="53"/>
    <n v="19"/>
    <x v="18"/>
    <n v="32"/>
    <s v="Espírito Santo"/>
    <s v="3203908"/>
    <s v="Nova Venécia"/>
    <m/>
    <s v="3201"/>
    <s v="Noroeste Espírito-santense"/>
    <x v="1"/>
    <x v="1"/>
    <n v="102178.393"/>
    <n v="191913.826"/>
    <n v="792061.63400000008"/>
    <n v="557994.68900000001"/>
    <n v="234066.94500000001"/>
    <n v="122117.522"/>
    <n v="1208271.375"/>
    <n v="50434"/>
    <n v="23957.48"/>
  </r>
  <r>
    <s v="32040052020"/>
    <n v="54"/>
    <n v="19"/>
    <x v="18"/>
    <n v="32"/>
    <s v="Espírito Santo"/>
    <s v="3204005"/>
    <s v="Pancas"/>
    <m/>
    <s v="3201"/>
    <s v="Noroeste Espírito-santense"/>
    <x v="4"/>
    <x v="4"/>
    <n v="60116.985000000001"/>
    <n v="15879.544"/>
    <n v="190909.533"/>
    <n v="86078.335000000006"/>
    <n v="104831.198"/>
    <n v="12679.177"/>
    <n v="279585.239"/>
    <n v="23306"/>
    <n v="11996.28"/>
  </r>
  <r>
    <s v="32040542020"/>
    <n v="55"/>
    <n v="19"/>
    <x v="18"/>
    <n v="32"/>
    <s v="Espírito Santo"/>
    <s v="3204054"/>
    <s v="Pedro Canário"/>
    <m/>
    <s v="3202"/>
    <s v="Litoral Norte Espírito-santense"/>
    <x v="7"/>
    <x v="7"/>
    <n v="36626.578000000001"/>
    <n v="62803.639000000003"/>
    <n v="231858.51799999998"/>
    <n v="112174.128"/>
    <n v="119684.39"/>
    <n v="17379.928"/>
    <n v="348668.66200000001"/>
    <n v="26381"/>
    <n v="13216.66"/>
  </r>
  <r>
    <s v="32041042020"/>
    <n v="56"/>
    <n v="19"/>
    <x v="18"/>
    <n v="32"/>
    <s v="Espírito Santo"/>
    <s v="3204104"/>
    <s v="Pinheiros"/>
    <m/>
    <s v="3202"/>
    <s v="Litoral Norte Espírito-santense"/>
    <x v="7"/>
    <x v="7"/>
    <n v="103589.129"/>
    <n v="101033.966"/>
    <n v="384259.80099999998"/>
    <n v="245445.37599999999"/>
    <n v="138814.42499999999"/>
    <n v="93425.654999999999"/>
    <n v="682308.55099999998"/>
    <n v="27327"/>
    <n v="24968.29"/>
  </r>
  <r>
    <s v="32042032020"/>
    <n v="57"/>
    <n v="19"/>
    <x v="18"/>
    <n v="32"/>
    <s v="Espírito Santo"/>
    <s v="3204203"/>
    <s v="Piúma"/>
    <m/>
    <s v="3203"/>
    <s v="Central Espírito-santense"/>
    <x v="3"/>
    <x v="3"/>
    <n v="13800.866"/>
    <n v="226406.652"/>
    <n v="311901.29600000003"/>
    <n v="189883.62100000001"/>
    <n v="122017.675"/>
    <n v="33299.105000000003"/>
    <n v="585407.91899999999"/>
    <n v="22053"/>
    <n v="26545.5"/>
  </r>
  <r>
    <s v="32042522020"/>
    <n v="58"/>
    <n v="19"/>
    <x v="18"/>
    <n v="32"/>
    <s v="Espírito Santo"/>
    <s v="3204252"/>
    <s v="Ponto Belo"/>
    <m/>
    <s v="3202"/>
    <s v="Litoral Norte Espírito-santense"/>
    <x v="7"/>
    <x v="7"/>
    <n v="17756.733"/>
    <n v="5092.2520000000004"/>
    <n v="67293.972000000009"/>
    <n v="26864.894"/>
    <n v="40429.078000000001"/>
    <n v="3835.5650000000001"/>
    <n v="93978.521999999997"/>
    <n v="7940"/>
    <n v="11836.09"/>
  </r>
  <r>
    <s v="32043022020"/>
    <n v="59"/>
    <n v="19"/>
    <x v="18"/>
    <n v="32"/>
    <s v="Espírito Santo"/>
    <s v="3204302"/>
    <s v="Presidente Kennedy"/>
    <m/>
    <s v="3204"/>
    <s v="Sul Espírito-santense"/>
    <x v="3"/>
    <x v="3"/>
    <n v="69243.816999999995"/>
    <n v="2368609.2799999998"/>
    <n v="1027691.534"/>
    <n v="865801.74300000002"/>
    <n v="161889.791"/>
    <n v="49049.648999999998"/>
    <n v="3514594.281"/>
    <n v="11658"/>
    <n v="301474.89"/>
  </r>
  <r>
    <s v="32043512020"/>
    <n v="60"/>
    <n v="19"/>
    <x v="18"/>
    <n v="32"/>
    <s v="Espírito Santo"/>
    <s v="3204351"/>
    <s v="Rio Bananal"/>
    <m/>
    <s v="3202"/>
    <s v="Litoral Norte Espírito-santense"/>
    <x v="6"/>
    <x v="6"/>
    <n v="118969.94"/>
    <n v="37832.510999999999"/>
    <n v="238007.51399999997"/>
    <n v="131095.62899999999"/>
    <n v="106911.88499999999"/>
    <n v="32024.261999999999"/>
    <n v="426834.22700000001"/>
    <n v="19271"/>
    <n v="22149.040000000001"/>
  </r>
  <r>
    <s v="32044012020"/>
    <n v="61"/>
    <n v="19"/>
    <x v="18"/>
    <n v="32"/>
    <s v="Espírito Santo"/>
    <s v="3204401"/>
    <s v="Rio Novo do Sul"/>
    <m/>
    <s v="3203"/>
    <s v="Central Espírito-santense"/>
    <x v="3"/>
    <x v="3"/>
    <n v="18655.732"/>
    <n v="38151.186000000002"/>
    <n v="127982.62400000001"/>
    <n v="69820.273000000001"/>
    <n v="58162.351000000002"/>
    <n v="20990.517"/>
    <n v="205780.06"/>
    <n v="11626"/>
    <n v="17699.990000000002"/>
  </r>
  <r>
    <s v="32045002020"/>
    <n v="62"/>
    <n v="19"/>
    <x v="18"/>
    <n v="32"/>
    <s v="Espírito Santo"/>
    <s v="3204500"/>
    <s v="Santa Leopoldina"/>
    <m/>
    <s v="3203"/>
    <s v="Central Espírito-santense"/>
    <x v="9"/>
    <x v="9"/>
    <n v="97737.45"/>
    <n v="65016.824999999997"/>
    <n v="110674.34699999999"/>
    <n v="54804.767999999996"/>
    <n v="55869.578999999998"/>
    <n v="8179.3720000000003"/>
    <n v="281607.995"/>
    <n v="12197"/>
    <n v="23088.3"/>
  </r>
  <r>
    <s v="32045592020"/>
    <n v="63"/>
    <n v="19"/>
    <x v="18"/>
    <n v="32"/>
    <s v="Espírito Santo"/>
    <s v="3204559"/>
    <s v="Santa Maria de Jetibá"/>
    <m/>
    <s v="3203"/>
    <s v="Central Espírito-santense"/>
    <x v="9"/>
    <x v="9"/>
    <n v="711119.88699999999"/>
    <n v="95397.672999999995"/>
    <n v="611987.00300000003"/>
    <n v="396840.63500000001"/>
    <n v="215146.36799999999"/>
    <n v="102053.183"/>
    <n v="1520557.746"/>
    <n v="41015"/>
    <n v="37073.21"/>
  </r>
  <r>
    <s v="32046092020"/>
    <n v="64"/>
    <n v="19"/>
    <x v="18"/>
    <n v="32"/>
    <s v="Espírito Santo"/>
    <s v="3204609"/>
    <s v="Santa Teresa"/>
    <m/>
    <s v="3203"/>
    <s v="Central Espírito-santense"/>
    <x v="9"/>
    <x v="9"/>
    <n v="82779.082999999999"/>
    <n v="39583.964999999997"/>
    <n v="332909.79700000002"/>
    <n v="217898.065"/>
    <n v="115011.732"/>
    <n v="37416.375"/>
    <n v="492689.22"/>
    <n v="23724"/>
    <n v="20767.54"/>
  </r>
  <r>
    <s v="32046582020"/>
    <n v="65"/>
    <n v="19"/>
    <x v="18"/>
    <n v="32"/>
    <s v="Espírito Santo"/>
    <s v="3204658"/>
    <s v="São Domingos do Norte"/>
    <m/>
    <s v="3201"/>
    <s v="Noroeste Espírito-santense"/>
    <x v="4"/>
    <x v="4"/>
    <n v="32072.239000000001"/>
    <n v="89798.66"/>
    <n v="104819.022"/>
    <n v="57591.671999999999"/>
    <n v="47227.35"/>
    <n v="30555.26"/>
    <n v="257245.18100000001"/>
    <n v="8687"/>
    <n v="29612.66"/>
  </r>
  <r>
    <s v="32047082020"/>
    <n v="66"/>
    <n v="19"/>
    <x v="18"/>
    <n v="32"/>
    <s v="Espírito Santo"/>
    <s v="3204708"/>
    <s v="São Gabriel da Palha"/>
    <m/>
    <s v="3201"/>
    <s v="Noroeste Espírito-santense"/>
    <x v="4"/>
    <x v="4"/>
    <n v="64520.896999999997"/>
    <n v="102593.329"/>
    <n v="457438.95400000003"/>
    <n v="290245.179"/>
    <n v="167193.77499999999"/>
    <n v="52493.771999999997"/>
    <n v="677046.951"/>
    <n v="38522"/>
    <n v="17575.59"/>
  </r>
  <r>
    <s v="32048072020"/>
    <n v="67"/>
    <n v="19"/>
    <x v="18"/>
    <n v="32"/>
    <s v="Espírito Santo"/>
    <s v="3204807"/>
    <s v="São José do Calçado"/>
    <m/>
    <s v="3204"/>
    <s v="Sul Espírito-santense"/>
    <x v="2"/>
    <x v="2"/>
    <n v="18580.710999999999"/>
    <n v="31867.83"/>
    <n v="113157.148"/>
    <n v="62271.963000000003"/>
    <n v="50885.184999999998"/>
    <n v="9432.3459999999995"/>
    <n v="173038.03400000001"/>
    <n v="10546"/>
    <n v="16407.93"/>
  </r>
  <r>
    <s v="32049062020"/>
    <n v="68"/>
    <n v="19"/>
    <x v="18"/>
    <n v="32"/>
    <s v="Espírito Santo"/>
    <s v="3204906"/>
    <s v="São Mateus"/>
    <m/>
    <s v="3202"/>
    <s v="Litoral Norte Espírito-santense"/>
    <x v="7"/>
    <x v="7"/>
    <n v="221874.772"/>
    <n v="365161.09600000002"/>
    <n v="1719291.5529999998"/>
    <n v="1097221.8799999999"/>
    <n v="622069.67299999995"/>
    <n v="267585.83299999998"/>
    <n v="2573913.2549999999"/>
    <n v="132642"/>
    <n v="19404.96"/>
  </r>
  <r>
    <s v="32049552020"/>
    <n v="69"/>
    <n v="19"/>
    <x v="18"/>
    <n v="32"/>
    <s v="Espírito Santo"/>
    <s v="3204955"/>
    <s v="São Roque do Canaã"/>
    <m/>
    <s v="3203"/>
    <s v="Central Espírito-santense"/>
    <x v="4"/>
    <x v="4"/>
    <n v="41759.646999999997"/>
    <n v="20731.042000000001"/>
    <n v="130018.508"/>
    <n v="72981.657000000007"/>
    <n v="57036.851000000002"/>
    <n v="15422.823"/>
    <n v="207932.02"/>
    <n v="12510"/>
    <n v="16621.259999999998"/>
  </r>
  <r>
    <s v="32050022020"/>
    <n v="70"/>
    <n v="19"/>
    <x v="18"/>
    <n v="32"/>
    <s v="Espírito Santo"/>
    <s v="3205002"/>
    <s v="Serra"/>
    <s v="RM Grande Vitória"/>
    <s v="3203"/>
    <s v="Central Espírito-santense"/>
    <x v="8"/>
    <x v="8"/>
    <n v="24068.258999999998"/>
    <n v="5466584.6840000004"/>
    <n v="13443172.158"/>
    <n v="11196708.668"/>
    <n v="2246463.4900000002"/>
    <n v="6145832.068"/>
    <n v="25079657.168000001"/>
    <n v="527240"/>
    <n v="47567.82"/>
  </r>
  <r>
    <s v="32050102020"/>
    <n v="71"/>
    <n v="19"/>
    <x v="18"/>
    <n v="32"/>
    <s v="Espírito Santo"/>
    <s v="3205010"/>
    <s v="Sooretama"/>
    <m/>
    <s v="3202"/>
    <s v="Litoral Norte Espírito-santense"/>
    <x v="6"/>
    <x v="6"/>
    <n v="74962.960999999996"/>
    <n v="101077.30499999999"/>
    <n v="309758.20699999999"/>
    <n v="159028.353"/>
    <n v="150729.85399999999"/>
    <n v="57371.023000000001"/>
    <n v="543169.495"/>
    <n v="30680"/>
    <n v="17704.349999999999"/>
  </r>
  <r>
    <s v="32050362020"/>
    <n v="72"/>
    <n v="19"/>
    <x v="18"/>
    <n v="32"/>
    <s v="Espírito Santo"/>
    <s v="3205036"/>
    <s v="Vargem Alta"/>
    <m/>
    <s v="3204"/>
    <s v="Sul Espírito-santense"/>
    <x v="5"/>
    <x v="5"/>
    <n v="38939.464"/>
    <n v="79346.19"/>
    <n v="212175.71900000001"/>
    <n v="115967.452"/>
    <n v="96208.267000000007"/>
    <n v="36109.114000000001"/>
    <n v="366570.48700000002"/>
    <n v="21591"/>
    <n v="16977.93"/>
  </r>
  <r>
    <s v="32050692020"/>
    <n v="73"/>
    <n v="19"/>
    <x v="18"/>
    <n v="32"/>
    <s v="Espírito Santo"/>
    <s v="3205069"/>
    <s v="Venda Nova do Imigrante"/>
    <m/>
    <s v="3203"/>
    <s v="Central Espírito-santense"/>
    <x v="0"/>
    <x v="0"/>
    <n v="60151.19"/>
    <n v="89951.735000000001"/>
    <n v="423768.076"/>
    <n v="301499.39799999999"/>
    <n v="122268.678"/>
    <n v="71188.623999999996"/>
    <n v="645059.625"/>
    <n v="25745"/>
    <n v="25055.72"/>
  </r>
  <r>
    <s v="32051012020"/>
    <n v="74"/>
    <n v="19"/>
    <x v="18"/>
    <n v="32"/>
    <s v="Espírito Santo"/>
    <s v="3205101"/>
    <s v="Viana"/>
    <s v="RM Grande Vitória"/>
    <s v="3203"/>
    <s v="Central Espírito-santense"/>
    <x v="8"/>
    <x v="8"/>
    <n v="20988.991999999998"/>
    <n v="455933.19900000002"/>
    <n v="2183468.6340000001"/>
    <n v="1848295.4480000001"/>
    <n v="335173.18599999999"/>
    <n v="958759.05"/>
    <n v="3619149.875"/>
    <n v="79500"/>
    <n v="45523.9"/>
  </r>
  <r>
    <s v="32051502020"/>
    <n v="75"/>
    <n v="19"/>
    <x v="18"/>
    <n v="32"/>
    <s v="Espírito Santo"/>
    <s v="3205150"/>
    <s v="Vila Pavão"/>
    <m/>
    <s v="3201"/>
    <s v="Noroeste Espírito-santense"/>
    <x v="1"/>
    <x v="1"/>
    <n v="32130.985000000001"/>
    <n v="22359.710999999999"/>
    <n v="87932.264999999999"/>
    <n v="40168.942999999999"/>
    <n v="47763.322"/>
    <n v="7895.59"/>
    <n v="150318.54999999999"/>
    <n v="9244"/>
    <n v="16261.2"/>
  </r>
  <r>
    <s v="32051762020"/>
    <n v="76"/>
    <n v="19"/>
    <x v="18"/>
    <n v="32"/>
    <s v="Espírito Santo"/>
    <s v="3205176"/>
    <s v="Vila Valério"/>
    <m/>
    <s v="3201"/>
    <s v="Noroeste Espírito-santense"/>
    <x v="4"/>
    <x v="4"/>
    <n v="101196.027"/>
    <n v="19374.282999999999"/>
    <n v="176207.761"/>
    <n v="102513.995"/>
    <n v="73693.766000000003"/>
    <n v="19844.476999999999"/>
    <n v="316622.54800000001"/>
    <n v="14073"/>
    <n v="22498.58"/>
  </r>
  <r>
    <s v="32052002020"/>
    <n v="77"/>
    <n v="19"/>
    <x v="18"/>
    <n v="32"/>
    <s v="Espírito Santo"/>
    <s v="3205200"/>
    <s v="Vila Velha"/>
    <s v="RM Grande Vitória"/>
    <s v="3203"/>
    <s v="Central Espírito-santense"/>
    <x v="8"/>
    <x v="8"/>
    <n v="18116.742999999999"/>
    <n v="1688546.7990000001"/>
    <n v="8660351.2259999998"/>
    <n v="6670714.7599999998"/>
    <n v="1989636.466"/>
    <n v="2223899.7599999998"/>
    <n v="12590914.528000001"/>
    <n v="501325"/>
    <n v="25115.27"/>
  </r>
  <r>
    <s v="32053092020"/>
    <n v="78"/>
    <n v="19"/>
    <x v="18"/>
    <n v="32"/>
    <s v="Espírito Santo"/>
    <s v="3205309"/>
    <s v="Vitória"/>
    <s v="RM Grande Vitória"/>
    <s v="3203"/>
    <s v="Central Espírito-santense"/>
    <x v="8"/>
    <x v="8"/>
    <n v="17609.645"/>
    <n v="5181981.8650000002"/>
    <n v="14556714.025999999"/>
    <n v="12642034.085999999"/>
    <n v="1914679.94"/>
    <n v="5717592.7699999996"/>
    <n v="25473898.306000002"/>
    <n v="365855"/>
    <n v="69628.399999999994"/>
  </r>
  <r>
    <m/>
    <m/>
    <m/>
    <x v="19"/>
    <m/>
    <m/>
    <m/>
    <m/>
    <m/>
    <m/>
    <m/>
    <x v="10"/>
    <x v="10"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B1D63D3-315B-4258-BD0F-AB7B7EF932DF}" name="Tabela dinâmica1" cacheId="0" dataOnRows="1" applyNumberFormats="0" applyBorderFormats="0" applyFontFormats="0" applyPatternFormats="0" applyAlignmentFormats="0" applyWidthHeightFormats="1" dataCaption="Valores" updatedVersion="8" minRefreshableVersion="3" showDrill="0" useAutoFormatting="1" colGrandTotals="0" itemPrintTitles="1" createdVersion="5" indent="0" showHeaders="0" compact="0" compactData="0" multipleFieldFilters="0">
  <location ref="B3:V12" firstHeaderRow="0" firstDataRow="1" firstDataCol="1"/>
  <pivotFields count="23">
    <pivotField compact="0" outline="0" showAll="0"/>
    <pivotField compact="0" outline="0" showAll="0"/>
    <pivotField compact="0" outline="0" showAll="0"/>
    <pivotField axis="axisCol" compact="0" outline="0" showAll="0" sortType="ascending" defaultSubtota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name="CODs" compact="0" outline="0" showAll="0" defaultSubtotal="0"/>
    <pivotField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numFmtId="3" outline="0" showAll="0" defaultSubtotal="0"/>
    <pivotField dataField="1" compact="0" numFmtId="3" outline="0" showAll="0" defaultSubtotal="0"/>
    <pivotField dataField="1" compact="0" numFmtId="3" outline="0" showAll="0" defaultSubtotal="0"/>
    <pivotField compact="0" outline="0" dragToRow="0" dragToCol="0" dragToPage="0" showAll="0" defaultSubtotal="0"/>
  </pivotFields>
  <rowFields count="1">
    <field x="-2"/>
  </rowFields>
  <rowItems count="9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</rowItems>
  <colFields count="1">
    <field x="3"/>
  </colFields>
  <colItems count="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</colItems>
  <dataFields count="9">
    <dataField name="VAB, a preços correntes, da Agropecuária_x000a_(R$ 1.000 )" fld="13" baseField="0" baseItem="0" numFmtId="4"/>
    <dataField name="Soma de Valor Adicionado Bruto, a preços correntes, da Indústria_x000a_(R$ 1.000 )" fld="14" baseField="0" baseItem="0" numFmtId="4"/>
    <dataField name="Soma de Valor adicionado bruto, a preços correntes, dos Serviços, inclusive administração, saúde e educação públicas e seguridade social_x000a_(R$ 1.000 )" fld="15" baseField="0" baseItem="0"/>
    <dataField name="Soma de Valor adicionado bruto, a preços correntes, dos Serviços, EXclusive administração, saúde e educação públicas e seguridade social_x000a_(R$ 1.000 )2" fld="16" baseField="0" baseItem="0"/>
    <dataField name="Soma de Valor Adicionado Bruto, a preços correntes, da Administração, saúde e educação públicas e seguridade social_x000a_(R$ 1.000 )" fld="17" baseField="0" baseItem="0"/>
    <dataField name="Soma de Impostos, líquidos de subsídios, sobre produtos, a preços correntes_x000a_(R$ 1.000 )" fld="18" baseField="0" baseItem="0"/>
    <dataField name="Produto Interno Bruto a preços correntes" fld="19" baseField="0" baseItem="0"/>
    <dataField name="Soma de pop" fld="20" baseField="0" baseItem="0"/>
    <dataField name="Soma de Produto Interno Bruto per capita_x000a_(R$ 1,00 )" fld="21" baseField="0" baseItem="0"/>
  </dataFields>
  <formats count="7">
    <format dxfId="14">
      <pivotArea outline="0" fieldPosition="0">
        <references count="1">
          <reference field="4294967294" count="1">
            <x v="0"/>
          </reference>
        </references>
      </pivotArea>
    </format>
    <format dxfId="13">
      <pivotArea outline="0" fieldPosition="0">
        <references count="1">
          <reference field="4294967294" count="1">
            <x v="1"/>
          </reference>
        </references>
      </pivotArea>
    </format>
    <format dxfId="12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11">
      <pivotArea outline="0" collapsedLevelsAreSubtotals="1" fieldPosition="0"/>
    </format>
    <format dxfId="10">
      <pivotArea type="all" dataOnly="0" outline="0" fieldPosition="0"/>
    </format>
    <format dxfId="9">
      <pivotArea outline="0" collapsedLevelsAreSubtotals="1" fieldPosition="0"/>
    </format>
    <format dxfId="8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8"/>
          </reference>
        </references>
      </pivotArea>
    </format>
  </formats>
  <pivotTableStyleInfo name="PivotStyleLight18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1000-000000000000}" name="Tabela dinâmica2" cacheId="1" applyNumberFormats="0" applyBorderFormats="0" applyFontFormats="0" applyPatternFormats="0" applyAlignmentFormats="0" applyWidthHeightFormats="1" dataCaption="Valores" updatedVersion="8" minRefreshableVersion="3" showDrill="0" useAutoFormatting="1" rowGrandTotals="0" itemPrintTitles="1" createdVersion="5" indent="0" compact="0" compactData="0" multipleFieldFilters="0">
  <location ref="A3:J214" firstHeaderRow="0" firstDataRow="1" firstDataCol="3"/>
  <pivotFields count="22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>
      <items count="24">
        <item m="1" x="21"/>
        <item m="1" x="22"/>
        <item m="1" x="20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5"/>
        <item x="16"/>
        <item x="17"/>
        <item x="18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1">
        <item x="8"/>
        <item x="9"/>
        <item x="0"/>
        <item x="3"/>
        <item x="5"/>
        <item x="2"/>
        <item x="6"/>
        <item x="4"/>
        <item x="7"/>
        <item x="1"/>
        <item x="1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1">
        <item x="2"/>
        <item x="9"/>
        <item x="5"/>
        <item x="4"/>
        <item x="3"/>
        <item x="8"/>
        <item x="7"/>
        <item x="1"/>
        <item x="6"/>
        <item x="0"/>
        <item x="1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PIBpm2" dataField="1" compact="0" numFmtId="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pop2" compact="0" numFmtId="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3">
    <field x="3"/>
    <field x="11"/>
    <field x="12"/>
  </rowFields>
  <rowItems count="211">
    <i>
      <x v="3"/>
      <x/>
      <x v="5"/>
    </i>
    <i r="1">
      <x v="1"/>
      <x v="1"/>
    </i>
    <i r="1">
      <x v="2"/>
      <x v="9"/>
    </i>
    <i r="1">
      <x v="3"/>
      <x v="4"/>
    </i>
    <i r="1">
      <x v="4"/>
      <x v="2"/>
    </i>
    <i r="1">
      <x v="5"/>
      <x/>
    </i>
    <i r="1">
      <x v="6"/>
      <x v="8"/>
    </i>
    <i r="1">
      <x v="7"/>
      <x v="3"/>
    </i>
    <i r="1">
      <x v="8"/>
      <x v="6"/>
    </i>
    <i r="1">
      <x v="9"/>
      <x v="7"/>
    </i>
    <i t="default">
      <x v="3"/>
    </i>
    <i>
      <x v="4"/>
      <x/>
      <x v="5"/>
    </i>
    <i r="1">
      <x v="1"/>
      <x v="1"/>
    </i>
    <i r="1">
      <x v="2"/>
      <x v="9"/>
    </i>
    <i r="1">
      <x v="3"/>
      <x v="4"/>
    </i>
    <i r="1">
      <x v="4"/>
      <x v="2"/>
    </i>
    <i r="1">
      <x v="5"/>
      <x/>
    </i>
    <i r="1">
      <x v="6"/>
      <x v="8"/>
    </i>
    <i r="1">
      <x v="7"/>
      <x v="3"/>
    </i>
    <i r="1">
      <x v="8"/>
      <x v="6"/>
    </i>
    <i r="1">
      <x v="9"/>
      <x v="7"/>
    </i>
    <i t="default">
      <x v="4"/>
    </i>
    <i>
      <x v="5"/>
      <x/>
      <x v="5"/>
    </i>
    <i r="1">
      <x v="1"/>
      <x v="1"/>
    </i>
    <i r="1">
      <x v="2"/>
      <x v="9"/>
    </i>
    <i r="1">
      <x v="3"/>
      <x v="4"/>
    </i>
    <i r="1">
      <x v="4"/>
      <x v="2"/>
    </i>
    <i r="1">
      <x v="5"/>
      <x/>
    </i>
    <i r="1">
      <x v="6"/>
      <x v="8"/>
    </i>
    <i r="1">
      <x v="7"/>
      <x v="3"/>
    </i>
    <i r="1">
      <x v="8"/>
      <x v="6"/>
    </i>
    <i r="1">
      <x v="9"/>
      <x v="7"/>
    </i>
    <i t="default">
      <x v="5"/>
    </i>
    <i>
      <x v="6"/>
      <x/>
      <x v="5"/>
    </i>
    <i r="1">
      <x v="1"/>
      <x v="1"/>
    </i>
    <i r="1">
      <x v="2"/>
      <x v="9"/>
    </i>
    <i r="1">
      <x v="3"/>
      <x v="4"/>
    </i>
    <i r="1">
      <x v="4"/>
      <x v="2"/>
    </i>
    <i r="1">
      <x v="5"/>
      <x/>
    </i>
    <i r="1">
      <x v="6"/>
      <x v="8"/>
    </i>
    <i r="1">
      <x v="7"/>
      <x v="3"/>
    </i>
    <i r="1">
      <x v="8"/>
      <x v="6"/>
    </i>
    <i r="1">
      <x v="9"/>
      <x v="7"/>
    </i>
    <i t="default">
      <x v="6"/>
    </i>
    <i>
      <x v="7"/>
      <x/>
      <x v="5"/>
    </i>
    <i r="1">
      <x v="1"/>
      <x v="1"/>
    </i>
    <i r="1">
      <x v="2"/>
      <x v="9"/>
    </i>
    <i r="1">
      <x v="3"/>
      <x v="4"/>
    </i>
    <i r="1">
      <x v="4"/>
      <x v="2"/>
    </i>
    <i r="1">
      <x v="5"/>
      <x/>
    </i>
    <i r="1">
      <x v="6"/>
      <x v="8"/>
    </i>
    <i r="1">
      <x v="7"/>
      <x v="3"/>
    </i>
    <i r="1">
      <x v="8"/>
      <x v="6"/>
    </i>
    <i r="1">
      <x v="9"/>
      <x v="7"/>
    </i>
    <i t="default">
      <x v="7"/>
    </i>
    <i>
      <x v="8"/>
      <x/>
      <x v="5"/>
    </i>
    <i r="1">
      <x v="1"/>
      <x v="1"/>
    </i>
    <i r="1">
      <x v="2"/>
      <x v="9"/>
    </i>
    <i r="1">
      <x v="3"/>
      <x v="4"/>
    </i>
    <i r="1">
      <x v="4"/>
      <x v="2"/>
    </i>
    <i r="1">
      <x v="5"/>
      <x/>
    </i>
    <i r="1">
      <x v="6"/>
      <x v="8"/>
    </i>
    <i r="1">
      <x v="7"/>
      <x v="3"/>
    </i>
    <i r="1">
      <x v="8"/>
      <x v="6"/>
    </i>
    <i r="1">
      <x v="9"/>
      <x v="7"/>
    </i>
    <i t="default">
      <x v="8"/>
    </i>
    <i>
      <x v="9"/>
      <x/>
      <x v="5"/>
    </i>
    <i r="1">
      <x v="1"/>
      <x v="1"/>
    </i>
    <i r="1">
      <x v="2"/>
      <x v="9"/>
    </i>
    <i r="1">
      <x v="3"/>
      <x v="4"/>
    </i>
    <i r="1">
      <x v="4"/>
      <x v="2"/>
    </i>
    <i r="1">
      <x v="5"/>
      <x/>
    </i>
    <i r="1">
      <x v="6"/>
      <x v="8"/>
    </i>
    <i r="1">
      <x v="7"/>
      <x v="3"/>
    </i>
    <i r="1">
      <x v="8"/>
      <x v="6"/>
    </i>
    <i r="1">
      <x v="9"/>
      <x v="7"/>
    </i>
    <i t="default">
      <x v="9"/>
    </i>
    <i>
      <x v="10"/>
      <x/>
      <x v="5"/>
    </i>
    <i r="1">
      <x v="1"/>
      <x v="1"/>
    </i>
    <i r="1">
      <x v="2"/>
      <x v="9"/>
    </i>
    <i r="1">
      <x v="3"/>
      <x v="4"/>
    </i>
    <i r="1">
      <x v="4"/>
      <x v="2"/>
    </i>
    <i r="1">
      <x v="5"/>
      <x/>
    </i>
    <i r="1">
      <x v="6"/>
      <x v="8"/>
    </i>
    <i r="1">
      <x v="7"/>
      <x v="3"/>
    </i>
    <i r="1">
      <x v="8"/>
      <x v="6"/>
    </i>
    <i r="1">
      <x v="9"/>
      <x v="7"/>
    </i>
    <i t="default">
      <x v="10"/>
    </i>
    <i>
      <x v="11"/>
      <x/>
      <x v="5"/>
    </i>
    <i r="1">
      <x v="1"/>
      <x v="1"/>
    </i>
    <i r="1">
      <x v="2"/>
      <x v="9"/>
    </i>
    <i r="1">
      <x v="3"/>
      <x v="4"/>
    </i>
    <i r="1">
      <x v="4"/>
      <x v="2"/>
    </i>
    <i r="1">
      <x v="5"/>
      <x/>
    </i>
    <i r="1">
      <x v="6"/>
      <x v="8"/>
    </i>
    <i r="1">
      <x v="7"/>
      <x v="3"/>
    </i>
    <i r="1">
      <x v="8"/>
      <x v="6"/>
    </i>
    <i r="1">
      <x v="9"/>
      <x v="7"/>
    </i>
    <i t="default">
      <x v="11"/>
    </i>
    <i>
      <x v="12"/>
      <x/>
      <x v="5"/>
    </i>
    <i r="1">
      <x v="1"/>
      <x v="1"/>
    </i>
    <i r="1">
      <x v="2"/>
      <x v="9"/>
    </i>
    <i r="1">
      <x v="3"/>
      <x v="4"/>
    </i>
    <i r="1">
      <x v="4"/>
      <x v="2"/>
    </i>
    <i r="1">
      <x v="5"/>
      <x/>
    </i>
    <i r="1">
      <x v="6"/>
      <x v="8"/>
    </i>
    <i r="1">
      <x v="7"/>
      <x v="3"/>
    </i>
    <i r="1">
      <x v="8"/>
      <x v="6"/>
    </i>
    <i r="1">
      <x v="9"/>
      <x v="7"/>
    </i>
    <i t="default">
      <x v="12"/>
    </i>
    <i>
      <x v="13"/>
      <x/>
      <x v="5"/>
    </i>
    <i r="1">
      <x v="1"/>
      <x v="1"/>
    </i>
    <i r="1">
      <x v="2"/>
      <x v="9"/>
    </i>
    <i r="1">
      <x v="3"/>
      <x v="4"/>
    </i>
    <i r="1">
      <x v="4"/>
      <x v="2"/>
    </i>
    <i r="1">
      <x v="5"/>
      <x/>
    </i>
    <i r="1">
      <x v="6"/>
      <x v="8"/>
    </i>
    <i r="1">
      <x v="7"/>
      <x v="3"/>
    </i>
    <i r="1">
      <x v="8"/>
      <x v="6"/>
    </i>
    <i r="1">
      <x v="9"/>
      <x v="7"/>
    </i>
    <i t="default">
      <x v="13"/>
    </i>
    <i>
      <x v="14"/>
      <x/>
      <x v="5"/>
    </i>
    <i r="1">
      <x v="1"/>
      <x v="1"/>
    </i>
    <i r="1">
      <x v="2"/>
      <x v="9"/>
    </i>
    <i r="1">
      <x v="3"/>
      <x v="4"/>
    </i>
    <i r="1">
      <x v="4"/>
      <x v="2"/>
    </i>
    <i r="1">
      <x v="5"/>
      <x/>
    </i>
    <i r="1">
      <x v="6"/>
      <x v="8"/>
    </i>
    <i r="1">
      <x v="7"/>
      <x v="3"/>
    </i>
    <i r="1">
      <x v="8"/>
      <x v="6"/>
    </i>
    <i r="1">
      <x v="9"/>
      <x v="7"/>
    </i>
    <i t="default">
      <x v="14"/>
    </i>
    <i>
      <x v="15"/>
      <x/>
      <x v="5"/>
    </i>
    <i r="1">
      <x v="1"/>
      <x v="1"/>
    </i>
    <i r="1">
      <x v="2"/>
      <x v="9"/>
    </i>
    <i r="1">
      <x v="3"/>
      <x v="4"/>
    </i>
    <i r="1">
      <x v="4"/>
      <x v="2"/>
    </i>
    <i r="1">
      <x v="5"/>
      <x/>
    </i>
    <i r="1">
      <x v="6"/>
      <x v="8"/>
    </i>
    <i r="1">
      <x v="7"/>
      <x v="3"/>
    </i>
    <i r="1">
      <x v="8"/>
      <x v="6"/>
    </i>
    <i r="1">
      <x v="9"/>
      <x v="7"/>
    </i>
    <i t="default">
      <x v="15"/>
    </i>
    <i>
      <x v="16"/>
      <x/>
      <x v="5"/>
    </i>
    <i r="1">
      <x v="1"/>
      <x v="1"/>
    </i>
    <i r="1">
      <x v="2"/>
      <x v="9"/>
    </i>
    <i r="1">
      <x v="3"/>
      <x v="4"/>
    </i>
    <i r="1">
      <x v="4"/>
      <x v="2"/>
    </i>
    <i r="1">
      <x v="5"/>
      <x/>
    </i>
    <i r="1">
      <x v="6"/>
      <x v="8"/>
    </i>
    <i r="1">
      <x v="7"/>
      <x v="3"/>
    </i>
    <i r="1">
      <x v="8"/>
      <x v="6"/>
    </i>
    <i r="1">
      <x v="9"/>
      <x v="7"/>
    </i>
    <i t="default">
      <x v="16"/>
    </i>
    <i>
      <x v="17"/>
      <x/>
      <x v="5"/>
    </i>
    <i r="1">
      <x v="1"/>
      <x v="1"/>
    </i>
    <i r="1">
      <x v="2"/>
      <x v="9"/>
    </i>
    <i r="1">
      <x v="3"/>
      <x v="4"/>
    </i>
    <i r="1">
      <x v="4"/>
      <x v="2"/>
    </i>
    <i r="1">
      <x v="5"/>
      <x/>
    </i>
    <i r="1">
      <x v="6"/>
      <x v="8"/>
    </i>
    <i r="1">
      <x v="7"/>
      <x v="3"/>
    </i>
    <i r="1">
      <x v="8"/>
      <x v="6"/>
    </i>
    <i r="1">
      <x v="9"/>
      <x v="7"/>
    </i>
    <i t="default">
      <x v="17"/>
    </i>
    <i>
      <x v="18"/>
      <x v="10"/>
      <x v="10"/>
    </i>
    <i t="default">
      <x v="18"/>
    </i>
    <i>
      <x v="19"/>
      <x/>
      <x v="5"/>
    </i>
    <i r="1">
      <x v="1"/>
      <x v="1"/>
    </i>
    <i r="1">
      <x v="2"/>
      <x v="9"/>
    </i>
    <i r="1">
      <x v="3"/>
      <x v="4"/>
    </i>
    <i r="1">
      <x v="4"/>
      <x v="2"/>
    </i>
    <i r="1">
      <x v="5"/>
      <x/>
    </i>
    <i r="1">
      <x v="6"/>
      <x v="8"/>
    </i>
    <i r="1">
      <x v="7"/>
      <x v="3"/>
    </i>
    <i r="1">
      <x v="8"/>
      <x v="6"/>
    </i>
    <i r="1">
      <x v="9"/>
      <x v="7"/>
    </i>
    <i t="default">
      <x v="19"/>
    </i>
    <i>
      <x v="20"/>
      <x/>
      <x v="5"/>
    </i>
    <i r="1">
      <x v="1"/>
      <x v="1"/>
    </i>
    <i r="1">
      <x v="2"/>
      <x v="9"/>
    </i>
    <i r="1">
      <x v="3"/>
      <x v="4"/>
    </i>
    <i r="1">
      <x v="4"/>
      <x v="2"/>
    </i>
    <i r="1">
      <x v="5"/>
      <x/>
    </i>
    <i r="1">
      <x v="6"/>
      <x v="8"/>
    </i>
    <i r="1">
      <x v="7"/>
      <x v="3"/>
    </i>
    <i r="1">
      <x v="8"/>
      <x v="6"/>
    </i>
    <i r="1">
      <x v="9"/>
      <x v="7"/>
    </i>
    <i t="default">
      <x v="20"/>
    </i>
    <i>
      <x v="21"/>
      <x/>
      <x v="5"/>
    </i>
    <i r="1">
      <x v="1"/>
      <x v="1"/>
    </i>
    <i r="1">
      <x v="2"/>
      <x v="9"/>
    </i>
    <i r="1">
      <x v="3"/>
      <x v="4"/>
    </i>
    <i r="1">
      <x v="4"/>
      <x v="2"/>
    </i>
    <i r="1">
      <x v="5"/>
      <x/>
    </i>
    <i r="1">
      <x v="6"/>
      <x v="8"/>
    </i>
    <i r="1">
      <x v="7"/>
      <x v="3"/>
    </i>
    <i r="1">
      <x v="8"/>
      <x v="6"/>
    </i>
    <i r="1">
      <x v="9"/>
      <x v="7"/>
    </i>
    <i t="default">
      <x v="21"/>
    </i>
    <i>
      <x v="22"/>
      <x/>
      <x v="5"/>
    </i>
    <i r="1">
      <x v="1"/>
      <x v="1"/>
    </i>
    <i r="1">
      <x v="2"/>
      <x v="9"/>
    </i>
    <i r="1">
      <x v="3"/>
      <x v="4"/>
    </i>
    <i r="1">
      <x v="4"/>
      <x v="2"/>
    </i>
    <i r="1">
      <x v="5"/>
      <x/>
    </i>
    <i r="1">
      <x v="6"/>
      <x v="8"/>
    </i>
    <i r="1">
      <x v="7"/>
      <x v="3"/>
    </i>
    <i r="1">
      <x v="8"/>
      <x v="6"/>
    </i>
    <i r="1">
      <x v="9"/>
      <x v="7"/>
    </i>
    <i t="default">
      <x v="22"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agro" fld="13" baseField="0" baseItem="0" numFmtId="167"/>
    <dataField name="ind" fld="14" baseField="0" baseItem="0" numFmtId="167"/>
    <dataField name="serv_incl_adm" fld="15" baseField="0" baseItem="0" numFmtId="167"/>
    <dataField name="serv_ex_adm" fld="16" baseField="0" baseItem="0" numFmtId="167"/>
    <dataField name="adm" fld="17" baseField="0" baseItem="0" numFmtId="167"/>
    <dataField name="impost" fld="18" baseField="0" baseItem="0" numFmtId="167"/>
    <dataField name="PIBpm" fld="19" baseField="12" baseItem="5" numFmtId="167"/>
  </dataFields>
  <formats count="2">
    <format dxfId="7">
      <pivotArea outline="0" collapsedLevelsAreSubtotals="1" fieldPosition="0">
        <references count="1">
          <reference field="4294967294" count="6" selected="0">
            <x v="0"/>
            <x v="1"/>
            <x v="2"/>
            <x v="3"/>
            <x v="4"/>
            <x v="5"/>
          </reference>
        </references>
      </pivotArea>
    </format>
    <format dxfId="6">
      <pivotArea outline="0" collapsedLevelsAreSubtotals="1" fieldPosition="0">
        <references count="1">
          <reference field="4294967294" count="1" selected="0">
            <x v="6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1100-000000000000}" name="Tabela dinâmica1" cacheId="0" applyNumberFormats="0" applyBorderFormats="0" applyFontFormats="0" applyPatternFormats="0" applyAlignmentFormats="0" applyWidthHeightFormats="1" dataCaption="Valores" updatedVersion="8" minRefreshableVersion="3" useAutoFormatting="1" colGrandTotals="0" itemPrintTitles="1" createdVersion="5" indent="0" showHeaders="0" outline="1" outlineData="1" multipleFieldFilters="0" customListSort="0">
  <location ref="A2:U103" firstHeaderRow="1" firstDataRow="2" firstDataCol="1"/>
  <pivotFields count="23">
    <pivotField showAll="0"/>
    <pivotField showAll="0"/>
    <pivotField showAll="0"/>
    <pivotField axis="axisCol" showAll="0" sortType="ascending">
      <items count="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t="default"/>
      </items>
    </pivotField>
    <pivotField showAll="0"/>
    <pivotField showAll="0"/>
    <pivotField showAll="0"/>
    <pivotField axis="axisRow" showAll="0">
      <items count="80">
        <item x="0"/>
        <item x="2"/>
        <item x="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t="default"/>
      </items>
    </pivotField>
    <pivotField showAll="0"/>
    <pivotField showAll="0"/>
    <pivotField showAll="0"/>
    <pivotField axis="axisRow" showAll="0" defaultSubtotal="0">
      <items count="11">
        <item x="8"/>
        <item x="9"/>
        <item x="0"/>
        <item x="3"/>
        <item x="5"/>
        <item x="2"/>
        <item x="6"/>
        <item x="4"/>
        <item x="7"/>
        <item x="1"/>
        <item sd="0" x="10"/>
      </items>
    </pivotField>
    <pivotField axis="axisRow" showAll="0">
      <items count="12">
        <item x="2"/>
        <item x="9"/>
        <item x="5"/>
        <item x="4"/>
        <item x="3"/>
        <item x="8"/>
        <item x="7"/>
        <item x="1"/>
        <item x="6"/>
        <item x="0"/>
        <item sd="0" x="10"/>
        <item t="default"/>
      </items>
    </pivotField>
    <pivotField numFmtId="3"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dataField="1" dragToRow="0" dragToCol="0" dragToPage="0" showAll="0" defaultSubtotal="0"/>
  </pivotFields>
  <rowFields count="3">
    <field x="11"/>
    <field x="12"/>
    <field x="7"/>
  </rowFields>
  <rowItems count="100">
    <i>
      <x/>
    </i>
    <i r="1">
      <x v="5"/>
    </i>
    <i r="2">
      <x v="16"/>
    </i>
    <i r="2">
      <x v="25"/>
    </i>
    <i r="2">
      <x v="28"/>
    </i>
    <i r="2">
      <x v="69"/>
    </i>
    <i r="2">
      <x v="73"/>
    </i>
    <i r="2">
      <x v="76"/>
    </i>
    <i r="2">
      <x v="77"/>
    </i>
    <i>
      <x v="1"/>
    </i>
    <i r="1">
      <x v="1"/>
    </i>
    <i r="2">
      <x v="34"/>
    </i>
    <i r="2">
      <x v="36"/>
    </i>
    <i r="2">
      <x v="61"/>
    </i>
    <i r="2">
      <x v="62"/>
    </i>
    <i r="2">
      <x v="63"/>
    </i>
    <i>
      <x v="2"/>
    </i>
    <i r="1">
      <x v="9"/>
    </i>
    <i r="2">
      <x/>
    </i>
    <i r="2">
      <x v="14"/>
    </i>
    <i r="2">
      <x v="20"/>
    </i>
    <i r="2">
      <x v="22"/>
    </i>
    <i r="2">
      <x v="41"/>
    </i>
    <i r="2">
      <x v="45"/>
    </i>
    <i r="2">
      <x v="72"/>
    </i>
    <i>
      <x v="3"/>
    </i>
    <i r="1">
      <x v="4"/>
    </i>
    <i r="2">
      <x v="4"/>
    </i>
    <i r="2">
      <x v="6"/>
    </i>
    <i r="2">
      <x v="32"/>
    </i>
    <i r="2">
      <x v="35"/>
    </i>
    <i r="2">
      <x v="44"/>
    </i>
    <i r="2">
      <x v="56"/>
    </i>
    <i r="2">
      <x v="58"/>
    </i>
    <i r="2">
      <x v="60"/>
    </i>
    <i>
      <x v="4"/>
    </i>
    <i r="1">
      <x v="2"/>
    </i>
    <i r="2">
      <x v="7"/>
    </i>
    <i r="2">
      <x v="9"/>
    </i>
    <i r="2">
      <x v="15"/>
    </i>
    <i r="2">
      <x v="17"/>
    </i>
    <i r="2">
      <x v="47"/>
    </i>
    <i r="2">
      <x v="51"/>
    </i>
    <i r="2">
      <x v="71"/>
    </i>
    <i>
      <x v="5"/>
    </i>
    <i r="1">
      <x/>
    </i>
    <i r="2">
      <x v="3"/>
    </i>
    <i r="2">
      <x v="13"/>
    </i>
    <i r="2">
      <x v="21"/>
    </i>
    <i r="2">
      <x v="23"/>
    </i>
    <i r="2">
      <x v="27"/>
    </i>
    <i r="2">
      <x v="29"/>
    </i>
    <i r="2">
      <x v="31"/>
    </i>
    <i r="2">
      <x v="33"/>
    </i>
    <i r="2">
      <x v="37"/>
    </i>
    <i r="2">
      <x v="39"/>
    </i>
    <i r="2">
      <x v="50"/>
    </i>
    <i r="2">
      <x v="66"/>
    </i>
    <i>
      <x v="6"/>
    </i>
    <i r="1">
      <x v="8"/>
    </i>
    <i r="2">
      <x v="8"/>
    </i>
    <i r="2">
      <x v="30"/>
    </i>
    <i r="2">
      <x v="40"/>
    </i>
    <i r="2">
      <x v="42"/>
    </i>
    <i r="2">
      <x v="59"/>
    </i>
    <i r="2">
      <x v="70"/>
    </i>
    <i>
      <x v="7"/>
    </i>
    <i r="1">
      <x v="3"/>
    </i>
    <i r="2">
      <x v="5"/>
    </i>
    <i r="2">
      <x v="10"/>
    </i>
    <i r="2">
      <x v="18"/>
    </i>
    <i r="2">
      <x v="26"/>
    </i>
    <i r="2">
      <x v="46"/>
    </i>
    <i r="2">
      <x v="53"/>
    </i>
    <i r="2">
      <x v="64"/>
    </i>
    <i r="2">
      <x v="65"/>
    </i>
    <i r="2">
      <x v="68"/>
    </i>
    <i r="2">
      <x v="75"/>
    </i>
    <i>
      <x v="8"/>
    </i>
    <i r="1">
      <x v="6"/>
    </i>
    <i r="2">
      <x v="12"/>
    </i>
    <i r="2">
      <x v="19"/>
    </i>
    <i r="2">
      <x v="38"/>
    </i>
    <i r="2">
      <x v="48"/>
    </i>
    <i r="2">
      <x v="49"/>
    </i>
    <i r="2">
      <x v="54"/>
    </i>
    <i r="2">
      <x v="55"/>
    </i>
    <i r="2">
      <x v="57"/>
    </i>
    <i r="2">
      <x v="67"/>
    </i>
    <i>
      <x v="9"/>
    </i>
    <i r="1">
      <x v="7"/>
    </i>
    <i r="2">
      <x v="1"/>
    </i>
    <i r="2">
      <x v="2"/>
    </i>
    <i r="2">
      <x v="11"/>
    </i>
    <i r="2">
      <x v="24"/>
    </i>
    <i r="2">
      <x v="43"/>
    </i>
    <i r="2">
      <x v="52"/>
    </i>
    <i r="2">
      <x v="74"/>
    </i>
    <i>
      <x v="10"/>
    </i>
    <i t="grand">
      <x/>
    </i>
  </rowItems>
  <colFields count="1">
    <field x="3"/>
  </colFields>
  <colItems count="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</colItems>
  <dataFields count="1">
    <dataField name="PIB per capita" fld="22" baseField="12" baseItem="0" numFmtId="3"/>
  </dataFields>
  <formats count="6">
    <format dxfId="5">
      <pivotArea type="origin" dataOnly="0" labelOnly="1" outline="0" fieldPosition="0"/>
    </format>
    <format dxfId="4">
      <pivotArea type="origin" dataOnly="0" labelOnly="1" outline="0" fieldPosition="0"/>
    </format>
    <format dxfId="3">
      <pivotArea dataOnly="0" labelOnly="1" fieldPosition="0">
        <references count="1">
          <reference field="3" count="0"/>
        </references>
      </pivotArea>
    </format>
    <format dxfId="2">
      <pivotArea type="topRight" dataOnly="0" labelOnly="1" outline="0" fieldPosition="0"/>
    </format>
    <format dxfId="1">
      <pivotArea grandRow="1" outline="0" collapsedLevelsAreSubtotals="1" fieldPosition="0"/>
    </format>
    <format dxfId="0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7" Type="http://schemas.openxmlformats.org/officeDocument/2006/relationships/ctrlProp" Target="../ctrlProps/ctrlProp15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14.xml"/><Relationship Id="rId5" Type="http://schemas.openxmlformats.org/officeDocument/2006/relationships/ctrlProp" Target="../ctrlProps/ctrlProp13.xml"/><Relationship Id="rId4" Type="http://schemas.openxmlformats.org/officeDocument/2006/relationships/ctrlProp" Target="../ctrlProps/ctrlProp12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openxmlformats.org/officeDocument/2006/relationships/ctrlProp" Target="../ctrlProps/ctrlProp17.xml"/><Relationship Id="rId4" Type="http://schemas.openxmlformats.org/officeDocument/2006/relationships/ctrlProp" Target="../ctrlProps/ctrlProp16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ivotTable" Target="../pivotTables/pivotTable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1.xml"/><Relationship Id="rId4" Type="http://schemas.openxmlformats.org/officeDocument/2006/relationships/ctrlProp" Target="../ctrlProps/ctrlProp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comments" Target="../comments2.xml"/><Relationship Id="rId4" Type="http://schemas.openxmlformats.org/officeDocument/2006/relationships/ctrlProp" Target="../ctrlProps/ctrlProp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7" Type="http://schemas.openxmlformats.org/officeDocument/2006/relationships/ctrlProp" Target="../ctrlProps/ctrlProp11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10.xml"/><Relationship Id="rId5" Type="http://schemas.openxmlformats.org/officeDocument/2006/relationships/ctrlProp" Target="../ctrlProps/ctrlProp9.xml"/><Relationship Id="rId4" Type="http://schemas.openxmlformats.org/officeDocument/2006/relationships/ctrlProp" Target="../ctrlProps/ctrlProp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1"/>
  <dimension ref="A1:F15"/>
  <sheetViews>
    <sheetView showGridLines="0" tabSelected="1" workbookViewId="0">
      <selection activeCell="A2" sqref="A2"/>
    </sheetView>
  </sheetViews>
  <sheetFormatPr defaultRowHeight="15" x14ac:dyDescent="0.25"/>
  <cols>
    <col min="1" max="1" width="17.28515625" customWidth="1"/>
    <col min="2" max="2" width="100.5703125" bestFit="1" customWidth="1"/>
  </cols>
  <sheetData>
    <row r="1" spans="1:6" x14ac:dyDescent="0.25">
      <c r="A1" s="112"/>
      <c r="B1" s="112"/>
    </row>
    <row r="2" spans="1:6" ht="23.25" x14ac:dyDescent="0.35">
      <c r="A2" s="22" t="s">
        <v>342</v>
      </c>
      <c r="B2" s="22"/>
      <c r="C2" s="22"/>
    </row>
    <row r="3" spans="1:6" ht="18" x14ac:dyDescent="0.25">
      <c r="A3" s="113"/>
      <c r="B3" s="114"/>
    </row>
    <row r="4" spans="1:6" ht="15.75" thickBot="1" x14ac:dyDescent="0.3"/>
    <row r="5" spans="1:6" ht="15.75" thickBot="1" x14ac:dyDescent="0.3">
      <c r="A5" s="38" t="s">
        <v>315</v>
      </c>
      <c r="B5" s="130" t="s">
        <v>316</v>
      </c>
      <c r="C5" s="131"/>
      <c r="D5" s="131"/>
      <c r="E5" s="131"/>
      <c r="F5" s="131"/>
    </row>
    <row r="6" spans="1:6" ht="23.25" x14ac:dyDescent="0.35">
      <c r="A6" s="115" t="s">
        <v>322</v>
      </c>
      <c r="B6" s="22"/>
    </row>
    <row r="7" spans="1:6" ht="23.25" x14ac:dyDescent="0.35">
      <c r="A7" s="115" t="s">
        <v>317</v>
      </c>
      <c r="B7" s="22" t="s">
        <v>209</v>
      </c>
    </row>
    <row r="8" spans="1:6" ht="23.25" x14ac:dyDescent="0.35">
      <c r="A8" s="115" t="s">
        <v>318</v>
      </c>
      <c r="B8" s="22" t="s">
        <v>274</v>
      </c>
    </row>
    <row r="9" spans="1:6" ht="23.25" x14ac:dyDescent="0.35">
      <c r="A9" s="115" t="s">
        <v>225</v>
      </c>
      <c r="B9" s="22" t="s">
        <v>319</v>
      </c>
    </row>
    <row r="10" spans="1:6" ht="23.25" x14ac:dyDescent="0.35">
      <c r="A10" s="115" t="s">
        <v>235</v>
      </c>
      <c r="B10" s="22" t="s">
        <v>320</v>
      </c>
    </row>
    <row r="11" spans="1:6" ht="23.25" x14ac:dyDescent="0.35">
      <c r="A11" s="115" t="s">
        <v>258</v>
      </c>
      <c r="B11" s="22" t="s">
        <v>320</v>
      </c>
    </row>
    <row r="12" spans="1:6" ht="23.25" x14ac:dyDescent="0.35">
      <c r="A12" s="115" t="s">
        <v>321</v>
      </c>
      <c r="B12" s="22"/>
    </row>
    <row r="13" spans="1:6" ht="23.25" x14ac:dyDescent="0.35">
      <c r="A13" s="115" t="s">
        <v>292</v>
      </c>
      <c r="B13" s="22" t="s">
        <v>323</v>
      </c>
    </row>
    <row r="14" spans="1:6" ht="23.25" x14ac:dyDescent="0.35">
      <c r="A14" s="115" t="s">
        <v>293</v>
      </c>
      <c r="B14" s="22" t="s">
        <v>324</v>
      </c>
    </row>
    <row r="15" spans="1:6" ht="23.25" x14ac:dyDescent="0.35">
      <c r="A15" s="115" t="s">
        <v>297</v>
      </c>
      <c r="B15" s="22" t="s">
        <v>344</v>
      </c>
    </row>
  </sheetData>
  <mergeCells count="1">
    <mergeCell ref="B5:F5"/>
  </mergeCells>
  <hyperlinks>
    <hyperlink ref="A7" location="'Tabela 1.1'!A1" display="Tabela 1.1" xr:uid="{00000000-0004-0000-0000-000000000000}"/>
    <hyperlink ref="A8" location="'Tabela 1.2'!A1" display="Tabela 1.2" xr:uid="{00000000-0004-0000-0000-000001000000}"/>
    <hyperlink ref="A9" location="'Tabela 2'!A1" display="Tabela 2" xr:uid="{00000000-0004-0000-0000-000002000000}"/>
    <hyperlink ref="A10" location="'Tabela 3'!A1" display="Tabela 3" xr:uid="{00000000-0004-0000-0000-000003000000}"/>
    <hyperlink ref="A11" location="'Tabela 4'!A1" display="Tabela 4" xr:uid="{00000000-0004-0000-0000-000004000000}"/>
    <hyperlink ref="A12" location="'Gráficos&gt;&gt;'!A1" display="Gráficos &gt;&gt;" xr:uid="{00000000-0004-0000-0000-000005000000}"/>
    <hyperlink ref="A6" location="'Tabelas&gt;&gt;'!A1" display="Tabelas &gt;&gt;" xr:uid="{00000000-0004-0000-0000-000006000000}"/>
    <hyperlink ref="A13" location="'G1'!A1" display="Gráfico 1" xr:uid="{00000000-0004-0000-0000-000007000000}"/>
    <hyperlink ref="A14" location="'G2'!A1" display="Gráfico 2" xr:uid="{00000000-0004-0000-0000-000008000000}"/>
    <hyperlink ref="A15" location="'G3'!A1" display="Gráfico 3" xr:uid="{00000000-0004-0000-0000-000009000000}"/>
  </hyperlinks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Planilha10"/>
  <dimension ref="A1:AM87"/>
  <sheetViews>
    <sheetView showGridLines="0" workbookViewId="0">
      <selection activeCell="B1" sqref="B1"/>
    </sheetView>
  </sheetViews>
  <sheetFormatPr defaultRowHeight="15" x14ac:dyDescent="0.25"/>
  <cols>
    <col min="1" max="1" width="9.140625" customWidth="1"/>
    <col min="2" max="2" width="6.85546875" customWidth="1"/>
    <col min="3" max="3" width="10.5703125" customWidth="1"/>
    <col min="4" max="4" width="10.28515625" customWidth="1"/>
    <col min="5" max="5" width="9.42578125" customWidth="1"/>
    <col min="6" max="12" width="6.85546875" customWidth="1"/>
    <col min="13" max="13" width="9.140625" customWidth="1"/>
    <col min="14" max="14" width="8.85546875" customWidth="1"/>
    <col min="15" max="15" width="9.42578125" customWidth="1"/>
    <col min="16" max="16" width="9.7109375" style="67" customWidth="1"/>
    <col min="17" max="17" width="12.7109375" style="67" bestFit="1" customWidth="1"/>
    <col min="18" max="18" width="9.28515625" style="67" bestFit="1" customWidth="1"/>
    <col min="19" max="19" width="10.140625" style="67" bestFit="1" customWidth="1"/>
    <col min="20" max="37" width="9.140625" style="67"/>
    <col min="38" max="39" width="9.140625" style="28"/>
  </cols>
  <sheetData>
    <row r="1" spans="2:15" ht="23.25" x14ac:dyDescent="0.35">
      <c r="B1" s="22" t="s">
        <v>293</v>
      </c>
      <c r="E1" s="116" t="s">
        <v>325</v>
      </c>
    </row>
    <row r="3" spans="2:15" x14ac:dyDescent="0.25">
      <c r="B3" s="71" t="s">
        <v>229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3"/>
    </row>
    <row r="4" spans="2:15" x14ac:dyDescent="0.25">
      <c r="B4" s="74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75"/>
    </row>
    <row r="5" spans="2:15" x14ac:dyDescent="0.25">
      <c r="B5" s="74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75"/>
    </row>
    <row r="6" spans="2:15" x14ac:dyDescent="0.25">
      <c r="B6" s="134" t="s">
        <v>288</v>
      </c>
      <c r="C6" s="135"/>
      <c r="D6" s="135"/>
      <c r="E6" s="135"/>
      <c r="F6" s="76"/>
      <c r="G6" s="135" t="s">
        <v>280</v>
      </c>
      <c r="H6" s="135"/>
      <c r="I6" s="135"/>
      <c r="J6" s="135"/>
      <c r="K6" s="76"/>
      <c r="L6" s="135" t="s">
        <v>281</v>
      </c>
      <c r="M6" s="135"/>
      <c r="N6" s="135"/>
      <c r="O6" s="142"/>
    </row>
    <row r="7" spans="2:15" x14ac:dyDescent="0.25">
      <c r="B7" s="137"/>
      <c r="C7" s="138"/>
      <c r="D7" s="138"/>
      <c r="E7" s="138"/>
      <c r="F7" s="20"/>
      <c r="G7" s="143"/>
      <c r="H7" s="143"/>
      <c r="I7" s="143"/>
      <c r="J7" s="143"/>
      <c r="K7" s="20"/>
      <c r="L7" s="144"/>
      <c r="M7" s="144"/>
      <c r="N7" s="144"/>
      <c r="O7" s="145"/>
    </row>
    <row r="8" spans="2:15" x14ac:dyDescent="0.25">
      <c r="B8" s="74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75"/>
    </row>
    <row r="9" spans="2:15" x14ac:dyDescent="0.25">
      <c r="B9" s="74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75"/>
    </row>
    <row r="10" spans="2:15" x14ac:dyDescent="0.25">
      <c r="B10" s="77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9"/>
    </row>
    <row r="12" spans="2:15" x14ac:dyDescent="0.25">
      <c r="B12" s="19" t="s">
        <v>299</v>
      </c>
      <c r="C12" s="80" t="str">
        <f>CONCATENATE(D58," - em valores correntes - R$ milhões")</f>
        <v>Produto Interno Bruto - em valores correntes - R$ milhões</v>
      </c>
    </row>
    <row r="13" spans="2:15" x14ac:dyDescent="0.25">
      <c r="C13" s="69" t="str">
        <f>CONCATENATE("Microrregiões: ",D60,", ",D61," e ",D62)</f>
        <v>Microrregiões: Metropolitana, Rio Doce e Litoral Sul</v>
      </c>
    </row>
    <row r="31" spans="2:2" x14ac:dyDescent="0.25">
      <c r="B31" t="s">
        <v>207</v>
      </c>
    </row>
    <row r="33" spans="2:3" x14ac:dyDescent="0.25">
      <c r="B33" s="19" t="s">
        <v>300</v>
      </c>
      <c r="C33" s="80" t="str">
        <f>CONCATENATE(D58," - Participação % no total do Estado")</f>
        <v>Produto Interno Bruto - Participação % no total do Estado</v>
      </c>
    </row>
    <row r="34" spans="2:3" x14ac:dyDescent="0.25">
      <c r="C34" s="69" t="str">
        <f>CONCATENATE("Microrregiões: ",D60,", ",D61," e ",D62)</f>
        <v>Microrregiões: Metropolitana, Rio Doce e Litoral Sul</v>
      </c>
    </row>
    <row r="52" spans="1:39" x14ac:dyDescent="0.25">
      <c r="B52" t="s">
        <v>207</v>
      </c>
    </row>
    <row r="54" spans="1:39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AL54" s="5"/>
      <c r="AM54" s="5"/>
    </row>
    <row r="55" spans="1:39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AL55" s="5"/>
      <c r="AM55" s="5"/>
    </row>
    <row r="56" spans="1:39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AL56" s="5"/>
      <c r="AM56" s="5"/>
    </row>
    <row r="57" spans="1:39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AL57" s="5"/>
      <c r="AM57" s="5"/>
    </row>
    <row r="58" spans="1:39" x14ac:dyDescent="0.25">
      <c r="A58" s="5"/>
      <c r="B58" s="5" t="s">
        <v>210</v>
      </c>
      <c r="C58" s="5">
        <v>7</v>
      </c>
      <c r="D58" s="5" t="str">
        <f>VLOOKUP(C58,Nomes!$K$2:$P$8,6,FALSE)</f>
        <v>Produto Interno Bruto</v>
      </c>
      <c r="E58" s="5" t="str">
        <f>VLOOKUP(D58,Nomes!$P$2:$Q$8,2,FALSE)</f>
        <v>pibpm</v>
      </c>
      <c r="F58" s="5">
        <f>C58+1</f>
        <v>8</v>
      </c>
      <c r="G58" s="5"/>
      <c r="H58" s="5"/>
      <c r="I58" s="5"/>
      <c r="J58" s="5"/>
      <c r="K58" s="5"/>
      <c r="L58" s="5"/>
      <c r="M58" s="5"/>
      <c r="N58" s="5"/>
      <c r="O58" s="5"/>
      <c r="AL58" s="5"/>
      <c r="AM58" s="5"/>
    </row>
    <row r="59" spans="1:39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AL59" s="5"/>
      <c r="AM59" s="5"/>
    </row>
    <row r="60" spans="1:39" x14ac:dyDescent="0.25">
      <c r="A60" s="5"/>
      <c r="B60" s="5" t="s">
        <v>294</v>
      </c>
      <c r="C60" s="5">
        <v>1</v>
      </c>
      <c r="D60" s="5" t="str">
        <f>VLOOKUP(C60,Nomes!$K$12:$L$21,2,FALSE)</f>
        <v>Metropolitana</v>
      </c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L60" s="5"/>
      <c r="AM60" s="5"/>
    </row>
    <row r="61" spans="1:39" x14ac:dyDescent="0.25">
      <c r="A61" s="5"/>
      <c r="B61" s="5" t="s">
        <v>295</v>
      </c>
      <c r="C61" s="5">
        <v>7</v>
      </c>
      <c r="D61" s="5" t="str">
        <f>VLOOKUP(C61,Nomes!$K$12:$L$21,2,FALSE)</f>
        <v>Rio Doce</v>
      </c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L61" s="5"/>
      <c r="AM61" s="5"/>
    </row>
    <row r="62" spans="1:39" x14ac:dyDescent="0.25">
      <c r="A62" s="5"/>
      <c r="B62" s="5" t="s">
        <v>296</v>
      </c>
      <c r="C62" s="5">
        <v>4</v>
      </c>
      <c r="D62" s="5" t="str">
        <f>VLOOKUP(C62,Nomes!$K$12:$L$21,2,FALSE)</f>
        <v>Litoral Sul</v>
      </c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L62" s="5"/>
      <c r="AM62" s="5"/>
    </row>
    <row r="63" spans="1:39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136" t="s">
        <v>291</v>
      </c>
      <c r="M63" s="136"/>
      <c r="N63" s="136"/>
      <c r="O63" s="136"/>
      <c r="P63" s="136"/>
      <c r="Q63" s="136"/>
      <c r="R63" s="136"/>
      <c r="S63" s="136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L63" s="5"/>
      <c r="AM63" s="5"/>
    </row>
    <row r="64" spans="1:39" x14ac:dyDescent="0.25">
      <c r="A64" s="5"/>
      <c r="B64" s="136" t="s">
        <v>204</v>
      </c>
      <c r="C64" s="136"/>
      <c r="D64" s="136"/>
      <c r="E64" s="136"/>
      <c r="F64" s="136" t="s">
        <v>259</v>
      </c>
      <c r="G64" s="136"/>
      <c r="H64" s="136"/>
      <c r="I64" s="136"/>
      <c r="J64" s="5"/>
      <c r="K64" s="5"/>
      <c r="L64" s="5">
        <v>1</v>
      </c>
      <c r="M64" s="5">
        <v>2</v>
      </c>
      <c r="N64" s="5">
        <v>3</v>
      </c>
      <c r="O64" s="5">
        <v>4</v>
      </c>
      <c r="P64" s="5">
        <v>5</v>
      </c>
      <c r="Q64" s="5">
        <v>6</v>
      </c>
      <c r="R64" s="5">
        <v>7</v>
      </c>
      <c r="S64" s="5">
        <v>8</v>
      </c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L64" s="5"/>
      <c r="AM64" s="5"/>
    </row>
    <row r="65" spans="1:39" x14ac:dyDescent="0.25">
      <c r="A65" s="5"/>
      <c r="B65" s="5"/>
      <c r="C65" s="5" t="str">
        <f>D60</f>
        <v>Metropolitana</v>
      </c>
      <c r="D65" s="5" t="str">
        <f>D61</f>
        <v>Rio Doce</v>
      </c>
      <c r="E65" s="5" t="str">
        <f>D62</f>
        <v>Litoral Sul</v>
      </c>
      <c r="F65" s="5"/>
      <c r="G65" s="5" t="str">
        <f>D60</f>
        <v>Metropolitana</v>
      </c>
      <c r="H65" s="5" t="str">
        <f>D61</f>
        <v>Rio Doce</v>
      </c>
      <c r="I65" s="5" t="str">
        <f>D62</f>
        <v>Litoral Sul</v>
      </c>
      <c r="J65" s="5"/>
      <c r="K65" s="5"/>
      <c r="L65" s="5"/>
      <c r="M65" s="5" t="s">
        <v>282</v>
      </c>
      <c r="N65" s="5" t="s">
        <v>283</v>
      </c>
      <c r="O65" s="5" t="s">
        <v>284</v>
      </c>
      <c r="P65" s="5" t="s">
        <v>285</v>
      </c>
      <c r="Q65" s="5" t="s">
        <v>286</v>
      </c>
      <c r="R65" s="5" t="s">
        <v>197</v>
      </c>
      <c r="S65" s="5" t="s">
        <v>287</v>
      </c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L65" s="5"/>
      <c r="AM65" s="5"/>
    </row>
    <row r="66" spans="1:39" x14ac:dyDescent="0.25">
      <c r="A66" s="5"/>
      <c r="B66" s="5">
        <v>2002</v>
      </c>
      <c r="C66" s="110">
        <f>GETPIVOTDATA(TEXT($E$58,),BASE_Micro!$A$3,"Ano de referência",$B66,"Código da Microrregião ES",$C$60,"Nome da Microrregião ES",$D$60)/1000</f>
        <v>16961.903822</v>
      </c>
      <c r="D66" s="110">
        <f>GETPIVOTDATA(TEXT($E$58,),BASE_Micro!$A$3,"Ano de referência",$B66,"Código da Microrregião ES",$C$61,"Nome da Microrregião ES",$D$61)/1000</f>
        <v>2641.8603360000002</v>
      </c>
      <c r="E66" s="110">
        <f>GETPIVOTDATA(TEXT($E$58,),BASE_Micro!$A$3,"Ano de referência",$B66,"Código da Microrregião ES",$C$62,"Nome da Microrregião ES",$D$62)/1000</f>
        <v>1332.4634550000001</v>
      </c>
      <c r="F66" s="5">
        <v>2002</v>
      </c>
      <c r="G66" s="111">
        <f>(C66/VLOOKUP($F66,$L$64:$S$78,$F$58,FALSE))*100</f>
        <v>62.708070480144428</v>
      </c>
      <c r="H66" s="111">
        <f t="shared" ref="H66:I66" si="0">(D66/VLOOKUP($F66,$L$64:$S$78,$F$58,FALSE))*100</f>
        <v>9.766943963785085</v>
      </c>
      <c r="I66" s="111">
        <f t="shared" si="0"/>
        <v>4.9261104841298735</v>
      </c>
      <c r="J66" s="5"/>
      <c r="K66" s="5"/>
      <c r="L66" s="5">
        <v>2002</v>
      </c>
      <c r="M66" s="110">
        <f>'G3'!R8</f>
        <v>784.41392300000007</v>
      </c>
      <c r="N66" s="110">
        <f>'G3'!S8</f>
        <v>8164.1820670000006</v>
      </c>
      <c r="O66" s="110">
        <f>'G3'!T8</f>
        <v>13356.620787000002</v>
      </c>
      <c r="P66" s="110">
        <f>'G3'!U8</f>
        <v>9766.8724819999989</v>
      </c>
      <c r="Q66" s="110">
        <f>'G3'!V8</f>
        <v>3589.7483049999987</v>
      </c>
      <c r="R66" s="110">
        <f>'G3'!W8</f>
        <v>4743.7797699999992</v>
      </c>
      <c r="S66" s="110">
        <f>'G3'!X8</f>
        <v>27048.996552000004</v>
      </c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L66" s="5"/>
      <c r="AM66" s="5"/>
    </row>
    <row r="67" spans="1:39" x14ac:dyDescent="0.25">
      <c r="A67" s="5"/>
      <c r="B67" s="5">
        <v>2003</v>
      </c>
      <c r="C67" s="110">
        <f>GETPIVOTDATA(TEXT($E$58,),BASE_Micro!$A$3,"Ano de referência",$B67,"Código da Microrregião ES",$C$60,"Nome da Microrregião ES",$D$60)/1000</f>
        <v>19436.273177999999</v>
      </c>
      <c r="D67" s="110">
        <f>GETPIVOTDATA(TEXT($E$58,),BASE_Micro!$A$3,"Ano de referência",$B67,"Código da Microrregião ES",$C$61,"Nome da Microrregião ES",$D$61)/1000</f>
        <v>3359.6518120000005</v>
      </c>
      <c r="E67" s="110">
        <f>GETPIVOTDATA(TEXT($E$58,),BASE_Micro!$A$3,"Ano de referência",$B67,"Código da Microrregião ES",$C$62,"Nome da Microrregião ES",$D$62)/1000</f>
        <v>1759.0343759999994</v>
      </c>
      <c r="F67" s="5">
        <v>2003</v>
      </c>
      <c r="G67" s="111">
        <f t="shared" ref="G67:G78" si="1">(C67/VLOOKUP($F67,$L$64:$S$78,$F$58,FALSE))*100</f>
        <v>61.665052658631282</v>
      </c>
      <c r="H67" s="111">
        <f t="shared" ref="H67:H78" si="2">(D67/VLOOKUP($F67,$L$64:$S$78,$F$58,FALSE))*100</f>
        <v>10.659096216868681</v>
      </c>
      <c r="I67" s="111">
        <f t="shared" ref="I67:I78" si="3">(E67/VLOOKUP($F67,$L$64:$S$78,$F$58,FALSE))*100</f>
        <v>5.5808511452268172</v>
      </c>
      <c r="J67" s="5"/>
      <c r="K67" s="5"/>
      <c r="L67" s="5">
        <v>2003</v>
      </c>
      <c r="M67" s="110">
        <f>'G3'!R9</f>
        <v>939.67883300000005</v>
      </c>
      <c r="N67" s="110">
        <f>'G3'!S9</f>
        <v>9308.7347260000024</v>
      </c>
      <c r="O67" s="110">
        <f>'G3'!T9</f>
        <v>15342.320766999997</v>
      </c>
      <c r="P67" s="110">
        <f>'G3'!U9</f>
        <v>10953.541587</v>
      </c>
      <c r="Q67" s="110">
        <f>'G3'!V9</f>
        <v>4388.7791799999995</v>
      </c>
      <c r="R67" s="110">
        <f>'G3'!W9</f>
        <v>5928.3714590000009</v>
      </c>
      <c r="S67" s="110">
        <f>'G3'!X9</f>
        <v>31519.105782000006</v>
      </c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L67" s="5"/>
      <c r="AM67" s="5"/>
    </row>
    <row r="68" spans="1:39" x14ac:dyDescent="0.25">
      <c r="A68" s="5"/>
      <c r="B68" s="5">
        <v>2004</v>
      </c>
      <c r="C68" s="110">
        <f>GETPIVOTDATA(TEXT($E$58,),BASE_Micro!$A$3,"Ano de referência",$B68,"Código da Microrregião ES",$C$60,"Nome da Microrregião ES",$D$60)/1000</f>
        <v>25489.254788999999</v>
      </c>
      <c r="D68" s="110">
        <f>GETPIVOTDATA(TEXT($E$58,),BASE_Micro!$A$3,"Ano de referência",$B68,"Código da Microrregião ES",$C$61,"Nome da Microrregião ES",$D$61)/1000</f>
        <v>3615.6125840000004</v>
      </c>
      <c r="E68" s="110">
        <f>GETPIVOTDATA(TEXT($E$58,),BASE_Micro!$A$3,"Ano de referência",$B68,"Código da Microrregião ES",$C$62,"Nome da Microrregião ES",$D$62)/1000</f>
        <v>2364.1181340000003</v>
      </c>
      <c r="F68" s="5">
        <v>2004</v>
      </c>
      <c r="G68" s="111">
        <f t="shared" si="1"/>
        <v>64.15193104084284</v>
      </c>
      <c r="H68" s="111">
        <f t="shared" si="2"/>
        <v>9.0998552558417689</v>
      </c>
      <c r="I68" s="111">
        <f t="shared" si="3"/>
        <v>5.9500658124467725</v>
      </c>
      <c r="J68" s="5"/>
      <c r="K68" s="5"/>
      <c r="L68" s="5">
        <v>2004</v>
      </c>
      <c r="M68" s="110">
        <f>'G3'!R10</f>
        <v>1243.5883430000004</v>
      </c>
      <c r="N68" s="110">
        <f>'G3'!S10</f>
        <v>11598.311883000002</v>
      </c>
      <c r="O68" s="110">
        <f>'G3'!T10</f>
        <v>18800.11911</v>
      </c>
      <c r="P68" s="110">
        <f>'G3'!U10</f>
        <v>13844.020954</v>
      </c>
      <c r="Q68" s="110">
        <f>'G3'!V10</f>
        <v>4956.0981559999991</v>
      </c>
      <c r="R68" s="110">
        <f>'G3'!W10</f>
        <v>8090.6190710000001</v>
      </c>
      <c r="S68" s="110">
        <f>'G3'!X10</f>
        <v>39732.638402999997</v>
      </c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L68" s="5"/>
      <c r="AM68" s="5"/>
    </row>
    <row r="69" spans="1:39" x14ac:dyDescent="0.25">
      <c r="A69" s="5"/>
      <c r="B69" s="5">
        <v>2005</v>
      </c>
      <c r="C69" s="110">
        <f>GETPIVOTDATA(TEXT($E$58,),BASE_Micro!$A$3,"Ano de referência",$B69,"Código da Microrregião ES",$C$60,"Nome da Microrregião ES",$D$60)/1000</f>
        <v>29348.062475000002</v>
      </c>
      <c r="D69" s="110">
        <f>GETPIVOTDATA(TEXT($E$58,),BASE_Micro!$A$3,"Ano de referência",$B69,"Código da Microrregião ES",$C$61,"Nome da Microrregião ES",$D$61)/1000</f>
        <v>4481.2658519999995</v>
      </c>
      <c r="E69" s="110">
        <f>GETPIVOTDATA(TEXT($E$58,),BASE_Micro!$A$3,"Ano de referência",$B69,"Código da Microrregião ES",$C$62,"Nome da Microrregião ES",$D$62)/1000</f>
        <v>3510.9996569999998</v>
      </c>
      <c r="F69" s="5">
        <v>2005</v>
      </c>
      <c r="G69" s="111">
        <f t="shared" si="1"/>
        <v>62.415346061372766</v>
      </c>
      <c r="H69" s="111">
        <f t="shared" si="2"/>
        <v>9.5304335399944478</v>
      </c>
      <c r="I69" s="111">
        <f t="shared" si="3"/>
        <v>7.4669412605922316</v>
      </c>
      <c r="J69" s="5"/>
      <c r="K69" s="5"/>
      <c r="L69" s="5">
        <v>2005</v>
      </c>
      <c r="M69" s="110">
        <f>'G3'!R11</f>
        <v>1520.3218530000004</v>
      </c>
      <c r="N69" s="110">
        <f>'G3'!S11</f>
        <v>14125.266847000003</v>
      </c>
      <c r="O69" s="110">
        <f>'G3'!T11</f>
        <v>21514.676165000001</v>
      </c>
      <c r="P69" s="110">
        <f>'G3'!U11</f>
        <v>15665.874508000003</v>
      </c>
      <c r="Q69" s="110">
        <f>'G3'!V11</f>
        <v>5848.801657</v>
      </c>
      <c r="R69" s="110">
        <f>'G3'!W11</f>
        <v>9860.3227470000002</v>
      </c>
      <c r="S69" s="110">
        <f>'G3'!X11</f>
        <v>47020.587606999994</v>
      </c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L69" s="5"/>
      <c r="AM69" s="5"/>
    </row>
    <row r="70" spans="1:39" x14ac:dyDescent="0.25">
      <c r="A70" s="5"/>
      <c r="B70" s="5">
        <v>2006</v>
      </c>
      <c r="C70" s="110">
        <f>GETPIVOTDATA(TEXT($E$58,),BASE_Micro!$A$3,"Ano de referência",$B70,"Código da Microrregião ES",$C$60,"Nome da Microrregião ES",$D$60)/1000</f>
        <v>33213.767590999996</v>
      </c>
      <c r="D70" s="110">
        <f>GETPIVOTDATA(TEXT($E$58,),BASE_Micro!$A$3,"Ano de referência",$B70,"Código da Microrregião ES",$C$61,"Nome da Microrregião ES",$D$61)/1000</f>
        <v>6027.7324710000003</v>
      </c>
      <c r="E70" s="110">
        <f>GETPIVOTDATA(TEXT($E$58,),BASE_Micro!$A$3,"Ano de referência",$B70,"Código da Microrregião ES",$C$62,"Nome da Microrregião ES",$D$62)/1000</f>
        <v>2812.4525079999994</v>
      </c>
      <c r="F70" s="5">
        <v>2006</v>
      </c>
      <c r="G70" s="111">
        <f t="shared" si="1"/>
        <v>62.123764239391242</v>
      </c>
      <c r="H70" s="111">
        <f t="shared" si="2"/>
        <v>11.274403901952903</v>
      </c>
      <c r="I70" s="111">
        <f t="shared" si="3"/>
        <v>5.260473267983631</v>
      </c>
      <c r="J70" s="5"/>
      <c r="K70" s="5"/>
      <c r="L70" s="5">
        <v>2006</v>
      </c>
      <c r="M70" s="110">
        <f>'G3'!R12</f>
        <v>1771.789014</v>
      </c>
      <c r="N70" s="110">
        <f>'G3'!S12</f>
        <v>16796.218924000001</v>
      </c>
      <c r="O70" s="110">
        <f>'G3'!T12</f>
        <v>24281.956474000006</v>
      </c>
      <c r="P70" s="110">
        <f>'G3'!U12</f>
        <v>17707.715286999999</v>
      </c>
      <c r="Q70" s="110">
        <f>'G3'!V12</f>
        <v>6574.2411869999987</v>
      </c>
      <c r="R70" s="110">
        <f>'G3'!W12</f>
        <v>10613.904042000002</v>
      </c>
      <c r="S70" s="110">
        <f>'G3'!X12</f>
        <v>53463.86845300001</v>
      </c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L70" s="5"/>
      <c r="AM70" s="5"/>
    </row>
    <row r="71" spans="1:39" x14ac:dyDescent="0.25">
      <c r="A71" s="5"/>
      <c r="B71" s="5">
        <v>2007</v>
      </c>
      <c r="C71" s="110">
        <f>GETPIVOTDATA(TEXT($E$58,),BASE_Micro!$A$3,"Ano de referência",$B71,"Código da Microrregião ES",$C$60,"Nome da Microrregião ES",$D$60)/1000</f>
        <v>37242.188851999999</v>
      </c>
      <c r="D71" s="110">
        <f>GETPIVOTDATA(TEXT($E$58,),BASE_Micro!$A$3,"Ano de referência",$B71,"Código da Microrregião ES",$C$61,"Nome da Microrregião ES",$D$61)/1000</f>
        <v>6930.2372850000002</v>
      </c>
      <c r="E71" s="110">
        <f>GETPIVOTDATA(TEXT($E$58,),BASE_Micro!$A$3,"Ano de referência",$B71,"Código da Microrregião ES",$C$62,"Nome da Microrregião ES",$D$62)/1000</f>
        <v>4605.9413249999998</v>
      </c>
      <c r="F71" s="5">
        <v>2007</v>
      </c>
      <c r="G71" s="111">
        <f t="shared" si="1"/>
        <v>61.39659460129964</v>
      </c>
      <c r="H71" s="111">
        <f t="shared" si="2"/>
        <v>11.425025815986817</v>
      </c>
      <c r="I71" s="111">
        <f t="shared" si="3"/>
        <v>7.5932462888311516</v>
      </c>
      <c r="J71" s="5"/>
      <c r="K71" s="5"/>
      <c r="L71" s="5">
        <v>2007</v>
      </c>
      <c r="M71" s="110">
        <f>'G3'!R13</f>
        <v>1784.1280680000002</v>
      </c>
      <c r="N71" s="110">
        <f>'G3'!S13</f>
        <v>18787.186070000003</v>
      </c>
      <c r="O71" s="110">
        <f>'G3'!T13</f>
        <v>27655.631118999994</v>
      </c>
      <c r="P71" s="110">
        <f>'G3'!U13</f>
        <v>19891.810713999999</v>
      </c>
      <c r="Q71" s="110">
        <f>'G3'!V13</f>
        <v>7763.8204050000013</v>
      </c>
      <c r="R71" s="110">
        <f>'G3'!W13</f>
        <v>12431.449710000001</v>
      </c>
      <c r="S71" s="110">
        <f>'G3'!X13</f>
        <v>60658.394971000009</v>
      </c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L71" s="5"/>
      <c r="AM71" s="5"/>
    </row>
    <row r="72" spans="1:39" x14ac:dyDescent="0.25">
      <c r="A72" s="5"/>
      <c r="B72" s="5">
        <v>2008</v>
      </c>
      <c r="C72" s="110">
        <f>GETPIVOTDATA(TEXT($E$58,),BASE_Micro!$A$3,"Ano de referência",$B72,"Código da Microrregião ES",$C$60,"Nome da Microrregião ES",$D$60)/1000</f>
        <v>43520.806935000001</v>
      </c>
      <c r="D72" s="110">
        <f>GETPIVOTDATA(TEXT($E$58,),BASE_Micro!$A$3,"Ano de referência",$B72,"Código da Microrregião ES",$C$61,"Nome da Microrregião ES",$D$61)/1000</f>
        <v>8792.0963120000015</v>
      </c>
      <c r="E72" s="110">
        <f>GETPIVOTDATA(TEXT($E$58,),BASE_Micro!$A$3,"Ano de referência",$B72,"Código da Microrregião ES",$C$62,"Nome da Microrregião ES",$D$62)/1000</f>
        <v>6625.0998770000006</v>
      </c>
      <c r="F72" s="5">
        <v>2008</v>
      </c>
      <c r="G72" s="111">
        <f t="shared" si="1"/>
        <v>60.369132755854771</v>
      </c>
      <c r="H72" s="111">
        <f t="shared" si="2"/>
        <v>12.195803957728</v>
      </c>
      <c r="I72" s="111">
        <f t="shared" si="3"/>
        <v>9.1898924253117169</v>
      </c>
      <c r="J72" s="5"/>
      <c r="K72" s="5"/>
      <c r="L72" s="5">
        <v>2008</v>
      </c>
      <c r="M72" s="110">
        <f>'G3'!R14</f>
        <v>2067.7067509999997</v>
      </c>
      <c r="N72" s="110">
        <f>'G3'!S14</f>
        <v>22249.536428000003</v>
      </c>
      <c r="O72" s="110">
        <f>'G3'!T14</f>
        <v>32730.025559000002</v>
      </c>
      <c r="P72" s="110">
        <f>'G3'!U14</f>
        <v>23914.052611000003</v>
      </c>
      <c r="Q72" s="110">
        <f>'G3'!V14</f>
        <v>8815.9729479999987</v>
      </c>
      <c r="R72" s="110">
        <f>'G3'!W14</f>
        <v>15043.889360999998</v>
      </c>
      <c r="S72" s="110">
        <f>'G3'!X14</f>
        <v>72091.158093999999</v>
      </c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L72" s="5"/>
      <c r="AM72" s="5"/>
    </row>
    <row r="73" spans="1:39" x14ac:dyDescent="0.25">
      <c r="A73" s="5"/>
      <c r="B73" s="5">
        <v>2009</v>
      </c>
      <c r="C73" s="110">
        <f>GETPIVOTDATA(TEXT($E$58,),BASE_Micro!$A$3,"Ano de referência",$B73,"Código da Microrregião ES",$C$60,"Nome da Microrregião ES",$D$60)/1000</f>
        <v>42167.122808</v>
      </c>
      <c r="D73" s="110">
        <f>GETPIVOTDATA(TEXT($E$58,),BASE_Micro!$A$3,"Ano de referência",$B73,"Código da Microrregião ES",$C$61,"Nome da Microrregião ES",$D$61)/1000</f>
        <v>7260.4213119999995</v>
      </c>
      <c r="E73" s="110">
        <f>GETPIVOTDATA(TEXT($E$58,),BASE_Micro!$A$3,"Ano de referência",$B73,"Código da Microrregião ES",$C$62,"Nome da Microrregião ES",$D$62)/1000</f>
        <v>5372.455884</v>
      </c>
      <c r="F73" s="5">
        <v>2009</v>
      </c>
      <c r="G73" s="111">
        <f t="shared" si="1"/>
        <v>60.921625435845662</v>
      </c>
      <c r="H73" s="111">
        <f t="shared" si="2"/>
        <v>10.489609871892378</v>
      </c>
      <c r="I73" s="111">
        <f t="shared" si="3"/>
        <v>7.7619416085357749</v>
      </c>
      <c r="J73" s="5"/>
      <c r="K73" s="5"/>
      <c r="L73" s="5">
        <v>2009</v>
      </c>
      <c r="M73" s="110">
        <f>'G3'!R15</f>
        <v>1990.8309809999998</v>
      </c>
      <c r="N73" s="110">
        <f>'G3'!S15</f>
        <v>17926.728155000001</v>
      </c>
      <c r="O73" s="110">
        <f>'G3'!T15</f>
        <v>36007.914832000002</v>
      </c>
      <c r="P73" s="110">
        <f>'G3'!U15</f>
        <v>26366.196877000006</v>
      </c>
      <c r="Q73" s="110">
        <f>'G3'!V15</f>
        <v>9641.7179549999983</v>
      </c>
      <c r="R73" s="110">
        <f>'G3'!W15</f>
        <v>13289.886769000001</v>
      </c>
      <c r="S73" s="110">
        <f>'G3'!X15</f>
        <v>69215.360729999986</v>
      </c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L73" s="5"/>
      <c r="AM73" s="5"/>
    </row>
    <row r="74" spans="1:39" x14ac:dyDescent="0.25">
      <c r="A74" s="5"/>
      <c r="B74" s="5">
        <v>2010</v>
      </c>
      <c r="C74" s="110">
        <f>GETPIVOTDATA(TEXT($E$58,),BASE_Micro!$A$3,"Ano de referência",$B74,"Código da Microrregião ES",$C$60,"Nome da Microrregião ES",$D$60)/1000</f>
        <v>49879.548317000001</v>
      </c>
      <c r="D74" s="110">
        <f>GETPIVOTDATA(TEXT($E$58,),BASE_Micro!$A$3,"Ano de referência",$B74,"Código da Microrregião ES",$C$61,"Nome da Microrregião ES",$D$61)/1000</f>
        <v>8473.1065240000007</v>
      </c>
      <c r="E74" s="110">
        <f>GETPIVOTDATA(TEXT($E$58,),BASE_Micro!$A$3,"Ano de referência",$B74,"Código da Microrregião ES",$C$62,"Nome da Microrregião ES",$D$62)/1000</f>
        <v>10328.589738000001</v>
      </c>
      <c r="F74" s="5">
        <v>2010</v>
      </c>
      <c r="G74" s="111">
        <f t="shared" si="1"/>
        <v>58.468388170349186</v>
      </c>
      <c r="H74" s="111">
        <f t="shared" si="2"/>
        <v>9.932104398890564</v>
      </c>
      <c r="I74" s="111">
        <f t="shared" si="3"/>
        <v>12.107086259396795</v>
      </c>
      <c r="J74" s="5"/>
      <c r="K74" s="5"/>
      <c r="L74" s="5">
        <v>2010</v>
      </c>
      <c r="M74" s="110">
        <f>'G3'!R16</f>
        <v>2243.1971949999988</v>
      </c>
      <c r="N74" s="110">
        <f>'G3'!S16</f>
        <v>26949.550398999996</v>
      </c>
      <c r="O74" s="110">
        <f>'G3'!T16</f>
        <v>40625.179229000001</v>
      </c>
      <c r="P74" s="110">
        <f>'G3'!U16</f>
        <v>29493.029507000003</v>
      </c>
      <c r="Q74" s="110">
        <f>'G3'!V16</f>
        <v>11132.149722</v>
      </c>
      <c r="R74" s="110">
        <f>'G3'!W16</f>
        <v>15492.357734000001</v>
      </c>
      <c r="S74" s="110">
        <f>'G3'!X16</f>
        <v>85310.284544999988</v>
      </c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L74" s="5"/>
      <c r="AM74" s="5"/>
    </row>
    <row r="75" spans="1:39" x14ac:dyDescent="0.25">
      <c r="A75" s="5"/>
      <c r="B75" s="5">
        <v>2011</v>
      </c>
      <c r="C75" s="110">
        <f>GETPIVOTDATA(TEXT($E$58,),BASE_Micro!$A$3,"Ano de referência",$B75,"Código da Microrregião ES",$C$60,"Nome da Microrregião ES",$D$60)/1000</f>
        <v>56415.992420000002</v>
      </c>
      <c r="D75" s="110">
        <f>GETPIVOTDATA(TEXT($E$58,),BASE_Micro!$A$3,"Ano de referência",$B75,"Código da Microrregião ES",$C$61,"Nome da Microrregião ES",$D$61)/1000</f>
        <v>10825.296263</v>
      </c>
      <c r="E75" s="110">
        <f>GETPIVOTDATA(TEXT($E$58,),BASE_Micro!$A$3,"Ano de referência",$B75,"Código da Microrregião ES",$C$62,"Nome da Microrregião ES",$D$62)/1000</f>
        <v>19570.724870999999</v>
      </c>
      <c r="F75" s="5">
        <v>2011</v>
      </c>
      <c r="G75" s="111">
        <f t="shared" si="1"/>
        <v>53.234575885820909</v>
      </c>
      <c r="H75" s="111">
        <f t="shared" si="2"/>
        <v>10.214835026014189</v>
      </c>
      <c r="I75" s="111">
        <f t="shared" si="3"/>
        <v>18.467090510959977</v>
      </c>
      <c r="J75" s="5"/>
      <c r="K75" s="5"/>
      <c r="L75" s="5">
        <v>2011</v>
      </c>
      <c r="M75" s="110">
        <f>'G3'!R17</f>
        <v>2985.7139049999996</v>
      </c>
      <c r="N75" s="110">
        <f>'G3'!S17</f>
        <v>37166.208555999998</v>
      </c>
      <c r="O75" s="110">
        <f>'G3'!T17</f>
        <v>45974.762921000001</v>
      </c>
      <c r="P75" s="110">
        <f>'G3'!U17</f>
        <v>33947.168822999993</v>
      </c>
      <c r="Q75" s="110">
        <f>'G3'!V17</f>
        <v>12027.594098000001</v>
      </c>
      <c r="R75" s="110">
        <f>'G3'!W17</f>
        <v>19849.536796</v>
      </c>
      <c r="S75" s="110">
        <f>'G3'!X17</f>
        <v>105976.22218500001</v>
      </c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L75" s="5"/>
      <c r="AM75" s="5"/>
    </row>
    <row r="76" spans="1:39" x14ac:dyDescent="0.25">
      <c r="A76" s="5"/>
      <c r="B76" s="5">
        <v>2012</v>
      </c>
      <c r="C76" s="110">
        <f>GETPIVOTDATA(TEXT($E$58,),BASE_Micro!$A$3,"Ano de referência",$B76,"Código da Microrregião ES",$C$60,"Nome da Microrregião ES",$D$60)/1000</f>
        <v>59343.772855000003</v>
      </c>
      <c r="D76" s="110">
        <f>GETPIVOTDATA(TEXT($E$58,),BASE_Micro!$A$3,"Ano de referência",$B76,"Código da Microrregião ES",$C$61,"Nome da Microrregião ES",$D$61)/1000</f>
        <v>11152.881246000001</v>
      </c>
      <c r="E76" s="110">
        <f>GETPIVOTDATA(TEXT($E$58,),BASE_Micro!$A$3,"Ano de referência",$B76,"Código da Microrregião ES",$C$62,"Nome da Microrregião ES",$D$62)/1000</f>
        <v>23997.850609999998</v>
      </c>
      <c r="F76" s="5">
        <v>2012</v>
      </c>
      <c r="G76" s="111">
        <f t="shared" si="1"/>
        <v>50.78603168229008</v>
      </c>
      <c r="H76" s="111">
        <f t="shared" si="2"/>
        <v>9.5445663977606721</v>
      </c>
      <c r="I76" s="111">
        <f t="shared" si="3"/>
        <v>20.537211281868103</v>
      </c>
      <c r="J76" s="5"/>
      <c r="K76" s="5"/>
      <c r="L76" s="5">
        <v>2012</v>
      </c>
      <c r="M76" s="110">
        <f>'G3'!R18</f>
        <v>3176.2013989999996</v>
      </c>
      <c r="N76" s="110">
        <f>'G3'!S18</f>
        <v>40943.377524000018</v>
      </c>
      <c r="O76" s="110">
        <f>'G3'!T18</f>
        <v>51838.725638999989</v>
      </c>
      <c r="P76" s="110">
        <f>'G3'!U18</f>
        <v>38436.318300000006</v>
      </c>
      <c r="Q76" s="110">
        <f>'G3'!V18</f>
        <v>13402.407339000001</v>
      </c>
      <c r="R76" s="110">
        <f>'G3'!W18</f>
        <v>20892.275975000004</v>
      </c>
      <c r="S76" s="110">
        <f>'G3'!X18</f>
        <v>116850.580542</v>
      </c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L76" s="5"/>
      <c r="AM76" s="5"/>
    </row>
    <row r="77" spans="1:39" x14ac:dyDescent="0.25">
      <c r="A77" s="5"/>
      <c r="B77" s="5">
        <v>2013</v>
      </c>
      <c r="C77" s="110">
        <f>GETPIVOTDATA(TEXT($E$58,),BASE_Micro!$A$3,"Ano de referência",$B77,"Código da Microrregião ES",$C$60,"Nome da Microrregião ES",$D$60)/1000</f>
        <v>58491.979765000004</v>
      </c>
      <c r="D77" s="110">
        <f>GETPIVOTDATA(TEXT($E$58,),BASE_Micro!$A$3,"Ano de referência",$B77,"Código da Microrregião ES",$C$61,"Nome da Microrregião ES",$D$61)/1000</f>
        <v>11598.833166999999</v>
      </c>
      <c r="E77" s="110">
        <f>GETPIVOTDATA(TEXT($E$58,),BASE_Micro!$A$3,"Ano de referência",$B77,"Código da Microrregião ES",$C$62,"Nome da Microrregião ES",$D$62)/1000</f>
        <v>24076.051167000001</v>
      </c>
      <c r="F77" s="5">
        <v>2013</v>
      </c>
      <c r="G77" s="111">
        <f t="shared" si="1"/>
        <v>49.876193122976368</v>
      </c>
      <c r="H77" s="111">
        <f t="shared" si="2"/>
        <v>9.8903412974343787</v>
      </c>
      <c r="I77" s="111">
        <f t="shared" si="3"/>
        <v>20.529682573036986</v>
      </c>
      <c r="J77" s="5"/>
      <c r="K77" s="5"/>
      <c r="L77" s="5">
        <v>2013</v>
      </c>
      <c r="M77" s="110">
        <f>'G3'!R19</f>
        <v>3181.3609050000009</v>
      </c>
      <c r="N77" s="110">
        <f>'G3'!S19</f>
        <v>39529.666737</v>
      </c>
      <c r="O77" s="110">
        <f>'G3'!T19</f>
        <v>54970.939581999999</v>
      </c>
      <c r="P77" s="110">
        <f>'G3'!U19</f>
        <v>40287.985254000007</v>
      </c>
      <c r="Q77" s="110">
        <f>'G3'!V19</f>
        <v>14682.954327999996</v>
      </c>
      <c r="R77" s="110">
        <f>'G3'!W19</f>
        <v>19592.379711999998</v>
      </c>
      <c r="S77" s="110">
        <f>'G3'!X19</f>
        <v>117274.34694299998</v>
      </c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L77" s="5"/>
      <c r="AM77" s="5"/>
    </row>
    <row r="78" spans="1:39" x14ac:dyDescent="0.25">
      <c r="A78" s="5"/>
      <c r="B78" s="5">
        <v>2014</v>
      </c>
      <c r="C78" s="110">
        <f>GETPIVOTDATA(TEXT($E$58,),BASE_Micro!$A$3,"Ano de referência",$B78,"Código da Microrregião ES",$C$60,"Nome da Microrregião ES",$D$60)/1000</f>
        <v>64457.604145999998</v>
      </c>
      <c r="D78" s="110">
        <f>GETPIVOTDATA(TEXT($E$58,),BASE_Micro!$A$3,"Ano de referência",$B78,"Código da Microrregião ES",$C$61,"Nome da Microrregião ES",$D$61)/1000</f>
        <v>11724.470971999999</v>
      </c>
      <c r="E78" s="110">
        <f>GETPIVOTDATA(TEXT($E$58,),BASE_Micro!$A$3,"Ano de referência",$B78,"Código da Microrregião ES",$C$62,"Nome da Microrregião ES",$D$62)/1000</f>
        <v>26879.282566000005</v>
      </c>
      <c r="F78" s="5">
        <v>2014</v>
      </c>
      <c r="G78" s="111">
        <f t="shared" si="1"/>
        <v>50.051026279796048</v>
      </c>
      <c r="H78" s="111">
        <f t="shared" si="2"/>
        <v>9.1039965340178384</v>
      </c>
      <c r="I78" s="111">
        <f t="shared" si="3"/>
        <v>20.871636417724602</v>
      </c>
      <c r="J78" s="5"/>
      <c r="K78" s="5"/>
      <c r="L78" s="5">
        <v>2014</v>
      </c>
      <c r="M78" s="110">
        <f>'G3'!R20</f>
        <v>3725.4614109999993</v>
      </c>
      <c r="N78" s="110">
        <f>'G3'!S20</f>
        <v>42713.516549999993</v>
      </c>
      <c r="O78" s="110">
        <f>'G3'!T20</f>
        <v>63365.191040000005</v>
      </c>
      <c r="P78" s="110">
        <f>'G3'!U20</f>
        <v>47948.489393999997</v>
      </c>
      <c r="Q78" s="110">
        <f>'G3'!V20</f>
        <v>15416.701646</v>
      </c>
      <c r="R78" s="110">
        <f>'G3'!W20</f>
        <v>18979.612147</v>
      </c>
      <c r="S78" s="110">
        <f>'G3'!X20</f>
        <v>128783.781147</v>
      </c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L78" s="5"/>
      <c r="AM78" s="5"/>
    </row>
    <row r="79" spans="1:39" x14ac:dyDescent="0.25">
      <c r="A79" s="5"/>
      <c r="B79" s="5">
        <v>2015</v>
      </c>
      <c r="C79" s="110">
        <f>GETPIVOTDATA(TEXT($E$58,),BASE_Micro!$A$3,"Ano de referência",$B79,"Código da Microrregião ES",$C$60,"Nome da Microrregião ES",$D$60)/1000</f>
        <v>64352.017035999997</v>
      </c>
      <c r="D79" s="110">
        <f>GETPIVOTDATA(TEXT($E$58,),BASE_Micro!$A$3,"Ano de referência",$B79,"Código da Microrregião ES",$C$61,"Nome da Microrregião ES",$D$61)/1000</f>
        <v>12002.537140000002</v>
      </c>
      <c r="E79" s="110">
        <f>GETPIVOTDATA(TEXT($E$58,),BASE_Micro!$A$3,"Ano de referência",$B79,"Código da Microrregião ES",$C$62,"Nome da Microrregião ES",$D$62)/1000</f>
        <v>16952.584493999999</v>
      </c>
      <c r="F79" s="5">
        <v>2015</v>
      </c>
      <c r="G79" s="111">
        <f>(C79/VLOOKUP($F79,$L$64:$S$79,$F$58,FALSE))*100</f>
        <v>53.463625753704406</v>
      </c>
      <c r="H79" s="111">
        <f>(D79/VLOOKUP($F79,$L$64:$S$79,$F$58,FALSE))*100</f>
        <v>9.9717022605354622</v>
      </c>
      <c r="I79" s="111">
        <f>(E79/VLOOKUP($F79,$L$64:$S$79,$F$58,FALSE))*100</f>
        <v>14.084199294611654</v>
      </c>
      <c r="J79" s="5"/>
      <c r="K79" s="5"/>
      <c r="L79" s="5">
        <v>2015</v>
      </c>
      <c r="M79" s="110">
        <f>'G3'!R21</f>
        <v>3780.6589410000024</v>
      </c>
      <c r="N79" s="110">
        <f>'G3'!S21</f>
        <v>31209.703055000002</v>
      </c>
      <c r="O79" s="110">
        <f>'G3'!T21</f>
        <v>65499.325730000004</v>
      </c>
      <c r="P79" s="110">
        <f>'G3'!U21</f>
        <v>49623.438321999995</v>
      </c>
      <c r="Q79" s="110">
        <f>'G3'!V21</f>
        <v>15875.887407999999</v>
      </c>
      <c r="R79" s="110">
        <f>'G3'!W21</f>
        <v>19876.292190999997</v>
      </c>
      <c r="S79" s="110">
        <f>'G3'!X21</f>
        <v>120365.97991400004</v>
      </c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L79" s="5"/>
      <c r="AM79" s="5"/>
    </row>
    <row r="80" spans="1:39" x14ac:dyDescent="0.25">
      <c r="A80" s="5"/>
      <c r="B80" s="5">
        <v>2016</v>
      </c>
      <c r="C80" s="110">
        <f>GETPIVOTDATA(TEXT($E$58,),BASE_Micro!$A$3,"Ano de referência",$B80,"Código da Microrregião ES",$C$60,"Nome da Microrregião ES",$D$60)/1000</f>
        <v>63033.215312</v>
      </c>
      <c r="D80" s="110">
        <f>GETPIVOTDATA(TEXT($E$58,),BASE_Micro!$A$3,"Ano de referência",$B80,"Código da Microrregião ES",$C$61,"Nome da Microrregião ES",$D$61)/1000</f>
        <v>11354.086031999999</v>
      </c>
      <c r="E80" s="110">
        <f>GETPIVOTDATA(TEXT($E$58,),BASE_Micro!$A$3,"Ano de referência",$B80,"Código da Microrregião ES",$C$62,"Nome da Microrregião ES",$D$62)/1000</f>
        <v>6923.6581730000007</v>
      </c>
      <c r="F80" s="5">
        <v>2016</v>
      </c>
      <c r="G80" s="111">
        <f>(C80/VLOOKUP($F80,$L$64:$S$80,$F$58,FALSE))*100</f>
        <v>57.68869090934524</v>
      </c>
      <c r="H80" s="111">
        <f t="shared" ref="H80:I80" si="4">(D80/VLOOKUP($F80,$L$64:$S$80,$F$58,FALSE))*100</f>
        <v>10.391384231568233</v>
      </c>
      <c r="I80" s="111">
        <f t="shared" si="4"/>
        <v>6.3366079982932382</v>
      </c>
      <c r="J80" s="5"/>
      <c r="K80" s="5"/>
      <c r="L80" s="5">
        <v>2016</v>
      </c>
      <c r="M80" s="110">
        <f>'G3'!R22</f>
        <v>4268.6580219999987</v>
      </c>
      <c r="N80" s="110">
        <f>'G3'!S22</f>
        <v>22591.139612999999</v>
      </c>
      <c r="O80" s="110">
        <f>'G3'!T22</f>
        <v>65368.438548999999</v>
      </c>
      <c r="P80" s="110">
        <f>'G3'!U22</f>
        <v>48999.880561000005</v>
      </c>
      <c r="Q80" s="110">
        <f>'G3'!V22</f>
        <v>16368.557988</v>
      </c>
      <c r="R80" s="110">
        <f>'G3'!W22</f>
        <v>17036.186913999998</v>
      </c>
      <c r="S80" s="110">
        <f>'G3'!X22</f>
        <v>109264.42309299998</v>
      </c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L80" s="5"/>
      <c r="AM80" s="5"/>
    </row>
    <row r="81" spans="1:39" x14ac:dyDescent="0.25">
      <c r="A81" s="5"/>
      <c r="B81" s="5">
        <v>2017</v>
      </c>
      <c r="C81" s="110">
        <f>GETPIVOTDATA(TEXT($E$58,),BASE_Micro!$A$3,"Ano de referência",$B81,"Código da Microrregião ES",$C$60,"Nome da Microrregião ES",$D$60)/1000</f>
        <v>62534.722421999999</v>
      </c>
      <c r="D81" s="110">
        <f>GETPIVOTDATA(TEXT($E$58,),BASE_Micro!$A$3,"Ano de referência",$B81,"Código da Microrregião ES",$C$61,"Nome da Microrregião ES",$D$61)/1000</f>
        <v>12219.582013999998</v>
      </c>
      <c r="E81" s="110">
        <f>GETPIVOTDATA(TEXT($E$58,),BASE_Micro!$A$3,"Ano de referência",$B81,"Código da Microrregião ES",$C$62,"Nome da Microrregião ES",$D$62)/1000</f>
        <v>10308.63645</v>
      </c>
      <c r="F81" s="5">
        <v>2017</v>
      </c>
      <c r="G81" s="111">
        <f>(C81/VLOOKUP($F81,$L$64:$S$81,$F$58,FALSE))*100</f>
        <v>55.145288608548661</v>
      </c>
      <c r="H81" s="111">
        <f>(D81/VLOOKUP($F81,$L$64:$S$81,$F$58,FALSE))*100</f>
        <v>10.775651521894272</v>
      </c>
      <c r="I81" s="111">
        <f>(E81/VLOOKUP($F81,$L$64:$S$81,$F$58,FALSE))*100</f>
        <v>9.0905134008536539</v>
      </c>
      <c r="J81" s="5"/>
      <c r="K81" s="5"/>
      <c r="L81" s="5">
        <v>2017</v>
      </c>
      <c r="M81" s="110">
        <f>'G3'!R23</f>
        <v>4487.4182849999988</v>
      </c>
      <c r="N81" s="110">
        <f>'G3'!S23</f>
        <v>21310.119997000005</v>
      </c>
      <c r="O81" s="110">
        <f>'G3'!T23</f>
        <v>69713.117048999993</v>
      </c>
      <c r="P81" s="110">
        <f>'G3'!U23</f>
        <v>53077.02526200001</v>
      </c>
      <c r="Q81" s="110">
        <f>'G3'!V23</f>
        <v>16636.091786999994</v>
      </c>
      <c r="R81" s="110">
        <f>'G3'!W23</f>
        <v>17889.281461999999</v>
      </c>
      <c r="S81" s="110">
        <f>'G3'!X23</f>
        <v>113399.93678500003</v>
      </c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L81" s="5"/>
      <c r="AM81" s="5"/>
    </row>
    <row r="82" spans="1:39" x14ac:dyDescent="0.25">
      <c r="A82" s="5"/>
      <c r="B82" s="5">
        <v>2018</v>
      </c>
      <c r="C82" s="110">
        <f>GETPIVOTDATA(TEXT($E$58,),BASE_Micro!$A$3,"Ano de referência",$B82,"Código da Microrregião ES",$C$60,"Nome da Microrregião ES",$D$60)/1000</f>
        <v>77421.54553399999</v>
      </c>
      <c r="D82" s="110">
        <f>GETPIVOTDATA(TEXT($E$58,),BASE_Micro!$A$3,"Ano de referência",$B82,"Código da Microrregião ES",$C$61,"Nome da Microrregião ES",$D$61)/1000</f>
        <v>13345.296786999999</v>
      </c>
      <c r="E82" s="110">
        <f>GETPIVOTDATA(TEXT($E$58,),BASE_Micro!$A$3,"Ano de referência",$B82,"Código da Microrregião ES",$C$62,"Nome da Microrregião ES",$D$62)/1000</f>
        <v>17239.610505999997</v>
      </c>
      <c r="F82" s="5">
        <v>2018</v>
      </c>
      <c r="G82" s="111">
        <f>(C82/VLOOKUP($F82,$L$64:$S$82,$F$58,FALSE))*100</f>
        <v>56.503805670969101</v>
      </c>
      <c r="H82" s="111">
        <f>(D82/VLOOKUP($F82,$L$64:$S$82,$F$58,FALSE))*100</f>
        <v>9.7396667952450997</v>
      </c>
      <c r="I82" s="111">
        <f>(E82/VLOOKUP($F82,$L$64:$S$82,$F$58,FALSE))*100</f>
        <v>12.581815503107457</v>
      </c>
      <c r="J82" s="5"/>
      <c r="K82" s="5"/>
      <c r="L82" s="5">
        <v>2018</v>
      </c>
      <c r="M82" s="110">
        <f>'G3'!R24</f>
        <v>4383.1711460000006</v>
      </c>
      <c r="N82" s="110">
        <f>'G3'!S24</f>
        <v>37612.827160000001</v>
      </c>
      <c r="O82" s="110">
        <f>'G3'!T24</f>
        <v>74265.870284999997</v>
      </c>
      <c r="P82" s="110">
        <f>'G3'!U24</f>
        <v>56539.190177000004</v>
      </c>
      <c r="Q82" s="110">
        <f>'G3'!V24</f>
        <v>17726.680108000004</v>
      </c>
      <c r="R82" s="110">
        <f>'G3'!W24</f>
        <v>20758.186278999998</v>
      </c>
      <c r="S82" s="110">
        <f>'G3'!X24</f>
        <v>137020.05486999993</v>
      </c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L82" s="5"/>
      <c r="AM82" s="5"/>
    </row>
    <row r="83" spans="1:39" x14ac:dyDescent="0.25">
      <c r="A83" s="5"/>
      <c r="B83" s="5">
        <v>2019</v>
      </c>
      <c r="C83" s="110">
        <f>GETPIVOTDATA(TEXT($E$58,),BASE_Micro!$A$3,"Ano de referência",$B83,"Código da Microrregião ES",$C$60,"Nome da Microrregião ES",$D$60)/1000</f>
        <v>76353.658500000005</v>
      </c>
      <c r="D83" s="110">
        <f>GETPIVOTDATA(TEXT($E$58,),BASE_Micro!$A$3,"Ano de referência",$B83,"Código da Microrregião ES",$C$61,"Nome da Microrregião ES",$D$61)/1000</f>
        <v>12872.674706999998</v>
      </c>
      <c r="E83" s="110">
        <f>GETPIVOTDATA(TEXT($E$58,),BASE_Micro!$A$3,"Ano de referência",$B83,"Código da Microrregião ES",$C$62,"Nome da Microrregião ES",$D$62)/1000</f>
        <v>18072.031458000001</v>
      </c>
      <c r="F83" s="5">
        <v>2019</v>
      </c>
      <c r="G83" s="111">
        <f>(C83/VLOOKUP($F83,$L$64:$S$83,$F$58,FALSE))*100</f>
        <v>55.592360468784548</v>
      </c>
      <c r="H83" s="111">
        <f>(D83/VLOOKUP($F83,$L$64:$S$83,$F$58,FALSE))*100</f>
        <v>9.3724699846432316</v>
      </c>
      <c r="I83" s="111">
        <f>(E83/VLOOKUP($F83,$L$64:$S$83,$F$58,FALSE))*100</f>
        <v>13.158071360999029</v>
      </c>
      <c r="J83" s="5"/>
      <c r="K83" s="5"/>
      <c r="L83" s="5">
        <v>2019</v>
      </c>
      <c r="M83" s="110">
        <f>'G3'!R25</f>
        <v>4151.8901369999994</v>
      </c>
      <c r="N83" s="110">
        <f>'G3'!S25</f>
        <v>30481.764274000001</v>
      </c>
      <c r="O83" s="110">
        <f>'G3'!T25</f>
        <v>80179.172044000006</v>
      </c>
      <c r="P83" s="110">
        <f>'G3'!U25</f>
        <v>61227.310033999987</v>
      </c>
      <c r="Q83" s="110">
        <f>'G3'!V25</f>
        <v>18951.862010000001</v>
      </c>
      <c r="R83" s="110">
        <f>'G3'!W25</f>
        <v>22532.768971999998</v>
      </c>
      <c r="S83" s="110">
        <f>'G3'!X25</f>
        <v>137345.59543099999</v>
      </c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L83" s="5"/>
      <c r="AM83" s="5"/>
    </row>
    <row r="84" spans="1:39" x14ac:dyDescent="0.25">
      <c r="A84" s="5"/>
      <c r="B84" s="5">
        <v>2020</v>
      </c>
      <c r="C84" s="110">
        <f>GETPIVOTDATA(TEXT($E$58,),BASE_Micro!$A$3,"Ano de referência",$B84,"Código da Microrregião ES",$C$60,"Nome da Microrregião ES",$D$60)/1000</f>
        <v>79706.85173699999</v>
      </c>
      <c r="D84" s="110">
        <f>GETPIVOTDATA(TEXT($E$58,),BASE_Micro!$A$3,"Ano de referência",$B84,"Código da Microrregião ES",$C$61,"Nome da Microrregião ES",$D$61)/1000</f>
        <v>12778.359947000001</v>
      </c>
      <c r="E84" s="110">
        <f>GETPIVOTDATA(TEXT($E$58,),BASE_Micro!$A$3,"Ano de referência",$B84,"Código da Microrregião ES",$C$62,"Nome da Microrregião ES",$D$62)/1000</f>
        <v>12880.625268</v>
      </c>
      <c r="F84" s="5">
        <v>2020</v>
      </c>
      <c r="G84" s="111">
        <f>(C84/VLOOKUP($F84,$L$64:$S84,$F$58,FALSE))*100</f>
        <v>57.572552790080067</v>
      </c>
      <c r="H84" s="111">
        <f>(D84/VLOOKUP($F84,$L$64:$S84,$F$58,FALSE))*100</f>
        <v>9.2298564877051561</v>
      </c>
      <c r="I84" s="111">
        <f>(E84/VLOOKUP($F84,$L$64:$S84,$F$58,FALSE))*100</f>
        <v>9.303723105989036</v>
      </c>
      <c r="J84" s="5"/>
      <c r="K84" s="5"/>
      <c r="L84" s="5">
        <v>2020</v>
      </c>
      <c r="M84" s="110">
        <f>'G3'!R26</f>
        <v>5223.319618999999</v>
      </c>
      <c r="N84" s="110">
        <f>'G3'!S26</f>
        <v>31468.833016000004</v>
      </c>
      <c r="O84" s="110">
        <f>'G3'!T26</f>
        <v>78167.996038999991</v>
      </c>
      <c r="P84" s="110">
        <f>'G3'!U26</f>
        <v>59074.177906000004</v>
      </c>
      <c r="Q84" s="110">
        <f>'G3'!V26</f>
        <v>19093.818133000004</v>
      </c>
      <c r="R84" s="110">
        <f>'G3'!W26</f>
        <v>23585.773687000004</v>
      </c>
      <c r="S84" s="110">
        <f>'G3'!X26</f>
        <v>138445.922361</v>
      </c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L84" s="5"/>
      <c r="AM84" s="5"/>
    </row>
    <row r="85" spans="1:39" x14ac:dyDescent="0.25">
      <c r="A85" s="5"/>
      <c r="B85" s="5">
        <v>2021</v>
      </c>
      <c r="C85" s="110" t="e">
        <f>GETPIVOTDATA(TEXT($E$58,),BASE_Micro!$A$3,"Ano de referência",$B85,"Código da Microrregião ES",$C$60,"Nome da Microrregião ES",$D$60)/1000</f>
        <v>#REF!</v>
      </c>
      <c r="D85" s="110" t="e">
        <f>GETPIVOTDATA(TEXT($E$58,),BASE_Micro!$A$3,"Ano de referência",$B85,"Código da Microrregião ES",$C$61,"Nome da Microrregião ES",$D$61)/1000</f>
        <v>#REF!</v>
      </c>
      <c r="E85" s="110" t="e">
        <f>GETPIVOTDATA(TEXT($E$58,),BASE_Micro!$A$3,"Ano de referência",$B85,"Código da Microrregião ES",$C$62,"Nome da Microrregião ES",$D$62)/1000</f>
        <v>#REF!</v>
      </c>
      <c r="F85" s="5">
        <v>2021</v>
      </c>
      <c r="G85" s="111" t="e">
        <f>(C85/VLOOKUP($F85,$L$64:$S85,$F$58,FALSE))*100</f>
        <v>#REF!</v>
      </c>
      <c r="H85" s="111" t="e">
        <f>(D85/VLOOKUP($F85,$L$64:$S85,$F$58,FALSE))*100</f>
        <v>#REF!</v>
      </c>
      <c r="I85" s="111" t="e">
        <f>(E85/VLOOKUP($F85,$L$64:$S85,$F$58,FALSE))*100</f>
        <v>#REF!</v>
      </c>
      <c r="J85" s="5"/>
      <c r="K85" s="5"/>
      <c r="L85" s="5">
        <v>2021</v>
      </c>
      <c r="M85" s="110">
        <f>'G3'!R27</f>
        <v>0</v>
      </c>
      <c r="N85" s="110">
        <f>'G3'!S27</f>
        <v>0</v>
      </c>
      <c r="O85" s="110">
        <f>'G3'!T27</f>
        <v>0</v>
      </c>
      <c r="P85" s="110">
        <f>'G3'!U27</f>
        <v>0</v>
      </c>
      <c r="Q85" s="110">
        <f>'G3'!V27</f>
        <v>0</v>
      </c>
      <c r="R85" s="110">
        <f>'G3'!W27</f>
        <v>0</v>
      </c>
      <c r="S85" s="110">
        <f>'G3'!X27</f>
        <v>0</v>
      </c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</row>
    <row r="86" spans="1:39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</row>
    <row r="87" spans="1:39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</row>
  </sheetData>
  <mergeCells count="9">
    <mergeCell ref="L63:S63"/>
    <mergeCell ref="B64:E64"/>
    <mergeCell ref="F64:I64"/>
    <mergeCell ref="B6:E6"/>
    <mergeCell ref="G6:J6"/>
    <mergeCell ref="L6:O6"/>
    <mergeCell ref="B7:E7"/>
    <mergeCell ref="G7:J7"/>
    <mergeCell ref="L7:O7"/>
  </mergeCells>
  <hyperlinks>
    <hyperlink ref="E1" location="Sumário!A1" display="VOLTAR" xr:uid="{00000000-0004-0000-0900-000000000000}"/>
  </hyperlink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505" r:id="rId4" name="Drop Down 1">
              <controlPr defaultSize="0" autoLine="0" autoPict="0">
                <anchor moveWithCells="1">
                  <from>
                    <xdr:col>1</xdr:col>
                    <xdr:colOff>9525</xdr:colOff>
                    <xdr:row>7</xdr:row>
                    <xdr:rowOff>85725</xdr:rowOff>
                  </from>
                  <to>
                    <xdr:col>3</xdr:col>
                    <xdr:colOff>647700</xdr:colOff>
                    <xdr:row>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6" r:id="rId5" name="Drop Down 2">
              <controlPr defaultSize="0" autoLine="0" autoPict="0">
                <anchor moveWithCells="1">
                  <from>
                    <xdr:col>6</xdr:col>
                    <xdr:colOff>0</xdr:colOff>
                    <xdr:row>7</xdr:row>
                    <xdr:rowOff>85725</xdr:rowOff>
                  </from>
                  <to>
                    <xdr:col>9</xdr:col>
                    <xdr:colOff>428625</xdr:colOff>
                    <xdr:row>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7" r:id="rId6" name="Drop Down 3">
              <controlPr defaultSize="0" autoLine="0" autoPict="0">
                <anchor moveWithCells="1">
                  <from>
                    <xdr:col>11</xdr:col>
                    <xdr:colOff>9525</xdr:colOff>
                    <xdr:row>7</xdr:row>
                    <xdr:rowOff>85725</xdr:rowOff>
                  </from>
                  <to>
                    <xdr:col>14</xdr:col>
                    <xdr:colOff>152400</xdr:colOff>
                    <xdr:row>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8" r:id="rId7" name="Drop Down 4">
              <controlPr defaultSize="0" autoLine="0" autoPict="0">
                <anchor moveWithCells="1">
                  <from>
                    <xdr:col>1</xdr:col>
                    <xdr:colOff>114300</xdr:colOff>
                    <xdr:row>3</xdr:row>
                    <xdr:rowOff>47625</xdr:rowOff>
                  </from>
                  <to>
                    <xdr:col>8</xdr:col>
                    <xdr:colOff>361950</xdr:colOff>
                    <xdr:row>4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Planilha11"/>
  <dimension ref="A1:BT168"/>
  <sheetViews>
    <sheetView showGridLines="0" workbookViewId="0">
      <selection activeCell="B1" sqref="B1"/>
    </sheetView>
  </sheetViews>
  <sheetFormatPr defaultRowHeight="15" x14ac:dyDescent="0.25"/>
  <cols>
    <col min="13" max="14" width="9.140625" style="67"/>
    <col min="15" max="15" width="9.140625" style="5"/>
    <col min="16" max="21" width="9.28515625" style="5" bestFit="1" customWidth="1"/>
    <col min="22" max="22" width="12.7109375" style="5" bestFit="1" customWidth="1"/>
    <col min="23" max="23" width="9.28515625" style="5" bestFit="1" customWidth="1"/>
    <col min="24" max="24" width="10.140625" style="5" bestFit="1" customWidth="1"/>
    <col min="25" max="43" width="9.140625" style="5"/>
    <col min="44" max="68" width="9.140625" style="67"/>
    <col min="69" max="71" width="9.140625" style="5"/>
    <col min="72" max="72" width="9.140625" style="67"/>
  </cols>
  <sheetData>
    <row r="1" spans="2:24" ht="23.25" x14ac:dyDescent="0.35">
      <c r="B1" s="22" t="s">
        <v>297</v>
      </c>
      <c r="D1" s="116" t="s">
        <v>325</v>
      </c>
    </row>
    <row r="2" spans="2:24" ht="15.75" thickBot="1" x14ac:dyDescent="0.3"/>
    <row r="3" spans="2:24" x14ac:dyDescent="0.25">
      <c r="B3" s="81" t="s">
        <v>301</v>
      </c>
      <c r="C3" s="82"/>
      <c r="D3" s="82"/>
      <c r="E3" s="82"/>
      <c r="F3" s="82"/>
      <c r="G3" s="82"/>
      <c r="H3" s="82"/>
      <c r="I3" s="82"/>
      <c r="J3" s="82"/>
      <c r="K3" s="83"/>
      <c r="Q3" s="5" t="s">
        <v>210</v>
      </c>
      <c r="R3" s="5">
        <v>7</v>
      </c>
      <c r="S3" s="5">
        <f>VLOOKUP(R3,Nomes!K2:P9,3,FALSE)</f>
        <v>20</v>
      </c>
      <c r="T3" s="5" t="str">
        <f>VLOOKUP(R3,Nomes!K2:P9,6,FALSE)</f>
        <v>Produto Interno Bruto</v>
      </c>
      <c r="U3" s="5">
        <f>R3+1</f>
        <v>8</v>
      </c>
    </row>
    <row r="4" spans="2:24" x14ac:dyDescent="0.25">
      <c r="B4" s="84"/>
      <c r="C4" s="85"/>
      <c r="D4" s="85"/>
      <c r="E4" s="85"/>
      <c r="F4" s="85"/>
      <c r="G4" s="85"/>
      <c r="H4" s="85"/>
      <c r="I4" s="85"/>
      <c r="J4" s="85"/>
      <c r="K4" s="86"/>
      <c r="Q4" s="5" t="s">
        <v>298</v>
      </c>
      <c r="R4" s="5">
        <v>19</v>
      </c>
      <c r="S4" s="5">
        <f>VLOOKUP(R4,P8:Q28,2,FALSE)</f>
        <v>2020</v>
      </c>
    </row>
    <row r="5" spans="2:24" x14ac:dyDescent="0.25">
      <c r="B5" s="84"/>
      <c r="C5" s="85"/>
      <c r="D5" s="85"/>
      <c r="E5" s="85"/>
      <c r="F5" s="85"/>
      <c r="G5" s="85"/>
      <c r="H5" s="85"/>
      <c r="I5" s="85"/>
      <c r="J5" s="85"/>
      <c r="K5" s="86"/>
      <c r="Q5" s="136" t="s">
        <v>291</v>
      </c>
      <c r="R5" s="136"/>
      <c r="S5" s="136"/>
      <c r="T5" s="136"/>
      <c r="U5" s="136"/>
      <c r="V5" s="136"/>
      <c r="W5" s="136"/>
      <c r="X5" s="136"/>
    </row>
    <row r="6" spans="2:24" x14ac:dyDescent="0.25">
      <c r="B6" s="87" t="s">
        <v>302</v>
      </c>
      <c r="C6" s="85"/>
      <c r="D6" s="85"/>
      <c r="E6" s="85"/>
      <c r="F6" s="85"/>
      <c r="G6" s="85"/>
      <c r="H6" s="85"/>
      <c r="I6" s="85"/>
      <c r="J6" s="85"/>
      <c r="K6" s="86"/>
      <c r="Q6" s="5">
        <v>1</v>
      </c>
      <c r="R6" s="5">
        <v>2</v>
      </c>
      <c r="S6" s="5">
        <v>3</v>
      </c>
      <c r="T6" s="5">
        <v>4</v>
      </c>
      <c r="U6" s="5">
        <v>5</v>
      </c>
      <c r="V6" s="5">
        <v>6</v>
      </c>
      <c r="W6" s="5">
        <v>7</v>
      </c>
      <c r="X6" s="5">
        <v>8</v>
      </c>
    </row>
    <row r="7" spans="2:24" x14ac:dyDescent="0.25">
      <c r="B7" s="84"/>
      <c r="C7" s="85"/>
      <c r="D7" s="85"/>
      <c r="E7" s="85"/>
      <c r="F7" s="85"/>
      <c r="G7" s="85"/>
      <c r="H7" s="85"/>
      <c r="I7" s="85"/>
      <c r="J7" s="85"/>
      <c r="K7" s="86"/>
      <c r="R7" s="5" t="s">
        <v>282</v>
      </c>
      <c r="S7" s="5" t="s">
        <v>283</v>
      </c>
      <c r="T7" s="5" t="s">
        <v>284</v>
      </c>
      <c r="U7" s="5" t="s">
        <v>285</v>
      </c>
      <c r="V7" s="5" t="s">
        <v>286</v>
      </c>
      <c r="W7" s="5" t="s">
        <v>197</v>
      </c>
      <c r="X7" s="5" t="s">
        <v>287</v>
      </c>
    </row>
    <row r="8" spans="2:24" ht="15.75" thickBot="1" x14ac:dyDescent="0.3">
      <c r="B8" s="88"/>
      <c r="C8" s="89"/>
      <c r="D8" s="89"/>
      <c r="E8" s="89"/>
      <c r="F8" s="89"/>
      <c r="G8" s="89"/>
      <c r="H8" s="89"/>
      <c r="I8" s="89"/>
      <c r="J8" s="89"/>
      <c r="K8" s="90"/>
      <c r="P8" s="5">
        <v>1</v>
      </c>
      <c r="Q8" s="5">
        <v>2002</v>
      </c>
      <c r="R8" s="110">
        <f>HLOOKUP($Q8,Aux1_PIBtotal!$B$3:$T$10,2,0)/1000</f>
        <v>784.41392300000007</v>
      </c>
      <c r="S8" s="110">
        <f>HLOOKUP($Q8,Aux1_PIBtotal!$B$3:$T$10,3,0)/1000</f>
        <v>8164.1820670000006</v>
      </c>
      <c r="T8" s="110">
        <f>HLOOKUP($Q8,Aux1_PIBtotal!$B$3:$T$10,4,0)/1000</f>
        <v>13356.620787000002</v>
      </c>
      <c r="U8" s="110">
        <f>HLOOKUP($Q8,Aux1_PIBtotal!$B$3:$T$10,5,0)/1000</f>
        <v>9766.8724819999989</v>
      </c>
      <c r="V8" s="110">
        <f>HLOOKUP($Q8,Aux1_PIBtotal!$B$3:$T$10,6,0)/1000</f>
        <v>3589.7483049999987</v>
      </c>
      <c r="W8" s="110">
        <f>HLOOKUP($Q8,Aux1_PIBtotal!$B$3:$T$10,7,0)/1000</f>
        <v>4743.7797699999992</v>
      </c>
      <c r="X8" s="110">
        <f>HLOOKUP($Q8,Aux1_PIBtotal!$B$3:$T$10,8,0)/1000</f>
        <v>27048.996552000004</v>
      </c>
    </row>
    <row r="9" spans="2:24" x14ac:dyDescent="0.25">
      <c r="P9" s="5">
        <v>2</v>
      </c>
      <c r="Q9" s="5">
        <v>2003</v>
      </c>
      <c r="R9" s="110">
        <f>HLOOKUP($Q9,Aux1_PIBtotal!$B$3:$T$10,2,0)/1000</f>
        <v>939.67883300000005</v>
      </c>
      <c r="S9" s="110">
        <f>HLOOKUP($Q9,Aux1_PIBtotal!$B$3:$T$10,3,0)/1000</f>
        <v>9308.7347260000024</v>
      </c>
      <c r="T9" s="110">
        <f>HLOOKUP($Q9,Aux1_PIBtotal!$B$3:$T$10,4,0)/1000</f>
        <v>15342.320766999997</v>
      </c>
      <c r="U9" s="110">
        <f>HLOOKUP($Q9,Aux1_PIBtotal!$B$3:$T$10,5,0)/1000</f>
        <v>10953.541587</v>
      </c>
      <c r="V9" s="110">
        <f>HLOOKUP($Q9,Aux1_PIBtotal!$B$3:$T$10,6,0)/1000</f>
        <v>4388.7791799999995</v>
      </c>
      <c r="W9" s="110">
        <f>HLOOKUP($Q9,Aux1_PIBtotal!$B$3:$T$10,7,0)/1000</f>
        <v>5928.3714590000009</v>
      </c>
      <c r="X9" s="110">
        <f>HLOOKUP($Q9,Aux1_PIBtotal!$B$3:$T$10,8,0)/1000</f>
        <v>31519.105782000006</v>
      </c>
    </row>
    <row r="10" spans="2:24" x14ac:dyDescent="0.25">
      <c r="B10" s="19" t="s">
        <v>297</v>
      </c>
      <c r="C10" s="80" t="str">
        <f>$T$3&amp;TEXT(" - Participação % no total do Estado",)</f>
        <v>Produto Interno Bruto - Participação % no total do Estado</v>
      </c>
      <c r="P10" s="5">
        <v>3</v>
      </c>
      <c r="Q10" s="5">
        <v>2004</v>
      </c>
      <c r="R10" s="110">
        <f>HLOOKUP($Q10,Aux1_PIBtotal!$B$3:$T$10,2,0)/1000</f>
        <v>1243.5883430000004</v>
      </c>
      <c r="S10" s="110">
        <f>HLOOKUP($Q10,Aux1_PIBtotal!$B$3:$T$10,3,0)/1000</f>
        <v>11598.311883000002</v>
      </c>
      <c r="T10" s="110">
        <f>HLOOKUP($Q10,Aux1_PIBtotal!$B$3:$T$10,4,0)/1000</f>
        <v>18800.11911</v>
      </c>
      <c r="U10" s="110">
        <f>HLOOKUP($Q10,Aux1_PIBtotal!$B$3:$T$10,5,0)/1000</f>
        <v>13844.020954</v>
      </c>
      <c r="V10" s="110">
        <f>HLOOKUP($Q10,Aux1_PIBtotal!$B$3:$T$10,6,0)/1000</f>
        <v>4956.0981559999991</v>
      </c>
      <c r="W10" s="110">
        <f>HLOOKUP($Q10,Aux1_PIBtotal!$B$3:$T$10,7,0)/1000</f>
        <v>8090.6190710000001</v>
      </c>
      <c r="X10" s="110">
        <f>HLOOKUP($Q10,Aux1_PIBtotal!$B$3:$T$10,8,0)/1000</f>
        <v>39732.638402999997</v>
      </c>
    </row>
    <row r="11" spans="2:24" x14ac:dyDescent="0.25">
      <c r="C11" s="69" t="str">
        <f>CONCATENATE("Ranking dos 10 maiores municípios no ano de ",S4)</f>
        <v>Ranking dos 10 maiores municípios no ano de 2020</v>
      </c>
      <c r="P11" s="5">
        <v>4</v>
      </c>
      <c r="Q11" s="5">
        <v>2005</v>
      </c>
      <c r="R11" s="110">
        <f>HLOOKUP($Q11,Aux1_PIBtotal!$B$3:$T$10,2,0)/1000</f>
        <v>1520.3218530000004</v>
      </c>
      <c r="S11" s="110">
        <f>HLOOKUP($Q11,Aux1_PIBtotal!$B$3:$T$10,3,0)/1000</f>
        <v>14125.266847000003</v>
      </c>
      <c r="T11" s="110">
        <f>HLOOKUP($Q11,Aux1_PIBtotal!$B$3:$T$10,4,0)/1000</f>
        <v>21514.676165000001</v>
      </c>
      <c r="U11" s="110">
        <f>HLOOKUP($Q11,Aux1_PIBtotal!$B$3:$T$10,5,0)/1000</f>
        <v>15665.874508000003</v>
      </c>
      <c r="V11" s="110">
        <f>HLOOKUP($Q11,Aux1_PIBtotal!$B$3:$T$10,6,0)/1000</f>
        <v>5848.801657</v>
      </c>
      <c r="W11" s="110">
        <f>HLOOKUP($Q11,Aux1_PIBtotal!$B$3:$T$10,7,0)/1000</f>
        <v>9860.3227470000002</v>
      </c>
      <c r="X11" s="110">
        <f>HLOOKUP($Q11,Aux1_PIBtotal!$B$3:$T$10,8,0)/1000</f>
        <v>47020.587606999994</v>
      </c>
    </row>
    <row r="12" spans="2:24" x14ac:dyDescent="0.25">
      <c r="P12" s="5">
        <v>5</v>
      </c>
      <c r="Q12" s="5">
        <v>2006</v>
      </c>
      <c r="R12" s="110">
        <f>HLOOKUP($Q12,Aux1_PIBtotal!$B$3:$T$10,2,0)/1000</f>
        <v>1771.789014</v>
      </c>
      <c r="S12" s="110">
        <f>HLOOKUP($Q12,Aux1_PIBtotal!$B$3:$T$10,3,0)/1000</f>
        <v>16796.218924000001</v>
      </c>
      <c r="T12" s="110">
        <f>HLOOKUP($Q12,Aux1_PIBtotal!$B$3:$T$10,4,0)/1000</f>
        <v>24281.956474000006</v>
      </c>
      <c r="U12" s="110">
        <f>HLOOKUP($Q12,Aux1_PIBtotal!$B$3:$T$10,5,0)/1000</f>
        <v>17707.715286999999</v>
      </c>
      <c r="V12" s="110">
        <f>HLOOKUP($Q12,Aux1_PIBtotal!$B$3:$T$10,6,0)/1000</f>
        <v>6574.2411869999987</v>
      </c>
      <c r="W12" s="110">
        <f>HLOOKUP($Q12,Aux1_PIBtotal!$B$3:$T$10,7,0)/1000</f>
        <v>10613.904042000002</v>
      </c>
      <c r="X12" s="110">
        <f>HLOOKUP($Q12,Aux1_PIBtotal!$B$3:$T$10,8,0)/1000</f>
        <v>53463.86845300001</v>
      </c>
    </row>
    <row r="13" spans="2:24" x14ac:dyDescent="0.25">
      <c r="B13">
        <v>10</v>
      </c>
      <c r="C13" t="str">
        <f t="shared" ref="C13:C22" si="0">VLOOKUP(D13,$R$28:$S$105,2,FALSE)</f>
        <v>Viana</v>
      </c>
      <c r="D13" s="45">
        <f t="shared" ref="D13:D22" si="1">LARGE($R$28:$R$105,B13)</f>
        <v>2.6141252940357518</v>
      </c>
      <c r="P13" s="5">
        <v>6</v>
      </c>
      <c r="Q13" s="5">
        <v>2007</v>
      </c>
      <c r="R13" s="110">
        <f>HLOOKUP($Q13,Aux1_PIBtotal!$B$3:$T$10,2,0)/1000</f>
        <v>1784.1280680000002</v>
      </c>
      <c r="S13" s="110">
        <f>HLOOKUP($Q13,Aux1_PIBtotal!$B$3:$T$10,3,0)/1000</f>
        <v>18787.186070000003</v>
      </c>
      <c r="T13" s="110">
        <f>HLOOKUP($Q13,Aux1_PIBtotal!$B$3:$T$10,4,0)/1000</f>
        <v>27655.631118999994</v>
      </c>
      <c r="U13" s="110">
        <f>HLOOKUP($Q13,Aux1_PIBtotal!$B$3:$T$10,5,0)/1000</f>
        <v>19891.810713999999</v>
      </c>
      <c r="V13" s="110">
        <f>HLOOKUP($Q13,Aux1_PIBtotal!$B$3:$T$10,6,0)/1000</f>
        <v>7763.8204050000013</v>
      </c>
      <c r="W13" s="110">
        <f>HLOOKUP($Q13,Aux1_PIBtotal!$B$3:$T$10,7,0)/1000</f>
        <v>12431.449710000001</v>
      </c>
      <c r="X13" s="110">
        <f>HLOOKUP($Q13,Aux1_PIBtotal!$B$3:$T$10,8,0)/1000</f>
        <v>60658.394971000009</v>
      </c>
    </row>
    <row r="14" spans="2:24" x14ac:dyDescent="0.25">
      <c r="B14">
        <v>9</v>
      </c>
      <c r="C14" t="str">
        <f t="shared" si="0"/>
        <v>Marataízes</v>
      </c>
      <c r="D14" s="45">
        <f t="shared" si="1"/>
        <v>2.6163370594296183</v>
      </c>
      <c r="P14" s="5">
        <v>7</v>
      </c>
      <c r="Q14" s="5">
        <v>2008</v>
      </c>
      <c r="R14" s="110">
        <f>HLOOKUP($Q14,Aux1_PIBtotal!$B$3:$T$10,2,0)/1000</f>
        <v>2067.7067509999997</v>
      </c>
      <c r="S14" s="110">
        <f>HLOOKUP($Q14,Aux1_PIBtotal!$B$3:$T$10,3,0)/1000</f>
        <v>22249.536428000003</v>
      </c>
      <c r="T14" s="110">
        <f>HLOOKUP($Q14,Aux1_PIBtotal!$B$3:$T$10,4,0)/1000</f>
        <v>32730.025559000002</v>
      </c>
      <c r="U14" s="110">
        <f>HLOOKUP($Q14,Aux1_PIBtotal!$B$3:$T$10,5,0)/1000</f>
        <v>23914.052611000003</v>
      </c>
      <c r="V14" s="110">
        <f>HLOOKUP($Q14,Aux1_PIBtotal!$B$3:$T$10,6,0)/1000</f>
        <v>8815.9729479999987</v>
      </c>
      <c r="W14" s="110">
        <f>HLOOKUP($Q14,Aux1_PIBtotal!$B$3:$T$10,7,0)/1000</f>
        <v>15043.889360999998</v>
      </c>
      <c r="X14" s="110">
        <f>HLOOKUP($Q14,Aux1_PIBtotal!$B$3:$T$10,8,0)/1000</f>
        <v>72091.158093999999</v>
      </c>
    </row>
    <row r="15" spans="2:24" x14ac:dyDescent="0.25">
      <c r="B15">
        <v>8</v>
      </c>
      <c r="C15" t="str">
        <f t="shared" si="0"/>
        <v>Colatina</v>
      </c>
      <c r="D15" s="45">
        <f t="shared" si="1"/>
        <v>2.7586359951009056</v>
      </c>
      <c r="P15" s="5">
        <v>8</v>
      </c>
      <c r="Q15" s="5">
        <v>2009</v>
      </c>
      <c r="R15" s="110">
        <f>HLOOKUP($Q15,Aux1_PIBtotal!$B$3:$T$10,2,0)/1000</f>
        <v>1990.8309809999998</v>
      </c>
      <c r="S15" s="110">
        <f>HLOOKUP($Q15,Aux1_PIBtotal!$B$3:$T$10,3,0)/1000</f>
        <v>17926.728155000001</v>
      </c>
      <c r="T15" s="110">
        <f>HLOOKUP($Q15,Aux1_PIBtotal!$B$3:$T$10,4,0)/1000</f>
        <v>36007.914832000002</v>
      </c>
      <c r="U15" s="110">
        <f>HLOOKUP($Q15,Aux1_PIBtotal!$B$3:$T$10,5,0)/1000</f>
        <v>26366.196877000006</v>
      </c>
      <c r="V15" s="110">
        <f>HLOOKUP($Q15,Aux1_PIBtotal!$B$3:$T$10,6,0)/1000</f>
        <v>9641.7179549999983</v>
      </c>
      <c r="W15" s="110">
        <f>HLOOKUP($Q15,Aux1_PIBtotal!$B$3:$T$10,7,0)/1000</f>
        <v>13289.886769000001</v>
      </c>
      <c r="X15" s="110">
        <f>HLOOKUP($Q15,Aux1_PIBtotal!$B$3:$T$10,8,0)/1000</f>
        <v>69215.360729999986</v>
      </c>
    </row>
    <row r="16" spans="2:24" x14ac:dyDescent="0.25">
      <c r="B16">
        <v>7</v>
      </c>
      <c r="C16" t="str">
        <f t="shared" si="0"/>
        <v>Aracruz</v>
      </c>
      <c r="D16" s="45">
        <f t="shared" si="1"/>
        <v>3.2364763552344433</v>
      </c>
      <c r="P16" s="5">
        <v>9</v>
      </c>
      <c r="Q16" s="5">
        <v>2010</v>
      </c>
      <c r="R16" s="110">
        <f>HLOOKUP($Q16,Aux1_PIBtotal!$B$3:$T$10,2,0)/1000</f>
        <v>2243.1971949999988</v>
      </c>
      <c r="S16" s="110">
        <f>HLOOKUP($Q16,Aux1_PIBtotal!$B$3:$T$10,3,0)/1000</f>
        <v>26949.550398999996</v>
      </c>
      <c r="T16" s="110">
        <f>HLOOKUP($Q16,Aux1_PIBtotal!$B$3:$T$10,4,0)/1000</f>
        <v>40625.179229000001</v>
      </c>
      <c r="U16" s="110">
        <f>HLOOKUP($Q16,Aux1_PIBtotal!$B$3:$T$10,5,0)/1000</f>
        <v>29493.029507000003</v>
      </c>
      <c r="V16" s="110">
        <f>HLOOKUP($Q16,Aux1_PIBtotal!$B$3:$T$10,6,0)/1000</f>
        <v>11132.149722</v>
      </c>
      <c r="W16" s="110">
        <f>HLOOKUP($Q16,Aux1_PIBtotal!$B$3:$T$10,7,0)/1000</f>
        <v>15492.357734000001</v>
      </c>
      <c r="X16" s="110">
        <f>HLOOKUP($Q16,Aux1_PIBtotal!$B$3:$T$10,8,0)/1000</f>
        <v>85310.284544999988</v>
      </c>
    </row>
    <row r="17" spans="1:24" x14ac:dyDescent="0.25">
      <c r="B17">
        <v>6</v>
      </c>
      <c r="C17" t="str">
        <f t="shared" si="0"/>
        <v>Cachoeiro de Itapemirim</v>
      </c>
      <c r="D17" s="45">
        <f t="shared" si="1"/>
        <v>3.8385655029570165</v>
      </c>
      <c r="P17" s="5">
        <v>10</v>
      </c>
      <c r="Q17" s="5">
        <v>2011</v>
      </c>
      <c r="R17" s="110">
        <f>HLOOKUP($Q17,Aux1_PIBtotal!$B$3:$T$10,2,0)/1000</f>
        <v>2985.7139049999996</v>
      </c>
      <c r="S17" s="110">
        <f>HLOOKUP($Q17,Aux1_PIBtotal!$B$3:$T$10,3,0)/1000</f>
        <v>37166.208555999998</v>
      </c>
      <c r="T17" s="110">
        <f>HLOOKUP($Q17,Aux1_PIBtotal!$B$3:$T$10,4,0)/1000</f>
        <v>45974.762921000001</v>
      </c>
      <c r="U17" s="110">
        <f>HLOOKUP($Q17,Aux1_PIBtotal!$B$3:$T$10,5,0)/1000</f>
        <v>33947.168822999993</v>
      </c>
      <c r="V17" s="110">
        <f>HLOOKUP($Q17,Aux1_PIBtotal!$B$3:$T$10,6,0)/1000</f>
        <v>12027.594098000001</v>
      </c>
      <c r="W17" s="110">
        <f>HLOOKUP($Q17,Aux1_PIBtotal!$B$3:$T$10,7,0)/1000</f>
        <v>19849.536796</v>
      </c>
      <c r="X17" s="110">
        <f>HLOOKUP($Q17,Aux1_PIBtotal!$B$3:$T$10,8,0)/1000</f>
        <v>105976.22218500001</v>
      </c>
    </row>
    <row r="18" spans="1:24" x14ac:dyDescent="0.25">
      <c r="B18">
        <v>5</v>
      </c>
      <c r="C18" t="str">
        <f t="shared" si="0"/>
        <v>Linhares</v>
      </c>
      <c r="D18" s="45">
        <f t="shared" si="1"/>
        <v>4.8198068149674338</v>
      </c>
      <c r="P18" s="5">
        <v>11</v>
      </c>
      <c r="Q18" s="5">
        <v>2012</v>
      </c>
      <c r="R18" s="110">
        <f>HLOOKUP($Q18,Aux1_PIBtotal!$B$3:$T$10,2,0)/1000</f>
        <v>3176.2013989999996</v>
      </c>
      <c r="S18" s="110">
        <f>HLOOKUP($Q18,Aux1_PIBtotal!$B$3:$T$10,3,0)/1000</f>
        <v>40943.377524000018</v>
      </c>
      <c r="T18" s="110">
        <f>HLOOKUP($Q18,Aux1_PIBtotal!$B$3:$T$10,4,0)/1000</f>
        <v>51838.725638999989</v>
      </c>
      <c r="U18" s="110">
        <f>HLOOKUP($Q18,Aux1_PIBtotal!$B$3:$T$10,5,0)/1000</f>
        <v>38436.318300000006</v>
      </c>
      <c r="V18" s="110">
        <f>HLOOKUP($Q18,Aux1_PIBtotal!$B$3:$T$10,6,0)/1000</f>
        <v>13402.407339000001</v>
      </c>
      <c r="W18" s="110">
        <f>HLOOKUP($Q18,Aux1_PIBtotal!$B$3:$T$10,7,0)/1000</f>
        <v>20892.275975000004</v>
      </c>
      <c r="X18" s="110">
        <f>HLOOKUP($Q18,Aux1_PIBtotal!$B$3:$T$10,8,0)/1000</f>
        <v>116850.580542</v>
      </c>
    </row>
    <row r="19" spans="1:24" x14ac:dyDescent="0.25">
      <c r="B19">
        <v>4</v>
      </c>
      <c r="C19" t="str">
        <f t="shared" si="0"/>
        <v>Cariacica</v>
      </c>
      <c r="D19" s="45">
        <f t="shared" si="1"/>
        <v>7.3858308194423739</v>
      </c>
      <c r="P19" s="5">
        <v>12</v>
      </c>
      <c r="Q19" s="5">
        <v>2013</v>
      </c>
      <c r="R19" s="110">
        <f>HLOOKUP($Q19,Aux1_PIBtotal!$B$3:$T$10,2,0)/1000</f>
        <v>3181.3609050000009</v>
      </c>
      <c r="S19" s="110">
        <f>HLOOKUP($Q19,Aux1_PIBtotal!$B$3:$T$10,3,0)/1000</f>
        <v>39529.666737</v>
      </c>
      <c r="T19" s="110">
        <f>HLOOKUP($Q19,Aux1_PIBtotal!$B$3:$T$10,4,0)/1000</f>
        <v>54970.939581999999</v>
      </c>
      <c r="U19" s="110">
        <f>HLOOKUP($Q19,Aux1_PIBtotal!$B$3:$T$10,5,0)/1000</f>
        <v>40287.985254000007</v>
      </c>
      <c r="V19" s="110">
        <f>HLOOKUP($Q19,Aux1_PIBtotal!$B$3:$T$10,6,0)/1000</f>
        <v>14682.954327999996</v>
      </c>
      <c r="W19" s="110">
        <f>HLOOKUP($Q19,Aux1_PIBtotal!$B$3:$T$10,7,0)/1000</f>
        <v>19592.379711999998</v>
      </c>
      <c r="X19" s="110">
        <f>HLOOKUP($Q19,Aux1_PIBtotal!$B$3:$T$10,8,0)/1000</f>
        <v>117274.34694299998</v>
      </c>
    </row>
    <row r="20" spans="1:24" x14ac:dyDescent="0.25">
      <c r="B20">
        <v>3</v>
      </c>
      <c r="C20" t="str">
        <f t="shared" si="0"/>
        <v>Vila Velha</v>
      </c>
      <c r="D20" s="45">
        <f t="shared" si="1"/>
        <v>9.094463970682348</v>
      </c>
      <c r="I20" s="45"/>
      <c r="P20" s="5">
        <v>13</v>
      </c>
      <c r="Q20" s="5">
        <v>2014</v>
      </c>
      <c r="R20" s="110">
        <f>HLOOKUP($Q20,Aux1_PIBtotal!$B$3:$T$10,2,0)/1000</f>
        <v>3725.4614109999993</v>
      </c>
      <c r="S20" s="110">
        <f>HLOOKUP($Q20,Aux1_PIBtotal!$B$3:$T$10,3,0)/1000</f>
        <v>42713.516549999993</v>
      </c>
      <c r="T20" s="110">
        <f>HLOOKUP($Q20,Aux1_PIBtotal!$B$3:$T$10,4,0)/1000</f>
        <v>63365.191040000005</v>
      </c>
      <c r="U20" s="110">
        <f>HLOOKUP($Q20,Aux1_PIBtotal!$B$3:$T$10,5,0)/1000</f>
        <v>47948.489393999997</v>
      </c>
      <c r="V20" s="110">
        <f>HLOOKUP($Q20,Aux1_PIBtotal!$B$3:$T$10,6,0)/1000</f>
        <v>15416.701646</v>
      </c>
      <c r="W20" s="110">
        <f>HLOOKUP($Q20,Aux1_PIBtotal!$B$3:$T$10,7,0)/1000</f>
        <v>18979.612147</v>
      </c>
      <c r="X20" s="110">
        <f>HLOOKUP($Q20,Aux1_PIBtotal!$B$3:$T$10,8,0)/1000</f>
        <v>128783.781147</v>
      </c>
    </row>
    <row r="21" spans="1:24" x14ac:dyDescent="0.25">
      <c r="B21">
        <v>2</v>
      </c>
      <c r="C21" t="str">
        <f t="shared" si="0"/>
        <v>Serra</v>
      </c>
      <c r="D21" s="45">
        <f t="shared" si="1"/>
        <v>18.115128810081085</v>
      </c>
      <c r="I21" s="45"/>
      <c r="P21" s="5">
        <v>14</v>
      </c>
      <c r="Q21" s="5">
        <v>2015</v>
      </c>
      <c r="R21" s="110">
        <f>HLOOKUP($Q21,Aux1_PIBtotal!$B$3:$T$10,2,0)/1000</f>
        <v>3780.6589410000024</v>
      </c>
      <c r="S21" s="110">
        <f>HLOOKUP($Q21,Aux1_PIBtotal!$B$3:$T$10,3,0)/1000</f>
        <v>31209.703055000002</v>
      </c>
      <c r="T21" s="110">
        <f>HLOOKUP($Q21,Aux1_PIBtotal!$B$3:$T$10,4,0)/1000</f>
        <v>65499.325730000004</v>
      </c>
      <c r="U21" s="110">
        <f>HLOOKUP($Q21,Aux1_PIBtotal!$B$3:$T$10,5,0)/1000</f>
        <v>49623.438321999995</v>
      </c>
      <c r="V21" s="110">
        <f>HLOOKUP($Q21,Aux1_PIBtotal!$B$3:$T$10,6,0)/1000</f>
        <v>15875.887407999999</v>
      </c>
      <c r="W21" s="110">
        <f>HLOOKUP($Q21,Aux1_PIBtotal!$B$3:$T$10,7,0)/1000</f>
        <v>19876.292190999997</v>
      </c>
      <c r="X21" s="110">
        <f>HLOOKUP($Q21,Aux1_PIBtotal!$B$3:$T$10,8,0)/1000</f>
        <v>120365.97991400004</v>
      </c>
    </row>
    <row r="22" spans="1:24" x14ac:dyDescent="0.25">
      <c r="B22">
        <v>1</v>
      </c>
      <c r="C22" t="str">
        <f t="shared" si="0"/>
        <v>Vitória</v>
      </c>
      <c r="D22" s="45">
        <f t="shared" si="1"/>
        <v>18.399890637137293</v>
      </c>
      <c r="I22" s="45"/>
      <c r="P22" s="5">
        <v>15</v>
      </c>
      <c r="Q22" s="5">
        <v>2016</v>
      </c>
      <c r="R22" s="110">
        <f>HLOOKUP($Q22,Aux1_PIBtotal!$B$3:$T$10,2,0)/1000</f>
        <v>4268.6580219999987</v>
      </c>
      <c r="S22" s="110">
        <f>HLOOKUP($Q22,Aux1_PIBtotal!$B$3:$T$10,3,0)/1000</f>
        <v>22591.139612999999</v>
      </c>
      <c r="T22" s="110">
        <f>HLOOKUP($Q22,Aux1_PIBtotal!$B$3:$T$10,4,0)/1000</f>
        <v>65368.438548999999</v>
      </c>
      <c r="U22" s="110">
        <f>HLOOKUP($Q22,Aux1_PIBtotal!$B$3:$T$10,5,0)/1000</f>
        <v>48999.880561000005</v>
      </c>
      <c r="V22" s="110">
        <f>HLOOKUP($Q22,Aux1_PIBtotal!$B$3:$T$10,6,0)/1000</f>
        <v>16368.557988</v>
      </c>
      <c r="W22" s="110">
        <f>HLOOKUP($Q22,Aux1_PIBtotal!$B$3:$T$10,7,0)/1000</f>
        <v>17036.186913999998</v>
      </c>
      <c r="X22" s="110">
        <f>HLOOKUP($Q22,Aux1_PIBtotal!$B$3:$T$10,8,0)/1000</f>
        <v>109264.42309299998</v>
      </c>
    </row>
    <row r="23" spans="1:24" x14ac:dyDescent="0.25">
      <c r="I23" s="45"/>
      <c r="P23" s="5">
        <v>16</v>
      </c>
      <c r="Q23" s="5">
        <v>2017</v>
      </c>
      <c r="R23" s="110">
        <f>HLOOKUP($Q23,Aux1_PIBtotal!$B$3:$T$10,2,0)/1000</f>
        <v>4487.4182849999988</v>
      </c>
      <c r="S23" s="110">
        <f>HLOOKUP($Q23,Aux1_PIBtotal!$B$3:$T$10,3,0)/1000</f>
        <v>21310.119997000005</v>
      </c>
      <c r="T23" s="110">
        <f>HLOOKUP($Q23,Aux1_PIBtotal!$B$3:$T$10,4,0)/1000</f>
        <v>69713.117048999993</v>
      </c>
      <c r="U23" s="110">
        <f>HLOOKUP($Q23,Aux1_PIBtotal!$B$3:$T$10,5,0)/1000</f>
        <v>53077.02526200001</v>
      </c>
      <c r="V23" s="110">
        <f>HLOOKUP($Q23,Aux1_PIBtotal!$B$3:$T$10,6,0)/1000</f>
        <v>16636.091786999994</v>
      </c>
      <c r="W23" s="110">
        <f>HLOOKUP($Q23,Aux1_PIBtotal!$B$3:$T$10,7,0)/1000</f>
        <v>17889.281461999999</v>
      </c>
      <c r="X23" s="110">
        <f>HLOOKUP($Q23,Aux1_PIBtotal!$B$3:$T$10,8,0)/1000</f>
        <v>113399.93678500003</v>
      </c>
    </row>
    <row r="24" spans="1:24" x14ac:dyDescent="0.25">
      <c r="I24" s="45"/>
      <c r="P24" s="5">
        <v>17</v>
      </c>
      <c r="Q24" s="5">
        <v>2018</v>
      </c>
      <c r="R24" s="110">
        <f>HLOOKUP($Q24,Aux1_PIBtotal!$B$3:$T$10,2,0)/1000</f>
        <v>4383.1711460000006</v>
      </c>
      <c r="S24" s="110">
        <f>HLOOKUP($Q24,Aux1_PIBtotal!$B$3:$T$10,3,0)/1000</f>
        <v>37612.827160000001</v>
      </c>
      <c r="T24" s="110">
        <f>HLOOKUP($Q24,Aux1_PIBtotal!$B$3:$T$10,4,0)/1000</f>
        <v>74265.870284999997</v>
      </c>
      <c r="U24" s="110">
        <f>HLOOKUP($Q24,Aux1_PIBtotal!$B$3:$T$10,5,0)/1000</f>
        <v>56539.190177000004</v>
      </c>
      <c r="V24" s="110">
        <f>HLOOKUP($Q24,Aux1_PIBtotal!$B$3:$T$10,6,0)/1000</f>
        <v>17726.680108000004</v>
      </c>
      <c r="W24" s="110">
        <f>HLOOKUP($Q24,Aux1_PIBtotal!$B$3:$T$10,7,0)/1000</f>
        <v>20758.186278999998</v>
      </c>
      <c r="X24" s="110">
        <f>HLOOKUP($Q24,Aux1_PIBtotal!$B$3:$T$10,8,0)/1000</f>
        <v>137020.05486999993</v>
      </c>
    </row>
    <row r="25" spans="1:24" x14ac:dyDescent="0.25">
      <c r="I25" s="45"/>
      <c r="P25" s="5">
        <v>18</v>
      </c>
      <c r="Q25" s="5">
        <v>2019</v>
      </c>
      <c r="R25" s="110">
        <f>HLOOKUP($Q25,Aux1_PIBtotal!$B$3:$T$10,2,0)/1000</f>
        <v>4151.8901369999994</v>
      </c>
      <c r="S25" s="110">
        <f>HLOOKUP($Q25,Aux1_PIBtotal!$B$3:$T$10,3,0)/1000</f>
        <v>30481.764274000001</v>
      </c>
      <c r="T25" s="110">
        <f>HLOOKUP($Q25,Aux1_PIBtotal!$B$3:$T$10,4,0)/1000</f>
        <v>80179.172044000006</v>
      </c>
      <c r="U25" s="110">
        <f>HLOOKUP($Q25,Aux1_PIBtotal!$B$3:$T$10,5,0)/1000</f>
        <v>61227.310033999987</v>
      </c>
      <c r="V25" s="110">
        <f>HLOOKUP($Q25,Aux1_PIBtotal!$B$3:$T$10,6,0)/1000</f>
        <v>18951.862010000001</v>
      </c>
      <c r="W25" s="110">
        <f>HLOOKUP($Q25,Aux1_PIBtotal!$B$3:$T$10,7,0)/1000</f>
        <v>22532.768971999998</v>
      </c>
      <c r="X25" s="110">
        <f>HLOOKUP($Q25,Aux1_PIBtotal!$B$3:$T$10,8,0)/1000</f>
        <v>137345.59543099999</v>
      </c>
    </row>
    <row r="26" spans="1:24" x14ac:dyDescent="0.25">
      <c r="I26" s="45"/>
      <c r="P26" s="5">
        <v>19</v>
      </c>
      <c r="Q26" s="5">
        <v>2020</v>
      </c>
      <c r="R26" s="110">
        <f>HLOOKUP($Q26,Aux1_PIBtotal!$B$3:U$10,2,0)/1000</f>
        <v>5223.319618999999</v>
      </c>
      <c r="S26" s="110">
        <f>HLOOKUP($Q26,Aux1_PIBtotal!$B$3:U$10,3,0)/1000</f>
        <v>31468.833016000004</v>
      </c>
      <c r="T26" s="110">
        <f>HLOOKUP($Q26,Aux1_PIBtotal!$B$3:U$10,4,0)/1000</f>
        <v>78167.996038999991</v>
      </c>
      <c r="U26" s="110">
        <f>HLOOKUP($Q26,Aux1_PIBtotal!$B$3:U$10,5,0)/1000</f>
        <v>59074.177906000004</v>
      </c>
      <c r="V26" s="110">
        <f>HLOOKUP($Q26,Aux1_PIBtotal!$B$3:U$10,6,0)/1000</f>
        <v>19093.818133000004</v>
      </c>
      <c r="W26" s="110">
        <f>HLOOKUP($Q26,Aux1_PIBtotal!$B$3:U$10,7,0)/1000</f>
        <v>23585.773687000004</v>
      </c>
      <c r="X26" s="110">
        <f>HLOOKUP($Q26,Aux1_PIBtotal!$B$3:U$10,8,0)/1000</f>
        <v>138445.922361</v>
      </c>
    </row>
    <row r="27" spans="1:24" x14ac:dyDescent="0.25">
      <c r="I27" s="45"/>
      <c r="R27" s="110"/>
      <c r="S27" s="110"/>
      <c r="T27" s="110"/>
      <c r="U27" s="110"/>
      <c r="V27" s="110"/>
      <c r="W27" s="110"/>
      <c r="X27" s="110"/>
    </row>
    <row r="28" spans="1:24" x14ac:dyDescent="0.25">
      <c r="I28" s="45"/>
      <c r="Q28" s="5" t="s">
        <v>15</v>
      </c>
      <c r="R28" s="111">
        <f t="shared" ref="R28:R59" si="2">((VLOOKUP($Q28&amp;$S$4,Base,$S$3,FALSE)/1000)/VLOOKUP($S$4,$Q$7:$X$27,$U$3,FALSE))*100</f>
        <v>0.36035453012413043</v>
      </c>
      <c r="S28" s="129" t="s">
        <v>16</v>
      </c>
    </row>
    <row r="29" spans="1:24" x14ac:dyDescent="0.25">
      <c r="B29" t="s">
        <v>207</v>
      </c>
      <c r="I29" s="45"/>
      <c r="Q29" s="5" t="s">
        <v>20</v>
      </c>
      <c r="R29" s="111">
        <f t="shared" si="2"/>
        <v>0.13905051424918649</v>
      </c>
      <c r="S29" s="129" t="s">
        <v>27</v>
      </c>
    </row>
    <row r="30" spans="1:24" x14ac:dyDescent="0.25">
      <c r="I30" s="45"/>
      <c r="Q30" s="5" t="s">
        <v>26</v>
      </c>
      <c r="R30" s="111">
        <f t="shared" si="2"/>
        <v>0.11988837169736423</v>
      </c>
      <c r="S30" s="129" t="s">
        <v>21</v>
      </c>
    </row>
    <row r="31" spans="1:24" x14ac:dyDescent="0.25">
      <c r="I31" s="45"/>
      <c r="Q31" s="5" t="s">
        <v>30</v>
      </c>
      <c r="R31" s="111">
        <f t="shared" si="2"/>
        <v>0.36450054100123874</v>
      </c>
      <c r="S31" s="129" t="s">
        <v>31</v>
      </c>
    </row>
    <row r="32" spans="1:24" x14ac:dyDescent="0.25">
      <c r="A32" s="67"/>
      <c r="B32" s="67"/>
      <c r="C32" s="67"/>
      <c r="D32" s="67"/>
      <c r="E32" s="67"/>
      <c r="F32" s="67"/>
      <c r="G32" s="67"/>
      <c r="H32" s="67"/>
      <c r="I32" s="121"/>
      <c r="J32" s="67"/>
      <c r="K32" s="67"/>
      <c r="Q32" s="5" t="s">
        <v>35</v>
      </c>
      <c r="R32" s="111">
        <f t="shared" si="2"/>
        <v>0.26742335612789064</v>
      </c>
      <c r="S32" s="129" t="s">
        <v>36</v>
      </c>
    </row>
    <row r="33" spans="1:19" x14ac:dyDescent="0.25">
      <c r="A33" s="67"/>
      <c r="B33" s="67"/>
      <c r="C33" s="67"/>
      <c r="D33" s="67"/>
      <c r="E33" s="67"/>
      <c r="F33" s="67"/>
      <c r="G33" s="67"/>
      <c r="H33" s="67"/>
      <c r="I33" s="121"/>
      <c r="J33" s="67"/>
      <c r="K33" s="67"/>
      <c r="L33" s="67"/>
      <c r="Q33" s="5" t="s">
        <v>39</v>
      </c>
      <c r="R33" s="111">
        <f t="shared" si="2"/>
        <v>7.0253921777763406E-2</v>
      </c>
      <c r="S33" s="129" t="s">
        <v>40</v>
      </c>
    </row>
    <row r="34" spans="1:19" x14ac:dyDescent="0.25">
      <c r="A34" s="67"/>
      <c r="B34" s="67"/>
      <c r="C34" s="67"/>
      <c r="D34" s="67"/>
      <c r="E34" s="67"/>
      <c r="F34" s="67"/>
      <c r="G34" s="67"/>
      <c r="H34" s="67"/>
      <c r="I34" s="121"/>
      <c r="J34" s="67"/>
      <c r="K34" s="67"/>
      <c r="L34" s="67"/>
      <c r="Q34" s="5" t="s">
        <v>43</v>
      </c>
      <c r="R34" s="111">
        <f t="shared" si="2"/>
        <v>0.74593570138322463</v>
      </c>
      <c r="S34" s="129" t="s">
        <v>44</v>
      </c>
    </row>
    <row r="35" spans="1:19" x14ac:dyDescent="0.25">
      <c r="A35" s="67"/>
      <c r="B35" s="67"/>
      <c r="C35" s="67"/>
      <c r="D35" s="67"/>
      <c r="E35" s="67"/>
      <c r="F35" s="67"/>
      <c r="G35" s="67"/>
      <c r="H35" s="67"/>
      <c r="I35" s="121"/>
      <c r="J35" s="67"/>
      <c r="K35" s="67"/>
      <c r="L35" s="67"/>
      <c r="Q35" s="5" t="s">
        <v>45</v>
      </c>
      <c r="R35" s="111">
        <f t="shared" si="2"/>
        <v>7.5249886181803116E-2</v>
      </c>
      <c r="S35" s="129" t="s">
        <v>46</v>
      </c>
    </row>
    <row r="36" spans="1:19" x14ac:dyDescent="0.25">
      <c r="A36" s="67"/>
      <c r="B36" s="67"/>
      <c r="C36" s="67"/>
      <c r="D36" s="67"/>
      <c r="E36" s="67"/>
      <c r="F36" s="67"/>
      <c r="G36" s="67"/>
      <c r="H36" s="67"/>
      <c r="I36" s="121"/>
      <c r="J36" s="67"/>
      <c r="K36" s="67"/>
      <c r="L36" s="67"/>
      <c r="Q36" s="5" t="s">
        <v>49</v>
      </c>
      <c r="R36" s="111">
        <f t="shared" si="2"/>
        <v>3.2364763552344433</v>
      </c>
      <c r="S36" s="129" t="s">
        <v>50</v>
      </c>
    </row>
    <row r="37" spans="1:19" x14ac:dyDescent="0.25">
      <c r="A37" s="67"/>
      <c r="B37" s="67"/>
      <c r="C37" s="67"/>
      <c r="D37" s="67"/>
      <c r="E37" s="67"/>
      <c r="F37" s="67"/>
      <c r="G37" s="67"/>
      <c r="H37" s="67"/>
      <c r="I37" s="121"/>
      <c r="J37" s="67"/>
      <c r="K37" s="67"/>
      <c r="L37" s="67"/>
      <c r="Q37" s="5" t="s">
        <v>55</v>
      </c>
      <c r="R37" s="111">
        <f t="shared" si="2"/>
        <v>0.22864387307456815</v>
      </c>
      <c r="S37" s="129" t="s">
        <v>56</v>
      </c>
    </row>
    <row r="38" spans="1:19" x14ac:dyDescent="0.25">
      <c r="A38" s="67"/>
      <c r="B38" s="67"/>
      <c r="C38" s="67"/>
      <c r="D38" s="67"/>
      <c r="E38" s="67"/>
      <c r="F38" s="67"/>
      <c r="G38" s="67"/>
      <c r="H38" s="67"/>
      <c r="I38" s="121"/>
      <c r="J38" s="67"/>
      <c r="K38" s="67"/>
      <c r="L38" s="67"/>
      <c r="Q38" s="5" t="s">
        <v>57</v>
      </c>
      <c r="R38" s="111">
        <f t="shared" si="2"/>
        <v>0.62226123262311539</v>
      </c>
      <c r="S38" s="129" t="s">
        <v>58</v>
      </c>
    </row>
    <row r="39" spans="1:19" x14ac:dyDescent="0.25">
      <c r="A39" s="67"/>
      <c r="B39" s="67"/>
      <c r="C39" s="67"/>
      <c r="D39" s="67"/>
      <c r="E39" s="67"/>
      <c r="F39" s="67"/>
      <c r="G39" s="67"/>
      <c r="H39" s="67"/>
      <c r="I39" s="121"/>
      <c r="J39" s="67"/>
      <c r="K39" s="67"/>
      <c r="L39" s="67"/>
      <c r="Q39" s="5" t="s">
        <v>59</v>
      </c>
      <c r="R39" s="111">
        <f t="shared" si="2"/>
        <v>0.7267560624692222</v>
      </c>
      <c r="S39" s="129" t="s">
        <v>29</v>
      </c>
    </row>
    <row r="40" spans="1:19" x14ac:dyDescent="0.25">
      <c r="A40" s="67"/>
      <c r="B40" s="67"/>
      <c r="C40" s="67"/>
      <c r="D40" s="67"/>
      <c r="E40" s="67"/>
      <c r="F40" s="67"/>
      <c r="G40" s="67"/>
      <c r="H40" s="67"/>
      <c r="I40" s="121"/>
      <c r="J40" s="67"/>
      <c r="K40" s="67"/>
      <c r="L40" s="67"/>
      <c r="Q40" s="5" t="s">
        <v>60</v>
      </c>
      <c r="R40" s="111">
        <f t="shared" si="2"/>
        <v>0.16619220925846129</v>
      </c>
      <c r="S40" s="129" t="s">
        <v>61</v>
      </c>
    </row>
    <row r="41" spans="1:19" x14ac:dyDescent="0.25">
      <c r="A41" s="67"/>
      <c r="B41" s="67"/>
      <c r="C41" s="67"/>
      <c r="D41" s="67"/>
      <c r="E41" s="67"/>
      <c r="F41" s="67"/>
      <c r="G41" s="67"/>
      <c r="H41" s="67"/>
      <c r="I41" s="121"/>
      <c r="J41" s="67"/>
      <c r="K41" s="67"/>
      <c r="L41" s="67"/>
      <c r="Q41" s="5" t="s">
        <v>62</v>
      </c>
      <c r="R41" s="111">
        <f t="shared" si="2"/>
        <v>0.13080478421588665</v>
      </c>
      <c r="S41" s="129" t="s">
        <v>63</v>
      </c>
    </row>
    <row r="42" spans="1:19" x14ac:dyDescent="0.25">
      <c r="A42" s="67"/>
      <c r="B42" s="67"/>
      <c r="C42" s="67"/>
      <c r="D42" s="67"/>
      <c r="E42" s="67"/>
      <c r="F42" s="67"/>
      <c r="G42" s="67"/>
      <c r="H42" s="67"/>
      <c r="I42" s="121"/>
      <c r="J42" s="67"/>
      <c r="K42" s="67"/>
      <c r="L42" s="67"/>
      <c r="Q42" s="5" t="s">
        <v>64</v>
      </c>
      <c r="R42" s="111">
        <f t="shared" si="2"/>
        <v>0.18869974177989432</v>
      </c>
      <c r="S42" s="129" t="s">
        <v>65</v>
      </c>
    </row>
    <row r="43" spans="1:19" x14ac:dyDescent="0.25">
      <c r="A43" s="67"/>
      <c r="B43" s="67"/>
      <c r="C43" s="67"/>
      <c r="D43" s="67"/>
      <c r="E43" s="67"/>
      <c r="F43" s="67"/>
      <c r="G43" s="67"/>
      <c r="H43" s="67"/>
      <c r="I43" s="121"/>
      <c r="J43" s="67"/>
      <c r="K43" s="67"/>
      <c r="L43" s="67"/>
      <c r="Q43" s="5" t="s">
        <v>66</v>
      </c>
      <c r="R43" s="111">
        <f t="shared" si="2"/>
        <v>3.8385655029570165</v>
      </c>
      <c r="S43" s="129" t="s">
        <v>48</v>
      </c>
    </row>
    <row r="44" spans="1:19" x14ac:dyDescent="0.25">
      <c r="A44" s="67"/>
      <c r="B44" s="67"/>
      <c r="C44" s="67"/>
      <c r="D44" s="67"/>
      <c r="E44" s="67"/>
      <c r="F44" s="67"/>
      <c r="G44" s="67"/>
      <c r="H44" s="67"/>
      <c r="I44" s="121"/>
      <c r="J44" s="67"/>
      <c r="K44" s="67"/>
      <c r="L44" s="67"/>
      <c r="Q44" s="5" t="s">
        <v>67</v>
      </c>
      <c r="R44" s="111">
        <f t="shared" si="2"/>
        <v>7.3858308194423739</v>
      </c>
      <c r="S44" s="129" t="s">
        <v>68</v>
      </c>
    </row>
    <row r="45" spans="1:19" x14ac:dyDescent="0.25">
      <c r="A45" s="67"/>
      <c r="B45" s="67"/>
      <c r="C45" s="67"/>
      <c r="D45" s="67"/>
      <c r="E45" s="67"/>
      <c r="F45" s="67"/>
      <c r="G45" s="67"/>
      <c r="H45" s="67"/>
      <c r="I45" s="121"/>
      <c r="J45" s="67"/>
      <c r="K45" s="67"/>
      <c r="L45" s="67"/>
      <c r="Q45" s="5" t="s">
        <v>72</v>
      </c>
      <c r="R45" s="111">
        <f t="shared" si="2"/>
        <v>0.79303525035366706</v>
      </c>
      <c r="S45" s="129" t="s">
        <v>73</v>
      </c>
    </row>
    <row r="46" spans="1:19" x14ac:dyDescent="0.25">
      <c r="A46" s="67"/>
      <c r="B46" s="67"/>
      <c r="C46" s="67"/>
      <c r="D46" s="67"/>
      <c r="E46" s="67"/>
      <c r="F46" s="67"/>
      <c r="G46" s="67"/>
      <c r="H46" s="67"/>
      <c r="I46" s="121"/>
      <c r="J46" s="67"/>
      <c r="K46" s="67"/>
      <c r="L46" s="67"/>
      <c r="Q46" s="5" t="s">
        <v>74</v>
      </c>
      <c r="R46" s="111">
        <f t="shared" si="2"/>
        <v>2.7586359951009056</v>
      </c>
      <c r="S46" s="129" t="s">
        <v>42</v>
      </c>
    </row>
    <row r="47" spans="1:19" x14ac:dyDescent="0.25">
      <c r="A47" s="67"/>
      <c r="B47" s="67"/>
      <c r="C47" s="67"/>
      <c r="D47" s="67"/>
      <c r="E47" s="67"/>
      <c r="F47" s="67"/>
      <c r="G47" s="67"/>
      <c r="H47" s="67"/>
      <c r="I47" s="121"/>
      <c r="J47" s="67"/>
      <c r="K47" s="67"/>
      <c r="L47" s="67"/>
      <c r="Q47" s="5" t="s">
        <v>75</v>
      </c>
      <c r="R47" s="111">
        <f t="shared" si="2"/>
        <v>0.36955312751350899</v>
      </c>
      <c r="S47" s="129" t="s">
        <v>76</v>
      </c>
    </row>
    <row r="48" spans="1:19" x14ac:dyDescent="0.25">
      <c r="A48" s="67"/>
      <c r="B48" s="67"/>
      <c r="C48" s="67"/>
      <c r="D48" s="67"/>
      <c r="E48" s="67"/>
      <c r="F48" s="67"/>
      <c r="G48" s="67"/>
      <c r="H48" s="67"/>
      <c r="I48" s="121"/>
      <c r="J48" s="67"/>
      <c r="K48" s="67"/>
      <c r="L48" s="67"/>
      <c r="Q48" s="5" t="s">
        <v>79</v>
      </c>
      <c r="R48" s="111">
        <f t="shared" si="2"/>
        <v>0.17422394599029906</v>
      </c>
      <c r="S48" s="129" t="s">
        <v>80</v>
      </c>
    </row>
    <row r="49" spans="1:19" x14ac:dyDescent="0.25">
      <c r="A49" s="67"/>
      <c r="B49" s="67"/>
      <c r="C49" s="67"/>
      <c r="D49" s="67"/>
      <c r="E49" s="67"/>
      <c r="F49" s="67"/>
      <c r="G49" s="67"/>
      <c r="H49" s="67"/>
      <c r="I49" s="121"/>
      <c r="J49" s="67"/>
      <c r="K49" s="67"/>
      <c r="L49" s="67"/>
      <c r="Q49" s="5" t="s">
        <v>81</v>
      </c>
      <c r="R49" s="111">
        <f t="shared" si="2"/>
        <v>4.9771322134230515E-2</v>
      </c>
      <c r="S49" s="129" t="s">
        <v>82</v>
      </c>
    </row>
    <row r="50" spans="1:19" x14ac:dyDescent="0.25">
      <c r="A50" s="67"/>
      <c r="B50" s="67"/>
      <c r="C50" s="67"/>
      <c r="D50" s="67"/>
      <c r="E50" s="67"/>
      <c r="F50" s="67"/>
      <c r="G50" s="67"/>
      <c r="H50" s="67"/>
      <c r="I50" s="121"/>
      <c r="J50" s="67"/>
      <c r="K50" s="67"/>
      <c r="L50" s="67"/>
      <c r="Q50" s="5" t="s">
        <v>83</v>
      </c>
      <c r="R50" s="111">
        <f t="shared" si="2"/>
        <v>0.60845817965188309</v>
      </c>
      <c r="S50" s="129" t="s">
        <v>84</v>
      </c>
    </row>
    <row r="51" spans="1:19" x14ac:dyDescent="0.25">
      <c r="A51" s="67"/>
      <c r="B51" s="67"/>
      <c r="C51" s="67"/>
      <c r="D51" s="67"/>
      <c r="E51" s="67"/>
      <c r="F51" s="67"/>
      <c r="G51" s="67"/>
      <c r="H51" s="67"/>
      <c r="I51" s="121"/>
      <c r="J51" s="67"/>
      <c r="K51" s="67"/>
      <c r="L51" s="67"/>
      <c r="Q51" s="5" t="s">
        <v>85</v>
      </c>
      <c r="R51" s="111">
        <f t="shared" si="2"/>
        <v>0.11978734524774784</v>
      </c>
      <c r="S51" s="129" t="s">
        <v>86</v>
      </c>
    </row>
    <row r="52" spans="1:19" x14ac:dyDescent="0.25">
      <c r="A52" s="67"/>
      <c r="B52" s="67"/>
      <c r="C52" s="67"/>
      <c r="D52" s="67"/>
      <c r="E52" s="67"/>
      <c r="F52" s="67"/>
      <c r="G52" s="67"/>
      <c r="H52" s="67"/>
      <c r="I52" s="121"/>
      <c r="J52" s="67"/>
      <c r="K52" s="67"/>
      <c r="L52" s="67"/>
      <c r="Q52" s="5" t="s">
        <v>87</v>
      </c>
      <c r="R52" s="111">
        <f t="shared" si="2"/>
        <v>0.26124972829238585</v>
      </c>
      <c r="S52" s="129" t="s">
        <v>88</v>
      </c>
    </row>
    <row r="53" spans="1:19" x14ac:dyDescent="0.25">
      <c r="A53" s="67"/>
      <c r="B53" s="67"/>
      <c r="C53" s="67"/>
      <c r="D53" s="67"/>
      <c r="E53" s="67"/>
      <c r="F53" s="67"/>
      <c r="G53" s="67"/>
      <c r="H53" s="67"/>
      <c r="I53" s="121"/>
      <c r="J53" s="67"/>
      <c r="K53" s="67"/>
      <c r="L53" s="67"/>
      <c r="Q53" s="5" t="s">
        <v>89</v>
      </c>
      <c r="R53" s="111">
        <f t="shared" si="2"/>
        <v>0.29084013391890812</v>
      </c>
      <c r="S53" s="129" t="s">
        <v>90</v>
      </c>
    </row>
    <row r="54" spans="1:19" x14ac:dyDescent="0.25">
      <c r="A54" s="67"/>
      <c r="B54" s="67"/>
      <c r="C54" s="67"/>
      <c r="D54" s="67"/>
      <c r="E54" s="67"/>
      <c r="F54" s="67"/>
      <c r="G54" s="67"/>
      <c r="H54" s="67"/>
      <c r="I54" s="121"/>
      <c r="J54" s="67"/>
      <c r="K54" s="67"/>
      <c r="L54" s="67"/>
      <c r="Q54" s="5" t="s">
        <v>191</v>
      </c>
      <c r="R54" s="111">
        <f t="shared" si="2"/>
        <v>0.18095775283777771</v>
      </c>
      <c r="S54" s="129" t="s">
        <v>192</v>
      </c>
    </row>
    <row r="55" spans="1:19" x14ac:dyDescent="0.25">
      <c r="A55" s="67"/>
      <c r="B55" s="67"/>
      <c r="C55" s="67"/>
      <c r="D55" s="67"/>
      <c r="E55" s="67"/>
      <c r="F55" s="67"/>
      <c r="G55" s="67"/>
      <c r="H55" s="67"/>
      <c r="I55" s="121"/>
      <c r="J55" s="67"/>
      <c r="K55" s="67"/>
      <c r="L55" s="67"/>
      <c r="Q55" s="5" t="s">
        <v>91</v>
      </c>
      <c r="R55" s="111">
        <f t="shared" si="2"/>
        <v>0.40500770729665991</v>
      </c>
      <c r="S55" s="129" t="s">
        <v>92</v>
      </c>
    </row>
    <row r="56" spans="1:19" x14ac:dyDescent="0.25">
      <c r="A56" s="67"/>
      <c r="B56" s="67"/>
      <c r="C56" s="67"/>
      <c r="D56" s="67"/>
      <c r="E56" s="67"/>
      <c r="F56" s="67"/>
      <c r="G56" s="67"/>
      <c r="H56" s="67"/>
      <c r="I56" s="121"/>
      <c r="J56" s="67"/>
      <c r="K56" s="67"/>
      <c r="L56" s="67"/>
      <c r="Q56" s="5" t="s">
        <v>93</v>
      </c>
      <c r="R56" s="111">
        <f t="shared" si="2"/>
        <v>1.6722731247823204</v>
      </c>
      <c r="S56" s="129" t="s">
        <v>38</v>
      </c>
    </row>
    <row r="57" spans="1:19" x14ac:dyDescent="0.25">
      <c r="A57" s="67"/>
      <c r="B57" s="67"/>
      <c r="C57" s="67"/>
      <c r="D57" s="67"/>
      <c r="E57" s="67"/>
      <c r="F57" s="67"/>
      <c r="G57" s="67"/>
      <c r="H57" s="67"/>
      <c r="I57" s="121"/>
      <c r="J57" s="67"/>
      <c r="K57" s="67"/>
      <c r="L57" s="67"/>
      <c r="Q57" s="5" t="s">
        <v>94</v>
      </c>
      <c r="R57" s="111">
        <f t="shared" si="2"/>
        <v>0.27201456177093281</v>
      </c>
      <c r="S57" s="129" t="s">
        <v>95</v>
      </c>
    </row>
    <row r="58" spans="1:19" x14ac:dyDescent="0.25">
      <c r="A58" s="67"/>
      <c r="B58" s="67"/>
      <c r="C58" s="67"/>
      <c r="D58" s="67"/>
      <c r="E58" s="67"/>
      <c r="F58" s="67"/>
      <c r="G58" s="67"/>
      <c r="H58" s="67"/>
      <c r="I58" s="121"/>
      <c r="J58" s="67"/>
      <c r="K58" s="67"/>
      <c r="L58" s="67"/>
      <c r="Q58" s="5" t="s">
        <v>96</v>
      </c>
      <c r="R58" s="111">
        <f t="shared" si="2"/>
        <v>0.19599402956228754</v>
      </c>
      <c r="S58" s="129" t="s">
        <v>97</v>
      </c>
    </row>
    <row r="59" spans="1:19" x14ac:dyDescent="0.25">
      <c r="A59" s="67"/>
      <c r="B59" s="67"/>
      <c r="C59" s="67"/>
      <c r="D59" s="67"/>
      <c r="E59" s="67"/>
      <c r="F59" s="67"/>
      <c r="G59" s="67"/>
      <c r="H59" s="67"/>
      <c r="I59" s="121"/>
      <c r="J59" s="67"/>
      <c r="K59" s="67"/>
      <c r="L59" s="67"/>
      <c r="Q59" s="5" t="s">
        <v>98</v>
      </c>
      <c r="R59" s="111">
        <f t="shared" si="2"/>
        <v>0.11290972918104145</v>
      </c>
      <c r="S59" s="129" t="s">
        <v>99</v>
      </c>
    </row>
    <row r="60" spans="1:19" x14ac:dyDescent="0.25">
      <c r="A60" s="67"/>
      <c r="B60" s="67"/>
      <c r="C60" s="67"/>
      <c r="D60" s="67"/>
      <c r="E60" s="67"/>
      <c r="F60" s="67"/>
      <c r="G60" s="67"/>
      <c r="H60" s="67"/>
      <c r="I60" s="121"/>
      <c r="J60" s="67"/>
      <c r="K60" s="67"/>
      <c r="L60" s="67"/>
      <c r="Q60" s="5" t="s">
        <v>100</v>
      </c>
      <c r="R60" s="111">
        <f t="shared" ref="R60:R91" si="3">((VLOOKUP($Q60&amp;$S$4,Base,$S$3,FALSE)/1000)/VLOOKUP($S$4,$Q$7:$X$27,$U$3,FALSE))*100</f>
        <v>0.22069571049069145</v>
      </c>
      <c r="S60" s="129" t="s">
        <v>101</v>
      </c>
    </row>
    <row r="61" spans="1:19" x14ac:dyDescent="0.25">
      <c r="A61" s="67"/>
      <c r="B61" s="67"/>
      <c r="C61" s="67"/>
      <c r="D61" s="67"/>
      <c r="E61" s="67"/>
      <c r="F61" s="67"/>
      <c r="G61" s="67"/>
      <c r="H61" s="67"/>
      <c r="I61" s="121"/>
      <c r="J61" s="67"/>
      <c r="K61" s="67"/>
      <c r="L61" s="67"/>
      <c r="Q61" s="5" t="s">
        <v>102</v>
      </c>
      <c r="R61" s="111">
        <f t="shared" si="3"/>
        <v>0.18539186754141834</v>
      </c>
      <c r="S61" s="129" t="s">
        <v>103</v>
      </c>
    </row>
    <row r="62" spans="1:19" x14ac:dyDescent="0.25">
      <c r="A62" s="67"/>
      <c r="B62" s="67"/>
      <c r="C62" s="67"/>
      <c r="D62" s="67"/>
      <c r="E62" s="67"/>
      <c r="F62" s="67"/>
      <c r="G62" s="67"/>
      <c r="H62" s="67"/>
      <c r="I62" s="121"/>
      <c r="J62" s="67"/>
      <c r="K62" s="67"/>
      <c r="L62" s="67"/>
      <c r="Q62" s="5" t="s">
        <v>104</v>
      </c>
      <c r="R62" s="111">
        <f t="shared" si="3"/>
        <v>0.19958178419983344</v>
      </c>
      <c r="S62" s="129" t="s">
        <v>105</v>
      </c>
    </row>
    <row r="63" spans="1:19" x14ac:dyDescent="0.25">
      <c r="A63" s="67"/>
      <c r="B63" s="67"/>
      <c r="C63" s="67"/>
      <c r="D63" s="67"/>
      <c r="E63" s="67"/>
      <c r="F63" s="67"/>
      <c r="G63" s="67"/>
      <c r="H63" s="67"/>
      <c r="I63" s="121"/>
      <c r="J63" s="67"/>
      <c r="K63" s="67"/>
      <c r="L63" s="67"/>
      <c r="Q63" s="5" t="s">
        <v>108</v>
      </c>
      <c r="R63" s="111">
        <f t="shared" si="3"/>
        <v>2.3432488820731545</v>
      </c>
      <c r="S63" s="129" t="s">
        <v>109</v>
      </c>
    </row>
    <row r="64" spans="1:19" x14ac:dyDescent="0.25">
      <c r="A64" s="67"/>
      <c r="B64" s="67"/>
      <c r="C64" s="67"/>
      <c r="D64" s="67"/>
      <c r="E64" s="67"/>
      <c r="F64" s="67"/>
      <c r="G64" s="67"/>
      <c r="H64" s="67"/>
      <c r="I64" s="121"/>
      <c r="J64" s="67"/>
      <c r="K64" s="67"/>
      <c r="L64" s="67"/>
      <c r="Q64" s="5" t="s">
        <v>111</v>
      </c>
      <c r="R64" s="111">
        <f t="shared" si="3"/>
        <v>0.15642760386636476</v>
      </c>
      <c r="S64" s="129" t="s">
        <v>112</v>
      </c>
    </row>
    <row r="65" spans="1:19" x14ac:dyDescent="0.25">
      <c r="A65" s="67"/>
      <c r="B65" s="67"/>
      <c r="C65" s="67"/>
      <c r="D65" s="67"/>
      <c r="E65" s="67"/>
      <c r="F65" s="67"/>
      <c r="G65" s="67"/>
      <c r="H65" s="67"/>
      <c r="I65" s="121"/>
      <c r="J65" s="67"/>
      <c r="K65" s="67"/>
      <c r="L65" s="67"/>
      <c r="Q65" s="5" t="s">
        <v>113</v>
      </c>
      <c r="R65" s="111">
        <f t="shared" si="3"/>
        <v>0.38388882672482133</v>
      </c>
      <c r="S65" s="129" t="s">
        <v>114</v>
      </c>
    </row>
    <row r="66" spans="1:19" x14ac:dyDescent="0.25">
      <c r="A66" s="67"/>
      <c r="B66" s="67"/>
      <c r="C66" s="67"/>
      <c r="D66" s="67"/>
      <c r="E66" s="67"/>
      <c r="F66" s="67"/>
      <c r="G66" s="67"/>
      <c r="H66" s="67"/>
      <c r="I66" s="121"/>
      <c r="J66" s="67"/>
      <c r="K66" s="67"/>
      <c r="L66" s="67"/>
      <c r="Q66" s="5" t="s">
        <v>115</v>
      </c>
      <c r="R66" s="111">
        <f t="shared" si="3"/>
        <v>0.4702265699833918</v>
      </c>
      <c r="S66" s="129" t="s">
        <v>116</v>
      </c>
    </row>
    <row r="67" spans="1:19" x14ac:dyDescent="0.25">
      <c r="A67" s="67"/>
      <c r="B67" s="67"/>
      <c r="C67" s="67"/>
      <c r="D67" s="67"/>
      <c r="E67" s="67"/>
      <c r="F67" s="67"/>
      <c r="G67" s="67"/>
      <c r="H67" s="67"/>
      <c r="I67" s="121"/>
      <c r="J67" s="67"/>
      <c r="K67" s="67"/>
      <c r="L67" s="67"/>
      <c r="Q67" s="5" t="s">
        <v>117</v>
      </c>
      <c r="R67" s="111">
        <f t="shared" si="3"/>
        <v>0.10784198295901445</v>
      </c>
      <c r="S67" s="129" t="s">
        <v>118</v>
      </c>
    </row>
    <row r="68" spans="1:19" x14ac:dyDescent="0.25">
      <c r="A68" s="67"/>
      <c r="B68" s="67"/>
      <c r="C68" s="67"/>
      <c r="D68" s="67"/>
      <c r="E68" s="67"/>
      <c r="F68" s="67"/>
      <c r="G68" s="67"/>
      <c r="H68" s="67"/>
      <c r="I68" s="121"/>
      <c r="J68" s="67"/>
      <c r="K68" s="67"/>
      <c r="L68" s="67"/>
      <c r="Q68" s="5" t="s">
        <v>119</v>
      </c>
      <c r="R68" s="111">
        <f t="shared" si="3"/>
        <v>0.27694202433802223</v>
      </c>
      <c r="S68" s="129" t="s">
        <v>120</v>
      </c>
    </row>
    <row r="69" spans="1:19" x14ac:dyDescent="0.25">
      <c r="A69" s="67"/>
      <c r="B69" s="67"/>
      <c r="C69" s="67"/>
      <c r="D69" s="67"/>
      <c r="E69" s="67"/>
      <c r="F69" s="67"/>
      <c r="G69" s="67"/>
      <c r="H69" s="67"/>
      <c r="I69" s="121"/>
      <c r="J69" s="67"/>
      <c r="K69" s="67"/>
      <c r="L69" s="67"/>
      <c r="Q69" s="5" t="s">
        <v>121</v>
      </c>
      <c r="R69" s="111">
        <f t="shared" si="3"/>
        <v>0.11274892921221355</v>
      </c>
      <c r="S69" s="129" t="s">
        <v>122</v>
      </c>
    </row>
    <row r="70" spans="1:19" x14ac:dyDescent="0.25">
      <c r="A70" s="67"/>
      <c r="B70" s="67"/>
      <c r="C70" s="67"/>
      <c r="D70" s="67"/>
      <c r="E70" s="67"/>
      <c r="F70" s="67"/>
      <c r="G70" s="67"/>
      <c r="H70" s="67"/>
      <c r="I70" s="121"/>
      <c r="J70" s="67"/>
      <c r="K70" s="67"/>
      <c r="L70" s="67"/>
      <c r="Q70" s="5" t="s">
        <v>123</v>
      </c>
      <c r="R70" s="111">
        <f t="shared" si="3"/>
        <v>4.8198068149674338</v>
      </c>
      <c r="S70" s="129" t="s">
        <v>54</v>
      </c>
    </row>
    <row r="71" spans="1:19" x14ac:dyDescent="0.25">
      <c r="A71" s="67"/>
      <c r="B71" s="67"/>
      <c r="C71" s="67"/>
      <c r="D71" s="67"/>
      <c r="E71" s="67"/>
      <c r="F71" s="67"/>
      <c r="G71" s="67"/>
      <c r="H71" s="67"/>
      <c r="I71" s="121"/>
      <c r="J71" s="67"/>
      <c r="K71" s="67"/>
      <c r="L71" s="67"/>
      <c r="Q71" s="5" t="s">
        <v>124</v>
      </c>
      <c r="R71" s="111">
        <f t="shared" si="3"/>
        <v>0.12232915069783835</v>
      </c>
      <c r="S71" s="129" t="s">
        <v>125</v>
      </c>
    </row>
    <row r="72" spans="1:19" x14ac:dyDescent="0.25">
      <c r="A72" s="67"/>
      <c r="B72" s="67"/>
      <c r="C72" s="67"/>
      <c r="D72" s="67"/>
      <c r="E72" s="67"/>
      <c r="F72" s="67"/>
      <c r="G72" s="67"/>
      <c r="H72" s="67"/>
      <c r="I72" s="121"/>
      <c r="J72" s="67"/>
      <c r="K72" s="67"/>
      <c r="L72" s="67"/>
      <c r="Q72" s="5" t="s">
        <v>126</v>
      </c>
      <c r="R72" s="111">
        <f t="shared" si="3"/>
        <v>2.6163370594296183</v>
      </c>
      <c r="S72" s="129" t="s">
        <v>127</v>
      </c>
    </row>
    <row r="73" spans="1:19" x14ac:dyDescent="0.25">
      <c r="A73" s="67"/>
      <c r="B73" s="67"/>
      <c r="C73" s="67"/>
      <c r="D73" s="67"/>
      <c r="E73" s="67"/>
      <c r="F73" s="67"/>
      <c r="G73" s="67"/>
      <c r="H73" s="67"/>
      <c r="I73" s="121"/>
      <c r="J73" s="67"/>
      <c r="K73" s="67"/>
      <c r="L73" s="67"/>
      <c r="Q73" s="5" t="s">
        <v>128</v>
      </c>
      <c r="R73" s="111">
        <f t="shared" si="3"/>
        <v>0.35664570005356244</v>
      </c>
      <c r="S73" s="129" t="s">
        <v>129</v>
      </c>
    </row>
    <row r="74" spans="1:19" x14ac:dyDescent="0.25">
      <c r="A74" s="67"/>
      <c r="B74" s="67"/>
      <c r="C74" s="67"/>
      <c r="D74" s="67"/>
      <c r="E74" s="67"/>
      <c r="F74" s="67"/>
      <c r="G74" s="67"/>
      <c r="H74" s="67"/>
      <c r="I74" s="121"/>
      <c r="J74" s="67"/>
      <c r="K74" s="67"/>
      <c r="L74" s="67"/>
      <c r="Q74" s="5" t="s">
        <v>130</v>
      </c>
      <c r="R74" s="111">
        <f t="shared" si="3"/>
        <v>0.16292125629518672</v>
      </c>
      <c r="S74" s="129" t="s">
        <v>131</v>
      </c>
    </row>
    <row r="75" spans="1:19" x14ac:dyDescent="0.25">
      <c r="A75" s="67"/>
      <c r="B75" s="67"/>
      <c r="C75" s="67"/>
      <c r="D75" s="67"/>
      <c r="E75" s="67"/>
      <c r="F75" s="67"/>
      <c r="G75" s="67"/>
      <c r="H75" s="67"/>
      <c r="I75" s="121"/>
      <c r="J75" s="67"/>
      <c r="K75" s="67"/>
      <c r="L75" s="67"/>
      <c r="Q75" s="5" t="s">
        <v>132</v>
      </c>
      <c r="R75" s="111">
        <f t="shared" si="3"/>
        <v>0.35390917453125698</v>
      </c>
      <c r="S75" s="129" t="s">
        <v>133</v>
      </c>
    </row>
    <row r="76" spans="1:19" x14ac:dyDescent="0.25">
      <c r="A76" s="67"/>
      <c r="B76" s="67"/>
      <c r="C76" s="67"/>
      <c r="D76" s="67"/>
      <c r="E76" s="67"/>
      <c r="F76" s="67"/>
      <c r="G76" s="67"/>
      <c r="H76" s="67"/>
      <c r="I76" s="121"/>
      <c r="J76" s="67"/>
      <c r="K76" s="67"/>
      <c r="L76" s="67"/>
      <c r="Q76" s="5" t="s">
        <v>134</v>
      </c>
      <c r="R76" s="111">
        <f t="shared" si="3"/>
        <v>0.26549003808258143</v>
      </c>
      <c r="S76" s="129" t="s">
        <v>135</v>
      </c>
    </row>
    <row r="77" spans="1:19" x14ac:dyDescent="0.25">
      <c r="A77" s="67"/>
      <c r="B77" s="67"/>
      <c r="C77" s="67"/>
      <c r="D77" s="67"/>
      <c r="E77" s="67"/>
      <c r="F77" s="67"/>
      <c r="G77" s="67"/>
      <c r="H77" s="67"/>
      <c r="I77" s="121"/>
      <c r="J77" s="67"/>
      <c r="K77" s="67"/>
      <c r="L77" s="67"/>
      <c r="Q77" s="5" t="s">
        <v>137</v>
      </c>
      <c r="R77" s="111">
        <f t="shared" si="3"/>
        <v>6.325994619879928E-2</v>
      </c>
      <c r="S77" s="129" t="s">
        <v>138</v>
      </c>
    </row>
    <row r="78" spans="1:19" x14ac:dyDescent="0.25">
      <c r="A78" s="67"/>
      <c r="B78" s="67"/>
      <c r="C78" s="67"/>
      <c r="D78" s="67"/>
      <c r="E78" s="67"/>
      <c r="F78" s="67"/>
      <c r="G78" s="67"/>
      <c r="H78" s="67"/>
      <c r="I78" s="121"/>
      <c r="J78" s="67"/>
      <c r="K78" s="67"/>
      <c r="L78" s="67"/>
      <c r="Q78" s="5" t="s">
        <v>139</v>
      </c>
      <c r="R78" s="111">
        <f t="shared" si="3"/>
        <v>0.24815383085401724</v>
      </c>
      <c r="S78" s="129" t="s">
        <v>140</v>
      </c>
    </row>
    <row r="79" spans="1:19" x14ac:dyDescent="0.25">
      <c r="A79" s="67"/>
      <c r="B79" s="67"/>
      <c r="C79" s="67"/>
      <c r="D79" s="67"/>
      <c r="E79" s="67"/>
      <c r="F79" s="67"/>
      <c r="G79" s="67"/>
      <c r="H79" s="67"/>
      <c r="I79" s="121"/>
      <c r="J79" s="67"/>
      <c r="K79" s="67"/>
      <c r="L79" s="67"/>
      <c r="Q79" s="5" t="s">
        <v>141</v>
      </c>
      <c r="R79" s="111">
        <f t="shared" si="3"/>
        <v>0.14625576148932481</v>
      </c>
      <c r="S79" s="129" t="s">
        <v>142</v>
      </c>
    </row>
    <row r="80" spans="1:19" x14ac:dyDescent="0.25">
      <c r="A80" s="67"/>
      <c r="B80" s="67"/>
      <c r="C80" s="67"/>
      <c r="D80" s="67"/>
      <c r="E80" s="67"/>
      <c r="F80" s="67"/>
      <c r="G80" s="67"/>
      <c r="H80" s="67"/>
      <c r="I80" s="121"/>
      <c r="J80" s="67"/>
      <c r="K80" s="67"/>
      <c r="L80" s="67"/>
      <c r="Q80" s="5" t="s">
        <v>143</v>
      </c>
      <c r="R80" s="111">
        <f t="shared" si="3"/>
        <v>0.87273886756260877</v>
      </c>
      <c r="S80" s="129" t="s">
        <v>25</v>
      </c>
    </row>
    <row r="81" spans="1:19" x14ac:dyDescent="0.25">
      <c r="A81" s="67"/>
      <c r="B81" s="67"/>
      <c r="C81" s="67"/>
      <c r="D81" s="67"/>
      <c r="E81" s="67"/>
      <c r="F81" s="67"/>
      <c r="G81" s="67"/>
      <c r="H81" s="67"/>
      <c r="I81" s="121"/>
      <c r="J81" s="67"/>
      <c r="K81" s="67"/>
      <c r="L81" s="67"/>
      <c r="Q81" s="5" t="s">
        <v>144</v>
      </c>
      <c r="R81" s="111">
        <f t="shared" si="3"/>
        <v>0.20194544861420832</v>
      </c>
      <c r="S81" s="129" t="s">
        <v>145</v>
      </c>
    </row>
    <row r="82" spans="1:19" x14ac:dyDescent="0.25">
      <c r="A82" s="67"/>
      <c r="B82" s="67"/>
      <c r="C82" s="67"/>
      <c r="D82" s="67"/>
      <c r="E82" s="67"/>
      <c r="F82" s="67"/>
      <c r="G82" s="67"/>
      <c r="H82" s="67"/>
      <c r="I82" s="121"/>
      <c r="J82" s="67"/>
      <c r="K82" s="67"/>
      <c r="L82" s="67"/>
      <c r="Q82" s="5" t="s">
        <v>146</v>
      </c>
      <c r="R82" s="111">
        <f t="shared" si="3"/>
        <v>0.25184465967212871</v>
      </c>
      <c r="S82" s="129" t="s">
        <v>147</v>
      </c>
    </row>
    <row r="83" spans="1:19" x14ac:dyDescent="0.25">
      <c r="A83" s="67"/>
      <c r="B83" s="67"/>
      <c r="C83" s="67"/>
      <c r="D83" s="67"/>
      <c r="E83" s="67"/>
      <c r="F83" s="67"/>
      <c r="G83" s="67"/>
      <c r="H83" s="67"/>
      <c r="I83" s="121"/>
      <c r="J83" s="67"/>
      <c r="K83" s="67"/>
      <c r="L83" s="67"/>
      <c r="Q83" s="5" t="s">
        <v>148</v>
      </c>
      <c r="R83" s="111">
        <f t="shared" si="3"/>
        <v>0.4928339812138845</v>
      </c>
      <c r="S83" s="129" t="s">
        <v>149</v>
      </c>
    </row>
    <row r="84" spans="1:19" x14ac:dyDescent="0.25">
      <c r="A84" s="67"/>
      <c r="B84" s="67"/>
      <c r="C84" s="67"/>
      <c r="D84" s="67"/>
      <c r="E84" s="67"/>
      <c r="F84" s="67"/>
      <c r="G84" s="67"/>
      <c r="H84" s="67"/>
      <c r="I84" s="121"/>
      <c r="J84" s="67"/>
      <c r="K84" s="67"/>
      <c r="L84" s="67"/>
      <c r="Q84" s="5" t="s">
        <v>150</v>
      </c>
      <c r="R84" s="111">
        <f t="shared" si="3"/>
        <v>0.42284229756766634</v>
      </c>
      <c r="S84" s="129" t="s">
        <v>151</v>
      </c>
    </row>
    <row r="85" spans="1:19" x14ac:dyDescent="0.25">
      <c r="A85" s="67"/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Q85" s="5" t="s">
        <v>152</v>
      </c>
      <c r="R85" s="111">
        <f t="shared" si="3"/>
        <v>6.788103282301769E-2</v>
      </c>
      <c r="S85" s="129" t="s">
        <v>153</v>
      </c>
    </row>
    <row r="86" spans="1:19" x14ac:dyDescent="0.25">
      <c r="A86" s="67"/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Q86" s="5" t="s">
        <v>154</v>
      </c>
      <c r="R86" s="111">
        <f t="shared" si="3"/>
        <v>2.5386044031225694</v>
      </c>
      <c r="S86" s="129" t="s">
        <v>155</v>
      </c>
    </row>
    <row r="87" spans="1:19" x14ac:dyDescent="0.25">
      <c r="A87" s="67"/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Q87" s="5" t="s">
        <v>156</v>
      </c>
      <c r="R87" s="111">
        <f t="shared" si="3"/>
        <v>0.30830393537125839</v>
      </c>
      <c r="S87" s="129" t="s">
        <v>157</v>
      </c>
    </row>
    <row r="88" spans="1:19" x14ac:dyDescent="0.25">
      <c r="A88" s="67"/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Q88" s="5" t="s">
        <v>158</v>
      </c>
      <c r="R88" s="111">
        <f t="shared" si="3"/>
        <v>0.14863569579422145</v>
      </c>
      <c r="S88" s="129" t="s">
        <v>159</v>
      </c>
    </row>
    <row r="89" spans="1:19" x14ac:dyDescent="0.25">
      <c r="A89" s="67"/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Q89" s="5" t="s">
        <v>160</v>
      </c>
      <c r="R89" s="111">
        <f t="shared" si="3"/>
        <v>0.2034064927284045</v>
      </c>
      <c r="S89" s="129" t="s">
        <v>161</v>
      </c>
    </row>
    <row r="90" spans="1:19" x14ac:dyDescent="0.25">
      <c r="A90" s="67"/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Q90" s="5" t="s">
        <v>162</v>
      </c>
      <c r="R90" s="111">
        <f t="shared" si="3"/>
        <v>1.0983044643489903</v>
      </c>
      <c r="S90" s="129" t="s">
        <v>163</v>
      </c>
    </row>
    <row r="91" spans="1:19" x14ac:dyDescent="0.25">
      <c r="A91" s="67"/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Q91" s="5" t="s">
        <v>164</v>
      </c>
      <c r="R91" s="111">
        <f t="shared" si="3"/>
        <v>0.35587123954095579</v>
      </c>
      <c r="S91" s="129" t="s">
        <v>107</v>
      </c>
    </row>
    <row r="92" spans="1:19" x14ac:dyDescent="0.25">
      <c r="A92" s="67"/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Q92" s="5" t="s">
        <v>165</v>
      </c>
      <c r="R92" s="111">
        <f t="shared" ref="R92:R105" si="4">((VLOOKUP($Q92&amp;$S$4,Base,$S$3,FALSE)/1000)/VLOOKUP($S$4,$Q$7:$X$27,$U$3,FALSE))*100</f>
        <v>0.18580914238068277</v>
      </c>
      <c r="S92" s="129" t="s">
        <v>166</v>
      </c>
    </row>
    <row r="93" spans="1:19" x14ac:dyDescent="0.25">
      <c r="A93" s="67"/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Q93" s="5" t="s">
        <v>167</v>
      </c>
      <c r="R93" s="111">
        <f t="shared" si="4"/>
        <v>0.48903350814088187</v>
      </c>
      <c r="S93" s="129" t="s">
        <v>168</v>
      </c>
    </row>
    <row r="94" spans="1:19" x14ac:dyDescent="0.25">
      <c r="A94" s="67"/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Q94" s="5" t="s">
        <v>169</v>
      </c>
      <c r="R94" s="111">
        <f t="shared" si="4"/>
        <v>0.1249860097351228</v>
      </c>
      <c r="S94" s="129" t="s">
        <v>170</v>
      </c>
    </row>
    <row r="95" spans="1:19" x14ac:dyDescent="0.25">
      <c r="A95" s="67"/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Q95" s="5" t="s">
        <v>171</v>
      </c>
      <c r="R95" s="111">
        <f t="shared" si="4"/>
        <v>1.8591470309168652</v>
      </c>
      <c r="S95" s="129" t="s">
        <v>78</v>
      </c>
    </row>
    <row r="96" spans="1:19" x14ac:dyDescent="0.25">
      <c r="A96" s="67"/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Q96" s="5" t="s">
        <v>172</v>
      </c>
      <c r="R96" s="111">
        <f t="shared" si="4"/>
        <v>0.15019006443383276</v>
      </c>
      <c r="S96" s="129" t="s">
        <v>173</v>
      </c>
    </row>
    <row r="97" spans="1:19" x14ac:dyDescent="0.25">
      <c r="A97" s="67"/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Q97" s="5" t="s">
        <v>174</v>
      </c>
      <c r="R97" s="111">
        <f t="shared" si="4"/>
        <v>18.115128810081085</v>
      </c>
      <c r="S97" s="129" t="s">
        <v>175</v>
      </c>
    </row>
    <row r="98" spans="1:19" x14ac:dyDescent="0.25">
      <c r="A98" s="67"/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Q98" s="5" t="s">
        <v>176</v>
      </c>
      <c r="R98" s="111">
        <f t="shared" si="4"/>
        <v>0.39233332823170963</v>
      </c>
      <c r="S98" s="129" t="s">
        <v>177</v>
      </c>
    </row>
    <row r="99" spans="1:19" x14ac:dyDescent="0.25">
      <c r="A99" s="67"/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Q99" s="5" t="s">
        <v>178</v>
      </c>
      <c r="R99" s="111">
        <f t="shared" si="4"/>
        <v>0.264775213851486</v>
      </c>
      <c r="S99" s="129" t="s">
        <v>179</v>
      </c>
    </row>
    <row r="100" spans="1:19" x14ac:dyDescent="0.25">
      <c r="A100" s="67"/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Q100" s="5" t="s">
        <v>180</v>
      </c>
      <c r="R100" s="111">
        <f t="shared" si="4"/>
        <v>0.46592894467342744</v>
      </c>
      <c r="S100" s="129" t="s">
        <v>181</v>
      </c>
    </row>
    <row r="101" spans="1:19" x14ac:dyDescent="0.25">
      <c r="A101" s="67"/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Q101" s="5" t="s">
        <v>182</v>
      </c>
      <c r="R101" s="111">
        <f t="shared" si="4"/>
        <v>2.6141252940357518</v>
      </c>
      <c r="S101" s="129" t="s">
        <v>183</v>
      </c>
    </row>
    <row r="102" spans="1:19" x14ac:dyDescent="0.25">
      <c r="A102" s="67"/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Q102" s="5" t="s">
        <v>184</v>
      </c>
      <c r="R102" s="111">
        <f t="shared" si="4"/>
        <v>0.10857564270332347</v>
      </c>
      <c r="S102" s="129" t="s">
        <v>185</v>
      </c>
    </row>
    <row r="103" spans="1:19" x14ac:dyDescent="0.25">
      <c r="A103" s="67"/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Q103" s="5" t="s">
        <v>186</v>
      </c>
      <c r="R103" s="111">
        <f t="shared" si="4"/>
        <v>0.22869763341559568</v>
      </c>
      <c r="S103" s="129" t="s">
        <v>187</v>
      </c>
    </row>
    <row r="104" spans="1:19" x14ac:dyDescent="0.25">
      <c r="A104" s="67"/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Q104" s="5" t="s">
        <v>188</v>
      </c>
      <c r="R104" s="111">
        <f t="shared" si="4"/>
        <v>9.094463970682348</v>
      </c>
      <c r="S104" s="129" t="s">
        <v>189</v>
      </c>
    </row>
    <row r="105" spans="1:19" x14ac:dyDescent="0.25">
      <c r="A105" s="67"/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Q105" s="5" t="s">
        <v>190</v>
      </c>
      <c r="R105" s="111">
        <f t="shared" si="4"/>
        <v>18.399890637137293</v>
      </c>
      <c r="S105" s="129" t="s">
        <v>71</v>
      </c>
    </row>
    <row r="106" spans="1:19" x14ac:dyDescent="0.25">
      <c r="A106" s="67"/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</row>
    <row r="107" spans="1:19" x14ac:dyDescent="0.25">
      <c r="A107" s="67"/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</row>
    <row r="108" spans="1:19" x14ac:dyDescent="0.25">
      <c r="A108" s="67"/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</row>
    <row r="109" spans="1:19" x14ac:dyDescent="0.25">
      <c r="A109" s="67"/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</row>
    <row r="110" spans="1:19" x14ac:dyDescent="0.25">
      <c r="A110" s="67"/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</row>
    <row r="111" spans="1:19" x14ac:dyDescent="0.25">
      <c r="A111" s="67"/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</row>
    <row r="112" spans="1:19" x14ac:dyDescent="0.25">
      <c r="A112" s="67"/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</row>
    <row r="113" spans="1:12" x14ac:dyDescent="0.25">
      <c r="A113" s="67"/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</row>
    <row r="114" spans="1:12" x14ac:dyDescent="0.25">
      <c r="A114" s="67"/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</row>
    <row r="115" spans="1:12" x14ac:dyDescent="0.25">
      <c r="A115" s="67"/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</row>
    <row r="116" spans="1:12" x14ac:dyDescent="0.25">
      <c r="A116" s="67"/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</row>
    <row r="117" spans="1:12" x14ac:dyDescent="0.25">
      <c r="A117" s="67"/>
      <c r="B117" s="67"/>
      <c r="C117" s="67"/>
      <c r="D117" s="67"/>
      <c r="E117" s="67"/>
      <c r="F117" s="67"/>
      <c r="G117" s="67"/>
      <c r="H117" s="67"/>
      <c r="I117" s="67"/>
      <c r="J117" s="67"/>
      <c r="K117" s="67"/>
      <c r="L117" s="67"/>
    </row>
    <row r="118" spans="1:12" x14ac:dyDescent="0.25">
      <c r="A118" s="67"/>
      <c r="B118" s="67"/>
      <c r="C118" s="67"/>
      <c r="D118" s="67"/>
      <c r="E118" s="67"/>
      <c r="F118" s="67"/>
      <c r="G118" s="67"/>
      <c r="H118" s="67"/>
      <c r="I118" s="67"/>
      <c r="J118" s="67"/>
      <c r="K118" s="67"/>
      <c r="L118" s="67"/>
    </row>
    <row r="119" spans="1:12" x14ac:dyDescent="0.25">
      <c r="A119" s="67"/>
      <c r="B119" s="67"/>
      <c r="C119" s="67"/>
      <c r="D119" s="67"/>
      <c r="E119" s="67"/>
      <c r="F119" s="67"/>
      <c r="G119" s="67"/>
      <c r="H119" s="67"/>
      <c r="I119" s="67"/>
      <c r="J119" s="67"/>
      <c r="K119" s="67"/>
      <c r="L119" s="67"/>
    </row>
    <row r="120" spans="1:12" x14ac:dyDescent="0.25">
      <c r="A120" s="67"/>
      <c r="B120" s="67"/>
      <c r="C120" s="67"/>
      <c r="D120" s="67"/>
      <c r="E120" s="67"/>
      <c r="F120" s="67"/>
      <c r="G120" s="67"/>
      <c r="H120" s="67"/>
      <c r="I120" s="67"/>
      <c r="J120" s="67"/>
      <c r="K120" s="67"/>
      <c r="L120" s="67"/>
    </row>
    <row r="121" spans="1:12" x14ac:dyDescent="0.25">
      <c r="A121" s="67"/>
      <c r="B121" s="67"/>
      <c r="C121" s="67"/>
      <c r="D121" s="67"/>
      <c r="E121" s="67"/>
      <c r="F121" s="67"/>
      <c r="G121" s="67"/>
      <c r="H121" s="67"/>
      <c r="I121" s="67"/>
      <c r="J121" s="67"/>
      <c r="K121" s="67"/>
      <c r="L121" s="67"/>
    </row>
    <row r="122" spans="1:12" x14ac:dyDescent="0.25">
      <c r="A122" s="67"/>
      <c r="B122" s="67"/>
      <c r="C122" s="67"/>
      <c r="D122" s="67"/>
      <c r="E122" s="67"/>
      <c r="F122" s="67"/>
      <c r="G122" s="67"/>
      <c r="H122" s="67"/>
      <c r="I122" s="67"/>
      <c r="J122" s="67"/>
      <c r="K122" s="67"/>
      <c r="L122" s="67"/>
    </row>
    <row r="123" spans="1:12" x14ac:dyDescent="0.25">
      <c r="A123" s="67"/>
      <c r="B123" s="67"/>
      <c r="C123" s="67"/>
      <c r="D123" s="67"/>
      <c r="E123" s="67"/>
      <c r="F123" s="67"/>
      <c r="G123" s="67"/>
      <c r="H123" s="67"/>
      <c r="I123" s="67"/>
      <c r="J123" s="67"/>
      <c r="K123" s="67"/>
      <c r="L123" s="67"/>
    </row>
    <row r="124" spans="1:12" x14ac:dyDescent="0.25">
      <c r="A124" s="67"/>
      <c r="B124" s="67"/>
      <c r="C124" s="67"/>
      <c r="D124" s="67"/>
      <c r="E124" s="67"/>
      <c r="F124" s="67"/>
      <c r="G124" s="67"/>
      <c r="H124" s="67"/>
      <c r="I124" s="67"/>
      <c r="J124" s="67"/>
      <c r="K124" s="67"/>
      <c r="L124" s="67"/>
    </row>
    <row r="125" spans="1:12" x14ac:dyDescent="0.25">
      <c r="A125" s="67"/>
      <c r="B125" s="67"/>
      <c r="C125" s="67"/>
      <c r="D125" s="67"/>
      <c r="E125" s="67"/>
      <c r="F125" s="67"/>
      <c r="G125" s="67"/>
      <c r="H125" s="67"/>
      <c r="I125" s="67"/>
      <c r="J125" s="67"/>
      <c r="K125" s="67"/>
      <c r="L125" s="67"/>
    </row>
    <row r="126" spans="1:12" x14ac:dyDescent="0.25">
      <c r="A126" s="67"/>
      <c r="B126" s="67"/>
      <c r="C126" s="67"/>
      <c r="D126" s="67"/>
      <c r="E126" s="67"/>
      <c r="F126" s="67"/>
      <c r="G126" s="67"/>
      <c r="H126" s="67"/>
      <c r="I126" s="67"/>
      <c r="J126" s="67"/>
      <c r="K126" s="67"/>
      <c r="L126" s="67"/>
    </row>
    <row r="127" spans="1:12" x14ac:dyDescent="0.25">
      <c r="A127" s="67"/>
      <c r="B127" s="67"/>
      <c r="C127" s="67"/>
      <c r="D127" s="67"/>
      <c r="E127" s="67"/>
      <c r="F127" s="67"/>
      <c r="G127" s="67"/>
      <c r="H127" s="67"/>
      <c r="I127" s="67"/>
      <c r="J127" s="67"/>
      <c r="K127" s="67"/>
      <c r="L127" s="67"/>
    </row>
    <row r="128" spans="1:12" x14ac:dyDescent="0.25">
      <c r="A128" s="67"/>
      <c r="B128" s="67"/>
      <c r="C128" s="67"/>
      <c r="D128" s="67"/>
      <c r="E128" s="67"/>
      <c r="F128" s="67"/>
      <c r="G128" s="67"/>
      <c r="H128" s="67"/>
      <c r="I128" s="67"/>
      <c r="J128" s="67"/>
      <c r="K128" s="67"/>
      <c r="L128" s="67"/>
    </row>
    <row r="129" spans="1:12" x14ac:dyDescent="0.25">
      <c r="A129" s="67"/>
      <c r="B129" s="67"/>
      <c r="C129" s="67"/>
      <c r="D129" s="67"/>
      <c r="E129" s="67"/>
      <c r="F129" s="67"/>
      <c r="G129" s="67"/>
      <c r="H129" s="67"/>
      <c r="I129" s="67"/>
      <c r="J129" s="67"/>
      <c r="K129" s="67"/>
      <c r="L129" s="67"/>
    </row>
    <row r="130" spans="1:12" x14ac:dyDescent="0.25">
      <c r="A130" s="67"/>
      <c r="B130" s="67"/>
      <c r="C130" s="67"/>
      <c r="D130" s="67"/>
      <c r="E130" s="67"/>
      <c r="F130" s="67"/>
      <c r="G130" s="67"/>
      <c r="H130" s="67"/>
      <c r="I130" s="67"/>
      <c r="J130" s="67"/>
      <c r="K130" s="67"/>
      <c r="L130" s="67"/>
    </row>
    <row r="131" spans="1:12" x14ac:dyDescent="0.25">
      <c r="A131" s="67"/>
      <c r="B131" s="67"/>
      <c r="C131" s="67"/>
      <c r="D131" s="67"/>
      <c r="E131" s="67"/>
      <c r="F131" s="67"/>
      <c r="G131" s="67"/>
      <c r="H131" s="67"/>
      <c r="I131" s="67"/>
      <c r="J131" s="67"/>
      <c r="K131" s="67"/>
      <c r="L131" s="67"/>
    </row>
    <row r="132" spans="1:12" x14ac:dyDescent="0.25">
      <c r="A132" s="67"/>
      <c r="B132" s="67"/>
      <c r="C132" s="67"/>
      <c r="D132" s="67"/>
      <c r="E132" s="67"/>
      <c r="F132" s="67"/>
      <c r="G132" s="67"/>
      <c r="H132" s="67"/>
      <c r="I132" s="67"/>
      <c r="J132" s="67"/>
      <c r="K132" s="67"/>
      <c r="L132" s="67"/>
    </row>
    <row r="133" spans="1:12" x14ac:dyDescent="0.25">
      <c r="A133" s="67"/>
      <c r="B133" s="67"/>
      <c r="C133" s="67"/>
      <c r="D133" s="67"/>
      <c r="E133" s="67"/>
      <c r="F133" s="67"/>
      <c r="G133" s="67"/>
      <c r="H133" s="67"/>
      <c r="I133" s="67"/>
      <c r="J133" s="67"/>
      <c r="K133" s="67"/>
      <c r="L133" s="67"/>
    </row>
    <row r="134" spans="1:12" x14ac:dyDescent="0.25">
      <c r="A134" s="67"/>
      <c r="B134" s="67"/>
      <c r="C134" s="67"/>
      <c r="D134" s="67"/>
      <c r="E134" s="67"/>
      <c r="F134" s="67"/>
      <c r="G134" s="67"/>
      <c r="H134" s="67"/>
      <c r="I134" s="67"/>
      <c r="J134" s="67"/>
      <c r="K134" s="67"/>
      <c r="L134" s="67"/>
    </row>
    <row r="135" spans="1:12" x14ac:dyDescent="0.25">
      <c r="A135" s="67"/>
      <c r="B135" s="67"/>
      <c r="C135" s="67"/>
      <c r="D135" s="67"/>
      <c r="E135" s="67"/>
      <c r="F135" s="67"/>
      <c r="G135" s="67"/>
      <c r="H135" s="67"/>
      <c r="I135" s="67"/>
      <c r="J135" s="67"/>
      <c r="K135" s="67"/>
      <c r="L135" s="67"/>
    </row>
    <row r="136" spans="1:12" x14ac:dyDescent="0.25">
      <c r="A136" s="67"/>
      <c r="B136" s="67"/>
      <c r="C136" s="67"/>
      <c r="D136" s="67"/>
      <c r="E136" s="67"/>
      <c r="F136" s="67"/>
      <c r="G136" s="67"/>
      <c r="H136" s="67"/>
      <c r="I136" s="67"/>
      <c r="J136" s="67"/>
      <c r="K136" s="67"/>
      <c r="L136" s="67"/>
    </row>
    <row r="137" spans="1:12" x14ac:dyDescent="0.25">
      <c r="A137" s="67"/>
      <c r="B137" s="67"/>
      <c r="C137" s="67"/>
      <c r="D137" s="67"/>
      <c r="E137" s="67"/>
      <c r="F137" s="67"/>
      <c r="G137" s="67"/>
      <c r="H137" s="67"/>
      <c r="I137" s="67"/>
      <c r="J137" s="67"/>
      <c r="K137" s="67"/>
      <c r="L137" s="67"/>
    </row>
    <row r="138" spans="1:12" x14ac:dyDescent="0.25">
      <c r="A138" s="67"/>
      <c r="B138" s="67"/>
      <c r="C138" s="67"/>
      <c r="D138" s="67"/>
      <c r="E138" s="67"/>
      <c r="F138" s="67"/>
      <c r="G138" s="67"/>
      <c r="H138" s="67"/>
      <c r="I138" s="67"/>
      <c r="J138" s="67"/>
      <c r="K138" s="67"/>
      <c r="L138" s="67"/>
    </row>
    <row r="139" spans="1:12" x14ac:dyDescent="0.25">
      <c r="A139" s="67"/>
      <c r="B139" s="67"/>
      <c r="C139" s="67"/>
      <c r="D139" s="67"/>
      <c r="E139" s="67"/>
      <c r="F139" s="67"/>
      <c r="G139" s="67"/>
      <c r="H139" s="67"/>
      <c r="I139" s="67"/>
      <c r="J139" s="67"/>
      <c r="K139" s="67"/>
      <c r="L139" s="67"/>
    </row>
    <row r="140" spans="1:12" x14ac:dyDescent="0.25">
      <c r="A140" s="67"/>
      <c r="B140" s="67"/>
      <c r="C140" s="67"/>
      <c r="D140" s="67"/>
      <c r="E140" s="67"/>
      <c r="F140" s="67"/>
      <c r="G140" s="67"/>
      <c r="H140" s="67"/>
      <c r="I140" s="67"/>
      <c r="J140" s="67"/>
      <c r="K140" s="67"/>
      <c r="L140" s="67"/>
    </row>
    <row r="141" spans="1:12" x14ac:dyDescent="0.25">
      <c r="A141" s="67"/>
      <c r="B141" s="67"/>
      <c r="C141" s="67"/>
      <c r="D141" s="67"/>
      <c r="E141" s="67"/>
      <c r="F141" s="67"/>
      <c r="G141" s="67"/>
      <c r="H141" s="67"/>
      <c r="I141" s="67"/>
      <c r="J141" s="67"/>
      <c r="K141" s="67"/>
      <c r="L141" s="67"/>
    </row>
    <row r="142" spans="1:12" x14ac:dyDescent="0.25">
      <c r="A142" s="67"/>
      <c r="B142" s="67"/>
      <c r="C142" s="67"/>
      <c r="D142" s="67"/>
      <c r="E142" s="67"/>
      <c r="F142" s="67"/>
      <c r="G142" s="67"/>
      <c r="H142" s="67"/>
      <c r="I142" s="67"/>
      <c r="J142" s="67"/>
      <c r="K142" s="67"/>
      <c r="L142" s="67"/>
    </row>
    <row r="143" spans="1:12" x14ac:dyDescent="0.25">
      <c r="A143" s="67"/>
      <c r="B143" s="67"/>
      <c r="C143" s="67"/>
      <c r="D143" s="67"/>
      <c r="E143" s="67"/>
      <c r="F143" s="67"/>
      <c r="G143" s="67"/>
      <c r="H143" s="67"/>
      <c r="I143" s="67"/>
      <c r="J143" s="67"/>
      <c r="K143" s="67"/>
      <c r="L143" s="67"/>
    </row>
    <row r="144" spans="1:12" x14ac:dyDescent="0.25">
      <c r="A144" s="67"/>
      <c r="B144" s="67"/>
      <c r="C144" s="67"/>
      <c r="D144" s="67"/>
      <c r="E144" s="67"/>
      <c r="F144" s="67"/>
      <c r="G144" s="67"/>
      <c r="H144" s="67"/>
      <c r="I144" s="67"/>
      <c r="J144" s="67"/>
      <c r="K144" s="67"/>
      <c r="L144" s="67"/>
    </row>
    <row r="145" spans="1:12" x14ac:dyDescent="0.25">
      <c r="A145" s="67"/>
      <c r="B145" s="67"/>
      <c r="C145" s="67"/>
      <c r="D145" s="67"/>
      <c r="E145" s="67"/>
      <c r="F145" s="67"/>
      <c r="G145" s="67"/>
      <c r="H145" s="67"/>
      <c r="I145" s="67"/>
      <c r="J145" s="67"/>
      <c r="K145" s="67"/>
      <c r="L145" s="67"/>
    </row>
    <row r="146" spans="1:12" x14ac:dyDescent="0.25">
      <c r="A146" s="67"/>
      <c r="B146" s="67"/>
      <c r="C146" s="67"/>
      <c r="D146" s="67"/>
      <c r="E146" s="67"/>
      <c r="F146" s="67"/>
      <c r="G146" s="67"/>
      <c r="H146" s="67"/>
      <c r="I146" s="67"/>
      <c r="J146" s="67"/>
      <c r="K146" s="67"/>
      <c r="L146" s="67"/>
    </row>
    <row r="147" spans="1:12" x14ac:dyDescent="0.25">
      <c r="A147" s="67"/>
      <c r="B147" s="67"/>
      <c r="C147" s="67"/>
      <c r="D147" s="67"/>
      <c r="E147" s="67"/>
      <c r="F147" s="67"/>
      <c r="G147" s="67"/>
      <c r="H147" s="67"/>
      <c r="I147" s="67"/>
      <c r="J147" s="67"/>
      <c r="K147" s="67"/>
      <c r="L147" s="67"/>
    </row>
    <row r="148" spans="1:12" x14ac:dyDescent="0.25">
      <c r="A148" s="67"/>
      <c r="B148" s="67"/>
      <c r="C148" s="67"/>
      <c r="D148" s="67"/>
      <c r="E148" s="67"/>
      <c r="F148" s="67"/>
      <c r="G148" s="67"/>
      <c r="H148" s="67"/>
      <c r="I148" s="67"/>
      <c r="J148" s="67"/>
      <c r="K148" s="67"/>
      <c r="L148" s="67"/>
    </row>
    <row r="149" spans="1:12" x14ac:dyDescent="0.25">
      <c r="A149" s="67"/>
      <c r="B149" s="67"/>
      <c r="C149" s="67"/>
      <c r="D149" s="67"/>
      <c r="E149" s="67"/>
      <c r="F149" s="67"/>
      <c r="G149" s="67"/>
      <c r="H149" s="67"/>
      <c r="I149" s="67"/>
      <c r="J149" s="67"/>
      <c r="K149" s="67"/>
      <c r="L149" s="67"/>
    </row>
    <row r="150" spans="1:12" x14ac:dyDescent="0.25">
      <c r="A150" s="67"/>
      <c r="B150" s="67"/>
      <c r="C150" s="67"/>
      <c r="D150" s="67"/>
      <c r="E150" s="67"/>
      <c r="F150" s="67"/>
      <c r="G150" s="67"/>
      <c r="H150" s="67"/>
      <c r="I150" s="67"/>
      <c r="J150" s="67"/>
      <c r="K150" s="67"/>
      <c r="L150" s="67"/>
    </row>
    <row r="151" spans="1:12" x14ac:dyDescent="0.25">
      <c r="A151" s="67"/>
      <c r="B151" s="67"/>
      <c r="C151" s="67"/>
      <c r="D151" s="67"/>
      <c r="E151" s="67"/>
      <c r="F151" s="67"/>
      <c r="G151" s="67"/>
      <c r="H151" s="67"/>
      <c r="I151" s="67"/>
      <c r="J151" s="67"/>
      <c r="K151" s="67"/>
      <c r="L151" s="67"/>
    </row>
    <row r="152" spans="1:12" x14ac:dyDescent="0.25">
      <c r="A152" s="67"/>
      <c r="B152" s="67"/>
      <c r="C152" s="67"/>
      <c r="D152" s="67"/>
      <c r="E152" s="67"/>
      <c r="F152" s="67"/>
      <c r="G152" s="67"/>
      <c r="H152" s="67"/>
      <c r="I152" s="67"/>
      <c r="J152" s="67"/>
      <c r="K152" s="67"/>
      <c r="L152" s="67"/>
    </row>
    <row r="153" spans="1:12" x14ac:dyDescent="0.25">
      <c r="A153" s="67"/>
      <c r="B153" s="67"/>
      <c r="C153" s="67"/>
      <c r="D153" s="67"/>
      <c r="E153" s="67"/>
      <c r="F153" s="67"/>
      <c r="G153" s="67"/>
      <c r="H153" s="67"/>
      <c r="I153" s="67"/>
      <c r="J153" s="67"/>
      <c r="K153" s="67"/>
      <c r="L153" s="67"/>
    </row>
    <row r="154" spans="1:12" x14ac:dyDescent="0.25">
      <c r="A154" s="67"/>
      <c r="B154" s="67"/>
      <c r="C154" s="67"/>
      <c r="D154" s="67"/>
      <c r="E154" s="67"/>
      <c r="F154" s="67"/>
      <c r="G154" s="67"/>
      <c r="H154" s="67"/>
      <c r="I154" s="67"/>
      <c r="J154" s="67"/>
      <c r="K154" s="67"/>
      <c r="L154" s="67"/>
    </row>
    <row r="155" spans="1:12" x14ac:dyDescent="0.25">
      <c r="A155" s="67"/>
      <c r="B155" s="67"/>
      <c r="C155" s="67"/>
      <c r="D155" s="67"/>
      <c r="E155" s="67"/>
      <c r="F155" s="67"/>
      <c r="G155" s="67"/>
      <c r="H155" s="67"/>
      <c r="I155" s="67"/>
      <c r="J155" s="67"/>
      <c r="K155" s="67"/>
      <c r="L155" s="67"/>
    </row>
    <row r="156" spans="1:12" x14ac:dyDescent="0.25">
      <c r="A156" s="67"/>
      <c r="B156" s="67"/>
      <c r="C156" s="67"/>
      <c r="D156" s="67"/>
      <c r="E156" s="67"/>
      <c r="F156" s="67"/>
      <c r="G156" s="67"/>
      <c r="H156" s="67"/>
      <c r="I156" s="67"/>
      <c r="J156" s="67"/>
      <c r="K156" s="67"/>
      <c r="L156" s="67"/>
    </row>
    <row r="157" spans="1:12" x14ac:dyDescent="0.25">
      <c r="A157" s="67"/>
      <c r="B157" s="67"/>
      <c r="C157" s="67"/>
      <c r="D157" s="67"/>
      <c r="E157" s="67"/>
      <c r="F157" s="67"/>
      <c r="G157" s="67"/>
      <c r="H157" s="67"/>
      <c r="I157" s="67"/>
      <c r="J157" s="67"/>
      <c r="K157" s="67"/>
      <c r="L157" s="67"/>
    </row>
    <row r="158" spans="1:12" x14ac:dyDescent="0.25">
      <c r="A158" s="67"/>
      <c r="B158" s="67"/>
      <c r="C158" s="67"/>
      <c r="D158" s="67"/>
      <c r="E158" s="67"/>
      <c r="F158" s="67"/>
      <c r="G158" s="67"/>
      <c r="H158" s="67"/>
      <c r="I158" s="67"/>
      <c r="J158" s="67"/>
      <c r="K158" s="67"/>
      <c r="L158" s="67"/>
    </row>
    <row r="159" spans="1:12" x14ac:dyDescent="0.25">
      <c r="A159" s="67"/>
      <c r="B159" s="67"/>
      <c r="C159" s="67"/>
      <c r="D159" s="67"/>
      <c r="E159" s="67"/>
      <c r="F159" s="67"/>
      <c r="G159" s="67"/>
      <c r="H159" s="67"/>
      <c r="I159" s="67"/>
      <c r="J159" s="67"/>
      <c r="K159" s="67"/>
      <c r="L159" s="67"/>
    </row>
    <row r="160" spans="1:12" x14ac:dyDescent="0.25">
      <c r="A160" s="67"/>
      <c r="B160" s="67"/>
      <c r="C160" s="67"/>
      <c r="D160" s="67"/>
      <c r="E160" s="67"/>
      <c r="F160" s="67"/>
      <c r="G160" s="67"/>
      <c r="H160" s="67"/>
      <c r="I160" s="67"/>
      <c r="J160" s="67"/>
      <c r="K160" s="67"/>
      <c r="L160" s="67"/>
    </row>
    <row r="161" spans="1:12" x14ac:dyDescent="0.25">
      <c r="A161" s="67"/>
      <c r="B161" s="67"/>
      <c r="C161" s="67"/>
      <c r="D161" s="67"/>
      <c r="E161" s="67"/>
      <c r="F161" s="67"/>
      <c r="G161" s="67"/>
      <c r="H161" s="67"/>
      <c r="I161" s="67"/>
      <c r="J161" s="67"/>
      <c r="K161" s="67"/>
      <c r="L161" s="67"/>
    </row>
    <row r="162" spans="1:12" x14ac:dyDescent="0.25">
      <c r="A162" s="67"/>
      <c r="B162" s="67"/>
      <c r="C162" s="67"/>
      <c r="D162" s="67"/>
      <c r="E162" s="67"/>
      <c r="F162" s="67"/>
      <c r="G162" s="67"/>
      <c r="H162" s="67"/>
      <c r="I162" s="67"/>
      <c r="J162" s="67"/>
      <c r="K162" s="67"/>
      <c r="L162" s="67"/>
    </row>
    <row r="163" spans="1:12" x14ac:dyDescent="0.25">
      <c r="A163" s="67"/>
      <c r="B163" s="67"/>
      <c r="C163" s="67"/>
      <c r="D163" s="67"/>
      <c r="E163" s="67"/>
      <c r="F163" s="67"/>
      <c r="G163" s="67"/>
      <c r="H163" s="67"/>
      <c r="I163" s="67"/>
      <c r="J163" s="67"/>
      <c r="K163" s="67"/>
      <c r="L163" s="67"/>
    </row>
    <row r="164" spans="1:12" x14ac:dyDescent="0.25">
      <c r="A164" s="67"/>
      <c r="B164" s="67"/>
      <c r="C164" s="67"/>
      <c r="D164" s="67"/>
      <c r="E164" s="67"/>
      <c r="F164" s="67"/>
      <c r="G164" s="67"/>
      <c r="H164" s="67"/>
      <c r="I164" s="67"/>
      <c r="J164" s="67"/>
      <c r="K164" s="67"/>
      <c r="L164" s="67"/>
    </row>
    <row r="165" spans="1:12" x14ac:dyDescent="0.25">
      <c r="A165" s="67"/>
      <c r="B165" s="67"/>
      <c r="C165" s="67"/>
      <c r="D165" s="67"/>
      <c r="E165" s="67"/>
      <c r="F165" s="67"/>
      <c r="G165" s="67"/>
      <c r="H165" s="67"/>
      <c r="I165" s="67"/>
      <c r="J165" s="67"/>
      <c r="K165" s="67"/>
      <c r="L165" s="67"/>
    </row>
    <row r="166" spans="1:12" x14ac:dyDescent="0.25">
      <c r="A166" s="67"/>
      <c r="B166" s="67"/>
      <c r="C166" s="67"/>
      <c r="D166" s="67"/>
      <c r="E166" s="67"/>
      <c r="F166" s="67"/>
      <c r="G166" s="67"/>
      <c r="H166" s="67"/>
      <c r="I166" s="67"/>
      <c r="J166" s="67"/>
      <c r="K166" s="67"/>
      <c r="L166" s="67"/>
    </row>
    <row r="167" spans="1:12" x14ac:dyDescent="0.25">
      <c r="A167" s="67"/>
      <c r="B167" s="67"/>
      <c r="C167" s="67"/>
      <c r="D167" s="67"/>
      <c r="E167" s="67"/>
      <c r="F167" s="67"/>
      <c r="G167" s="67"/>
      <c r="H167" s="67"/>
      <c r="I167" s="67"/>
      <c r="J167" s="67"/>
      <c r="K167" s="67"/>
      <c r="L167" s="67"/>
    </row>
    <row r="168" spans="1:12" x14ac:dyDescent="0.25">
      <c r="L168" s="67"/>
    </row>
  </sheetData>
  <mergeCells count="1">
    <mergeCell ref="Q5:X5"/>
  </mergeCells>
  <hyperlinks>
    <hyperlink ref="D1" location="Sumário!A1" display="VOLTAR" xr:uid="{00000000-0004-0000-0A00-000000000000}"/>
  </hyperlinks>
  <pageMargins left="0.511811024" right="0.511811024" top="0.78740157499999996" bottom="0.78740157499999996" header="0.31496062000000002" footer="0.31496062000000002"/>
  <pageSetup paperSize="9" orientation="portrait" r:id="rId1"/>
  <ignoredErrors>
    <ignoredError sqref="Q28:Q105" numberStoredAsText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2529" r:id="rId4" name="Drop Down 1">
              <controlPr defaultSize="0" autoLine="0" autoPict="0">
                <anchor>
                  <from>
                    <xdr:col>1</xdr:col>
                    <xdr:colOff>333375</xdr:colOff>
                    <xdr:row>3</xdr:row>
                    <xdr:rowOff>38100</xdr:rowOff>
                  </from>
                  <to>
                    <xdr:col>10</xdr:col>
                    <xdr:colOff>247650</xdr:colOff>
                    <xdr:row>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0" r:id="rId5" name="Drop Down 2">
              <controlPr defaultSize="0" autoLine="0" autoPict="0">
                <anchor>
                  <from>
                    <xdr:col>1</xdr:col>
                    <xdr:colOff>333375</xdr:colOff>
                    <xdr:row>6</xdr:row>
                    <xdr:rowOff>28575</xdr:rowOff>
                  </from>
                  <to>
                    <xdr:col>10</xdr:col>
                    <xdr:colOff>247650</xdr:colOff>
                    <xdr:row>7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Planilha12"/>
  <dimension ref="A1"/>
  <sheetViews>
    <sheetView workbookViewId="0">
      <selection activeCell="F28" sqref="F28"/>
    </sheetView>
  </sheetViews>
  <sheetFormatPr defaultRowHeight="15" x14ac:dyDescent="0.25"/>
  <sheetData/>
  <sheetProtection algorithmName="SHA-512" hashValue="SD/E5Zc2Nc8YDftT+sGsA89huwEeLpSbRg5u1vfoSA4gtq+8L6GTdwSGh01LOwqMntc7d2IdN87094+yYLrs9A==" saltValue="lPJr6XJsHkEGWzFuWL6gcw==" spinCount="100000" sheet="1" objects="1" scenarios="1"/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Planilha13"/>
  <dimension ref="B2:Q79"/>
  <sheetViews>
    <sheetView topLeftCell="A2" workbookViewId="0">
      <selection activeCell="B20" sqref="B20"/>
    </sheetView>
  </sheetViews>
  <sheetFormatPr defaultRowHeight="15" x14ac:dyDescent="0.25"/>
  <cols>
    <col min="8" max="8" width="23.85546875" bestFit="1" customWidth="1"/>
    <col min="10" max="10" width="11.28515625" customWidth="1"/>
    <col min="12" max="12" width="34.140625" customWidth="1"/>
  </cols>
  <sheetData>
    <row r="2" spans="2:17" x14ac:dyDescent="0.25">
      <c r="B2">
        <f>D2</f>
        <v>1</v>
      </c>
      <c r="C2">
        <v>2002</v>
      </c>
      <c r="D2">
        <v>1</v>
      </c>
      <c r="G2">
        <f>I2</f>
        <v>1</v>
      </c>
      <c r="H2" s="1" t="s">
        <v>16</v>
      </c>
      <c r="I2">
        <v>1</v>
      </c>
      <c r="J2" s="23" t="s">
        <v>15</v>
      </c>
      <c r="K2">
        <v>1</v>
      </c>
      <c r="L2" t="s">
        <v>215</v>
      </c>
      <c r="M2">
        <v>14</v>
      </c>
      <c r="N2" s="34" t="s">
        <v>223</v>
      </c>
      <c r="O2" t="s">
        <v>224</v>
      </c>
      <c r="P2" s="67" t="s">
        <v>282</v>
      </c>
      <c r="Q2" s="65" t="s">
        <v>260</v>
      </c>
    </row>
    <row r="3" spans="2:17" x14ac:dyDescent="0.25">
      <c r="B3">
        <f t="shared" ref="B3:B15" si="0">D3</f>
        <v>2</v>
      </c>
      <c r="C3">
        <v>2003</v>
      </c>
      <c r="D3">
        <v>2</v>
      </c>
      <c r="G3">
        <f t="shared" ref="G3:G66" si="1">I3</f>
        <v>2</v>
      </c>
      <c r="H3" s="1" t="s">
        <v>21</v>
      </c>
      <c r="I3">
        <v>2</v>
      </c>
      <c r="J3" s="23" t="s">
        <v>20</v>
      </c>
      <c r="K3">
        <v>2</v>
      </c>
      <c r="L3" t="s">
        <v>216</v>
      </c>
      <c r="M3">
        <v>15</v>
      </c>
      <c r="N3" s="34" t="s">
        <v>223</v>
      </c>
      <c r="O3" t="s">
        <v>224</v>
      </c>
      <c r="P3" s="67" t="s">
        <v>283</v>
      </c>
      <c r="Q3" s="65" t="s">
        <v>261</v>
      </c>
    </row>
    <row r="4" spans="2:17" x14ac:dyDescent="0.25">
      <c r="B4">
        <f t="shared" si="0"/>
        <v>3</v>
      </c>
      <c r="C4">
        <v>2004</v>
      </c>
      <c r="D4">
        <v>3</v>
      </c>
      <c r="G4">
        <f t="shared" si="1"/>
        <v>3</v>
      </c>
      <c r="H4" s="1" t="s">
        <v>27</v>
      </c>
      <c r="I4">
        <v>3</v>
      </c>
      <c r="J4" s="23" t="s">
        <v>26</v>
      </c>
      <c r="K4">
        <v>3</v>
      </c>
      <c r="L4" t="s">
        <v>217</v>
      </c>
      <c r="M4">
        <v>16</v>
      </c>
      <c r="N4" s="34" t="s">
        <v>223</v>
      </c>
      <c r="O4" t="s">
        <v>224</v>
      </c>
      <c r="P4" s="67" t="s">
        <v>284</v>
      </c>
      <c r="Q4" s="65" t="s">
        <v>262</v>
      </c>
    </row>
    <row r="5" spans="2:17" x14ac:dyDescent="0.25">
      <c r="B5">
        <f t="shared" si="0"/>
        <v>4</v>
      </c>
      <c r="C5">
        <v>2005</v>
      </c>
      <c r="D5">
        <v>4</v>
      </c>
      <c r="G5">
        <f t="shared" si="1"/>
        <v>4</v>
      </c>
      <c r="H5" s="1" t="s">
        <v>31</v>
      </c>
      <c r="I5">
        <v>4</v>
      </c>
      <c r="J5" s="23" t="s">
        <v>30</v>
      </c>
      <c r="K5">
        <v>4</v>
      </c>
      <c r="L5" s="2" t="s">
        <v>218</v>
      </c>
      <c r="M5">
        <v>17</v>
      </c>
      <c r="N5" s="34" t="s">
        <v>223</v>
      </c>
      <c r="O5" t="s">
        <v>224</v>
      </c>
      <c r="P5" s="70" t="s">
        <v>285</v>
      </c>
      <c r="Q5" s="65" t="s">
        <v>263</v>
      </c>
    </row>
    <row r="6" spans="2:17" x14ac:dyDescent="0.25">
      <c r="B6">
        <f t="shared" si="0"/>
        <v>5</v>
      </c>
      <c r="C6">
        <v>2006</v>
      </c>
      <c r="D6">
        <v>5</v>
      </c>
      <c r="G6">
        <f t="shared" si="1"/>
        <v>5</v>
      </c>
      <c r="H6" s="1" t="s">
        <v>36</v>
      </c>
      <c r="I6">
        <v>5</v>
      </c>
      <c r="J6" s="23" t="s">
        <v>35</v>
      </c>
      <c r="K6">
        <v>5</v>
      </c>
      <c r="L6" t="s">
        <v>219</v>
      </c>
      <c r="M6">
        <v>18</v>
      </c>
      <c r="N6" s="34" t="s">
        <v>223</v>
      </c>
      <c r="O6" t="s">
        <v>224</v>
      </c>
      <c r="P6" s="67" t="s">
        <v>286</v>
      </c>
      <c r="Q6" s="65" t="s">
        <v>264</v>
      </c>
    </row>
    <row r="7" spans="2:17" x14ac:dyDescent="0.25">
      <c r="B7">
        <f t="shared" si="0"/>
        <v>6</v>
      </c>
      <c r="C7">
        <v>2007</v>
      </c>
      <c r="D7">
        <v>6</v>
      </c>
      <c r="G7">
        <f t="shared" si="1"/>
        <v>6</v>
      </c>
      <c r="H7" s="1" t="s">
        <v>40</v>
      </c>
      <c r="I7">
        <v>6</v>
      </c>
      <c r="J7" s="23" t="s">
        <v>39</v>
      </c>
      <c r="K7">
        <v>6</v>
      </c>
      <c r="L7" t="s">
        <v>220</v>
      </c>
      <c r="M7">
        <v>19</v>
      </c>
      <c r="N7" s="34" t="s">
        <v>223</v>
      </c>
      <c r="O7" t="s">
        <v>224</v>
      </c>
      <c r="P7" s="67" t="s">
        <v>197</v>
      </c>
      <c r="Q7" s="65" t="s">
        <v>265</v>
      </c>
    </row>
    <row r="8" spans="2:17" x14ac:dyDescent="0.25">
      <c r="B8">
        <f t="shared" si="0"/>
        <v>7</v>
      </c>
      <c r="C8">
        <v>2008</v>
      </c>
      <c r="D8">
        <v>7</v>
      </c>
      <c r="G8">
        <f t="shared" si="1"/>
        <v>7</v>
      </c>
      <c r="H8" s="1" t="s">
        <v>44</v>
      </c>
      <c r="I8">
        <v>7</v>
      </c>
      <c r="J8" s="23" t="s">
        <v>43</v>
      </c>
      <c r="K8">
        <v>7</v>
      </c>
      <c r="L8" t="s">
        <v>221</v>
      </c>
      <c r="M8">
        <v>20</v>
      </c>
      <c r="N8" s="34" t="s">
        <v>223</v>
      </c>
      <c r="O8" t="s">
        <v>224</v>
      </c>
      <c r="P8" s="67" t="s">
        <v>287</v>
      </c>
      <c r="Q8" s="65" t="s">
        <v>268</v>
      </c>
    </row>
    <row r="9" spans="2:17" x14ac:dyDescent="0.25">
      <c r="B9">
        <f t="shared" si="0"/>
        <v>8</v>
      </c>
      <c r="C9">
        <v>2009</v>
      </c>
      <c r="D9">
        <v>8</v>
      </c>
      <c r="G9">
        <f t="shared" si="1"/>
        <v>8</v>
      </c>
      <c r="H9" s="1" t="s">
        <v>46</v>
      </c>
      <c r="I9">
        <v>8</v>
      </c>
      <c r="J9" s="23" t="s">
        <v>45</v>
      </c>
      <c r="K9">
        <v>8</v>
      </c>
      <c r="L9" t="s">
        <v>308</v>
      </c>
      <c r="M9">
        <v>21</v>
      </c>
      <c r="N9" t="s">
        <v>311</v>
      </c>
      <c r="O9" t="str">
        <f>N9</f>
        <v>Mil habitantes</v>
      </c>
      <c r="Q9" s="65" t="s">
        <v>307</v>
      </c>
    </row>
    <row r="10" spans="2:17" x14ac:dyDescent="0.25">
      <c r="B10">
        <f t="shared" si="0"/>
        <v>9</v>
      </c>
      <c r="C10">
        <v>2010</v>
      </c>
      <c r="D10">
        <v>9</v>
      </c>
      <c r="G10">
        <f t="shared" si="1"/>
        <v>9</v>
      </c>
      <c r="H10" s="1" t="s">
        <v>50</v>
      </c>
      <c r="I10">
        <v>9</v>
      </c>
      <c r="J10" s="23" t="s">
        <v>49</v>
      </c>
      <c r="K10">
        <v>9</v>
      </c>
      <c r="L10" t="s">
        <v>256</v>
      </c>
      <c r="M10">
        <v>22</v>
      </c>
      <c r="N10" t="s">
        <v>222</v>
      </c>
      <c r="O10" t="str">
        <f>N10</f>
        <v>R$</v>
      </c>
      <c r="Q10" s="65" t="s">
        <v>266</v>
      </c>
    </row>
    <row r="11" spans="2:17" x14ac:dyDescent="0.25">
      <c r="B11">
        <f t="shared" si="0"/>
        <v>10</v>
      </c>
      <c r="C11">
        <v>2011</v>
      </c>
      <c r="D11">
        <v>10</v>
      </c>
      <c r="G11">
        <f t="shared" si="1"/>
        <v>10</v>
      </c>
      <c r="H11" s="1" t="s">
        <v>56</v>
      </c>
      <c r="I11">
        <v>10</v>
      </c>
      <c r="J11" s="23" t="s">
        <v>55</v>
      </c>
    </row>
    <row r="12" spans="2:17" x14ac:dyDescent="0.25">
      <c r="B12">
        <f t="shared" si="0"/>
        <v>11</v>
      </c>
      <c r="C12">
        <v>2012</v>
      </c>
      <c r="D12">
        <v>11</v>
      </c>
      <c r="G12">
        <f t="shared" si="1"/>
        <v>11</v>
      </c>
      <c r="H12" s="1" t="s">
        <v>58</v>
      </c>
      <c r="I12">
        <v>11</v>
      </c>
      <c r="J12" s="23" t="s">
        <v>57</v>
      </c>
      <c r="K12">
        <v>1</v>
      </c>
      <c r="L12" t="s">
        <v>240</v>
      </c>
    </row>
    <row r="13" spans="2:17" x14ac:dyDescent="0.25">
      <c r="B13">
        <f t="shared" si="0"/>
        <v>12</v>
      </c>
      <c r="C13">
        <v>2013</v>
      </c>
      <c r="D13">
        <v>12</v>
      </c>
      <c r="G13">
        <f t="shared" si="1"/>
        <v>12</v>
      </c>
      <c r="H13" s="1" t="s">
        <v>29</v>
      </c>
      <c r="I13">
        <v>12</v>
      </c>
      <c r="J13" s="23" t="s">
        <v>59</v>
      </c>
      <c r="K13">
        <v>2</v>
      </c>
      <c r="L13" t="s">
        <v>241</v>
      </c>
    </row>
    <row r="14" spans="2:17" x14ac:dyDescent="0.25">
      <c r="B14">
        <f t="shared" si="0"/>
        <v>13</v>
      </c>
      <c r="C14">
        <v>2014</v>
      </c>
      <c r="D14">
        <v>13</v>
      </c>
      <c r="G14">
        <f t="shared" si="1"/>
        <v>13</v>
      </c>
      <c r="H14" s="1" t="s">
        <v>61</v>
      </c>
      <c r="I14">
        <v>13</v>
      </c>
      <c r="J14" s="23" t="s">
        <v>60</v>
      </c>
      <c r="K14">
        <v>3</v>
      </c>
      <c r="L14" t="s">
        <v>242</v>
      </c>
    </row>
    <row r="15" spans="2:17" x14ac:dyDescent="0.25">
      <c r="B15">
        <f t="shared" si="0"/>
        <v>14</v>
      </c>
      <c r="C15">
        <v>2015</v>
      </c>
      <c r="D15">
        <v>14</v>
      </c>
      <c r="G15">
        <f t="shared" si="1"/>
        <v>14</v>
      </c>
      <c r="H15" s="1" t="s">
        <v>63</v>
      </c>
      <c r="I15">
        <v>14</v>
      </c>
      <c r="J15" s="23" t="s">
        <v>62</v>
      </c>
      <c r="K15">
        <v>4</v>
      </c>
      <c r="L15" t="s">
        <v>244</v>
      </c>
    </row>
    <row r="16" spans="2:17" x14ac:dyDescent="0.25">
      <c r="B16">
        <f t="shared" ref="B16" si="2">D16</f>
        <v>15</v>
      </c>
      <c r="C16">
        <v>2016</v>
      </c>
      <c r="D16">
        <v>15</v>
      </c>
      <c r="G16">
        <f t="shared" si="1"/>
        <v>15</v>
      </c>
      <c r="H16" s="1" t="s">
        <v>65</v>
      </c>
      <c r="I16">
        <v>15</v>
      </c>
      <c r="J16" s="23" t="s">
        <v>64</v>
      </c>
      <c r="K16">
        <v>5</v>
      </c>
      <c r="L16" t="s">
        <v>245</v>
      </c>
    </row>
    <row r="17" spans="2:12" x14ac:dyDescent="0.25">
      <c r="B17">
        <f t="shared" ref="B17:B19" si="3">D17</f>
        <v>16</v>
      </c>
      <c r="C17">
        <v>2017</v>
      </c>
      <c r="D17">
        <v>16</v>
      </c>
      <c r="G17">
        <f t="shared" si="1"/>
        <v>16</v>
      </c>
      <c r="H17" s="1" t="s">
        <v>48</v>
      </c>
      <c r="I17">
        <v>16</v>
      </c>
      <c r="J17" s="23" t="s">
        <v>66</v>
      </c>
      <c r="K17">
        <v>6</v>
      </c>
      <c r="L17" t="s">
        <v>246</v>
      </c>
    </row>
    <row r="18" spans="2:12" x14ac:dyDescent="0.25">
      <c r="B18">
        <f t="shared" si="3"/>
        <v>17</v>
      </c>
      <c r="C18">
        <v>2018</v>
      </c>
      <c r="D18">
        <v>17</v>
      </c>
      <c r="G18">
        <f t="shared" si="1"/>
        <v>17</v>
      </c>
      <c r="H18" s="1" t="s">
        <v>68</v>
      </c>
      <c r="I18">
        <v>17</v>
      </c>
      <c r="J18" s="23" t="s">
        <v>67</v>
      </c>
      <c r="K18">
        <v>7</v>
      </c>
      <c r="L18" t="s">
        <v>248</v>
      </c>
    </row>
    <row r="19" spans="2:12" x14ac:dyDescent="0.25">
      <c r="B19">
        <f t="shared" si="3"/>
        <v>18</v>
      </c>
      <c r="C19">
        <v>2019</v>
      </c>
      <c r="D19">
        <v>18</v>
      </c>
      <c r="G19">
        <f t="shared" si="1"/>
        <v>18</v>
      </c>
      <c r="H19" s="1" t="s">
        <v>73</v>
      </c>
      <c r="I19">
        <v>18</v>
      </c>
      <c r="J19" s="23" t="s">
        <v>72</v>
      </c>
      <c r="K19">
        <v>8</v>
      </c>
      <c r="L19" t="s">
        <v>249</v>
      </c>
    </row>
    <row r="20" spans="2:12" x14ac:dyDescent="0.25">
      <c r="B20">
        <f t="shared" ref="B20" si="4">D20</f>
        <v>19</v>
      </c>
      <c r="C20">
        <v>2020</v>
      </c>
      <c r="D20">
        <v>19</v>
      </c>
      <c r="G20">
        <f t="shared" si="1"/>
        <v>19</v>
      </c>
      <c r="H20" s="1" t="s">
        <v>42</v>
      </c>
      <c r="I20">
        <v>19</v>
      </c>
      <c r="J20" s="23" t="s">
        <v>74</v>
      </c>
      <c r="K20">
        <v>9</v>
      </c>
      <c r="L20" t="s">
        <v>251</v>
      </c>
    </row>
    <row r="21" spans="2:12" x14ac:dyDescent="0.25">
      <c r="G21">
        <f t="shared" si="1"/>
        <v>20</v>
      </c>
      <c r="H21" s="1" t="s">
        <v>76</v>
      </c>
      <c r="I21">
        <v>20</v>
      </c>
      <c r="J21" s="23" t="s">
        <v>75</v>
      </c>
      <c r="K21">
        <v>10</v>
      </c>
      <c r="L21" t="s">
        <v>252</v>
      </c>
    </row>
    <row r="22" spans="2:12" x14ac:dyDescent="0.25">
      <c r="G22">
        <f t="shared" si="1"/>
        <v>21</v>
      </c>
      <c r="H22" s="1" t="s">
        <v>80</v>
      </c>
      <c r="I22">
        <v>21</v>
      </c>
      <c r="J22" s="23" t="s">
        <v>79</v>
      </c>
    </row>
    <row r="23" spans="2:12" x14ac:dyDescent="0.25">
      <c r="G23">
        <f t="shared" si="1"/>
        <v>22</v>
      </c>
      <c r="H23" s="1" t="s">
        <v>82</v>
      </c>
      <c r="I23">
        <v>22</v>
      </c>
      <c r="J23" s="23" t="s">
        <v>81</v>
      </c>
    </row>
    <row r="24" spans="2:12" x14ac:dyDescent="0.25">
      <c r="G24">
        <f t="shared" si="1"/>
        <v>23</v>
      </c>
      <c r="H24" s="1" t="s">
        <v>84</v>
      </c>
      <c r="I24">
        <v>23</v>
      </c>
      <c r="J24" s="23" t="s">
        <v>83</v>
      </c>
    </row>
    <row r="25" spans="2:12" x14ac:dyDescent="0.25">
      <c r="G25">
        <f t="shared" si="1"/>
        <v>24</v>
      </c>
      <c r="H25" s="1" t="s">
        <v>86</v>
      </c>
      <c r="I25">
        <v>24</v>
      </c>
      <c r="J25" s="23" t="s">
        <v>85</v>
      </c>
    </row>
    <row r="26" spans="2:12" x14ac:dyDescent="0.25">
      <c r="G26">
        <f t="shared" si="1"/>
        <v>25</v>
      </c>
      <c r="H26" s="1" t="s">
        <v>88</v>
      </c>
      <c r="I26">
        <v>25</v>
      </c>
      <c r="J26" s="23" t="s">
        <v>87</v>
      </c>
    </row>
    <row r="27" spans="2:12" x14ac:dyDescent="0.25">
      <c r="G27">
        <f t="shared" si="1"/>
        <v>26</v>
      </c>
      <c r="H27" s="1" t="s">
        <v>90</v>
      </c>
      <c r="I27">
        <v>26</v>
      </c>
      <c r="J27" s="23" t="s">
        <v>89</v>
      </c>
    </row>
    <row r="28" spans="2:12" x14ac:dyDescent="0.25">
      <c r="G28">
        <f t="shared" si="1"/>
        <v>27</v>
      </c>
      <c r="H28" s="1" t="s">
        <v>192</v>
      </c>
      <c r="I28">
        <v>27</v>
      </c>
      <c r="J28" s="23" t="s">
        <v>191</v>
      </c>
    </row>
    <row r="29" spans="2:12" x14ac:dyDescent="0.25">
      <c r="G29">
        <f t="shared" si="1"/>
        <v>28</v>
      </c>
      <c r="H29" s="1" t="s">
        <v>92</v>
      </c>
      <c r="I29">
        <v>28</v>
      </c>
      <c r="J29" s="23" t="s">
        <v>91</v>
      </c>
    </row>
    <row r="30" spans="2:12" x14ac:dyDescent="0.25">
      <c r="G30">
        <f t="shared" si="1"/>
        <v>29</v>
      </c>
      <c r="H30" s="1" t="s">
        <v>38</v>
      </c>
      <c r="I30">
        <v>29</v>
      </c>
      <c r="J30" s="23" t="s">
        <v>93</v>
      </c>
    </row>
    <row r="31" spans="2:12" x14ac:dyDescent="0.25">
      <c r="G31">
        <f t="shared" si="1"/>
        <v>30</v>
      </c>
      <c r="H31" s="1" t="s">
        <v>95</v>
      </c>
      <c r="I31">
        <v>30</v>
      </c>
      <c r="J31" s="23" t="s">
        <v>94</v>
      </c>
    </row>
    <row r="32" spans="2:12" x14ac:dyDescent="0.25">
      <c r="G32">
        <f t="shared" si="1"/>
        <v>31</v>
      </c>
      <c r="H32" s="1" t="s">
        <v>97</v>
      </c>
      <c r="I32">
        <v>31</v>
      </c>
      <c r="J32" s="23" t="s">
        <v>96</v>
      </c>
    </row>
    <row r="33" spans="7:10" x14ac:dyDescent="0.25">
      <c r="G33">
        <f t="shared" si="1"/>
        <v>32</v>
      </c>
      <c r="H33" s="1" t="s">
        <v>99</v>
      </c>
      <c r="I33">
        <v>32</v>
      </c>
      <c r="J33" s="23" t="s">
        <v>98</v>
      </c>
    </row>
    <row r="34" spans="7:10" x14ac:dyDescent="0.25">
      <c r="G34">
        <f t="shared" si="1"/>
        <v>33</v>
      </c>
      <c r="H34" s="1" t="s">
        <v>101</v>
      </c>
      <c r="I34">
        <v>33</v>
      </c>
      <c r="J34" s="23" t="s">
        <v>100</v>
      </c>
    </row>
    <row r="35" spans="7:10" x14ac:dyDescent="0.25">
      <c r="G35">
        <f t="shared" si="1"/>
        <v>34</v>
      </c>
      <c r="H35" s="1" t="s">
        <v>103</v>
      </c>
      <c r="I35">
        <v>34</v>
      </c>
      <c r="J35" s="23" t="s">
        <v>102</v>
      </c>
    </row>
    <row r="36" spans="7:10" x14ac:dyDescent="0.25">
      <c r="G36">
        <f t="shared" si="1"/>
        <v>35</v>
      </c>
      <c r="H36" s="1" t="s">
        <v>105</v>
      </c>
      <c r="I36">
        <v>35</v>
      </c>
      <c r="J36" s="23" t="s">
        <v>104</v>
      </c>
    </row>
    <row r="37" spans="7:10" x14ac:dyDescent="0.25">
      <c r="G37">
        <f t="shared" si="1"/>
        <v>36</v>
      </c>
      <c r="H37" s="1" t="s">
        <v>109</v>
      </c>
      <c r="I37">
        <v>36</v>
      </c>
      <c r="J37" s="23" t="s">
        <v>108</v>
      </c>
    </row>
    <row r="38" spans="7:10" x14ac:dyDescent="0.25">
      <c r="G38">
        <f t="shared" si="1"/>
        <v>37</v>
      </c>
      <c r="H38" s="1" t="s">
        <v>112</v>
      </c>
      <c r="I38">
        <v>37</v>
      </c>
      <c r="J38" s="23" t="s">
        <v>111</v>
      </c>
    </row>
    <row r="39" spans="7:10" x14ac:dyDescent="0.25">
      <c r="G39">
        <f t="shared" si="1"/>
        <v>38</v>
      </c>
      <c r="H39" s="1" t="s">
        <v>114</v>
      </c>
      <c r="I39">
        <v>38</v>
      </c>
      <c r="J39" s="23" t="s">
        <v>113</v>
      </c>
    </row>
    <row r="40" spans="7:10" x14ac:dyDescent="0.25">
      <c r="G40">
        <f t="shared" si="1"/>
        <v>39</v>
      </c>
      <c r="H40" s="1" t="s">
        <v>116</v>
      </c>
      <c r="I40">
        <v>39</v>
      </c>
      <c r="J40" s="23" t="s">
        <v>115</v>
      </c>
    </row>
    <row r="41" spans="7:10" x14ac:dyDescent="0.25">
      <c r="G41">
        <f t="shared" si="1"/>
        <v>40</v>
      </c>
      <c r="H41" s="1" t="s">
        <v>118</v>
      </c>
      <c r="I41">
        <v>40</v>
      </c>
      <c r="J41" s="23" t="s">
        <v>117</v>
      </c>
    </row>
    <row r="42" spans="7:10" x14ac:dyDescent="0.25">
      <c r="G42">
        <f t="shared" si="1"/>
        <v>41</v>
      </c>
      <c r="H42" s="1" t="s">
        <v>120</v>
      </c>
      <c r="I42">
        <v>41</v>
      </c>
      <c r="J42" s="23" t="s">
        <v>119</v>
      </c>
    </row>
    <row r="43" spans="7:10" x14ac:dyDescent="0.25">
      <c r="G43">
        <f t="shared" si="1"/>
        <v>42</v>
      </c>
      <c r="H43" s="1" t="s">
        <v>122</v>
      </c>
      <c r="I43">
        <v>42</v>
      </c>
      <c r="J43" s="23" t="s">
        <v>121</v>
      </c>
    </row>
    <row r="44" spans="7:10" x14ac:dyDescent="0.25">
      <c r="G44">
        <f t="shared" si="1"/>
        <v>43</v>
      </c>
      <c r="H44" s="1" t="s">
        <v>54</v>
      </c>
      <c r="I44">
        <v>43</v>
      </c>
      <c r="J44" s="23" t="s">
        <v>123</v>
      </c>
    </row>
    <row r="45" spans="7:10" x14ac:dyDescent="0.25">
      <c r="G45">
        <f t="shared" si="1"/>
        <v>44</v>
      </c>
      <c r="H45" s="1" t="s">
        <v>125</v>
      </c>
      <c r="I45">
        <v>44</v>
      </c>
      <c r="J45" s="23" t="s">
        <v>124</v>
      </c>
    </row>
    <row r="46" spans="7:10" x14ac:dyDescent="0.25">
      <c r="G46">
        <f t="shared" si="1"/>
        <v>45</v>
      </c>
      <c r="H46" s="1" t="s">
        <v>127</v>
      </c>
      <c r="I46">
        <v>45</v>
      </c>
      <c r="J46" s="23" t="s">
        <v>126</v>
      </c>
    </row>
    <row r="47" spans="7:10" x14ac:dyDescent="0.25">
      <c r="G47">
        <f t="shared" si="1"/>
        <v>46</v>
      </c>
      <c r="H47" s="1" t="s">
        <v>129</v>
      </c>
      <c r="I47">
        <v>46</v>
      </c>
      <c r="J47" s="23" t="s">
        <v>128</v>
      </c>
    </row>
    <row r="48" spans="7:10" x14ac:dyDescent="0.25">
      <c r="G48">
        <f t="shared" si="1"/>
        <v>47</v>
      </c>
      <c r="H48" s="1" t="s">
        <v>131</v>
      </c>
      <c r="I48">
        <v>47</v>
      </c>
      <c r="J48" s="23" t="s">
        <v>130</v>
      </c>
    </row>
    <row r="49" spans="7:10" x14ac:dyDescent="0.25">
      <c r="G49">
        <f t="shared" si="1"/>
        <v>48</v>
      </c>
      <c r="H49" s="1" t="s">
        <v>133</v>
      </c>
      <c r="I49">
        <v>48</v>
      </c>
      <c r="J49" s="23" t="s">
        <v>132</v>
      </c>
    </row>
    <row r="50" spans="7:10" x14ac:dyDescent="0.25">
      <c r="G50">
        <f t="shared" si="1"/>
        <v>49</v>
      </c>
      <c r="H50" s="1" t="s">
        <v>135</v>
      </c>
      <c r="I50">
        <v>49</v>
      </c>
      <c r="J50" s="23" t="s">
        <v>134</v>
      </c>
    </row>
    <row r="51" spans="7:10" x14ac:dyDescent="0.25">
      <c r="G51">
        <f t="shared" si="1"/>
        <v>50</v>
      </c>
      <c r="H51" s="1" t="s">
        <v>138</v>
      </c>
      <c r="I51">
        <v>50</v>
      </c>
      <c r="J51" s="23" t="s">
        <v>137</v>
      </c>
    </row>
    <row r="52" spans="7:10" x14ac:dyDescent="0.25">
      <c r="G52">
        <f t="shared" si="1"/>
        <v>51</v>
      </c>
      <c r="H52" s="1" t="s">
        <v>140</v>
      </c>
      <c r="I52">
        <v>51</v>
      </c>
      <c r="J52" s="23" t="s">
        <v>139</v>
      </c>
    </row>
    <row r="53" spans="7:10" x14ac:dyDescent="0.25">
      <c r="G53">
        <f t="shared" si="1"/>
        <v>52</v>
      </c>
      <c r="H53" s="1" t="s">
        <v>142</v>
      </c>
      <c r="I53">
        <v>52</v>
      </c>
      <c r="J53" s="23" t="s">
        <v>141</v>
      </c>
    </row>
    <row r="54" spans="7:10" x14ac:dyDescent="0.25">
      <c r="G54">
        <f t="shared" si="1"/>
        <v>53</v>
      </c>
      <c r="H54" s="1" t="s">
        <v>25</v>
      </c>
      <c r="I54">
        <v>53</v>
      </c>
      <c r="J54" s="23" t="s">
        <v>143</v>
      </c>
    </row>
    <row r="55" spans="7:10" x14ac:dyDescent="0.25">
      <c r="G55">
        <f t="shared" si="1"/>
        <v>54</v>
      </c>
      <c r="H55" s="1" t="s">
        <v>145</v>
      </c>
      <c r="I55">
        <v>54</v>
      </c>
      <c r="J55" s="23" t="s">
        <v>144</v>
      </c>
    </row>
    <row r="56" spans="7:10" x14ac:dyDescent="0.25">
      <c r="G56">
        <f t="shared" si="1"/>
        <v>55</v>
      </c>
      <c r="H56" s="1" t="s">
        <v>147</v>
      </c>
      <c r="I56">
        <v>55</v>
      </c>
      <c r="J56" s="23" t="s">
        <v>146</v>
      </c>
    </row>
    <row r="57" spans="7:10" x14ac:dyDescent="0.25">
      <c r="G57">
        <f t="shared" si="1"/>
        <v>56</v>
      </c>
      <c r="H57" s="1" t="s">
        <v>149</v>
      </c>
      <c r="I57">
        <v>56</v>
      </c>
      <c r="J57" s="23" t="s">
        <v>148</v>
      </c>
    </row>
    <row r="58" spans="7:10" x14ac:dyDescent="0.25">
      <c r="G58">
        <f t="shared" si="1"/>
        <v>57</v>
      </c>
      <c r="H58" s="1" t="s">
        <v>151</v>
      </c>
      <c r="I58">
        <v>57</v>
      </c>
      <c r="J58" s="23" t="s">
        <v>150</v>
      </c>
    </row>
    <row r="59" spans="7:10" x14ac:dyDescent="0.25">
      <c r="G59">
        <f t="shared" si="1"/>
        <v>58</v>
      </c>
      <c r="H59" s="1" t="s">
        <v>153</v>
      </c>
      <c r="I59">
        <v>58</v>
      </c>
      <c r="J59" s="23" t="s">
        <v>152</v>
      </c>
    </row>
    <row r="60" spans="7:10" x14ac:dyDescent="0.25">
      <c r="G60">
        <f t="shared" si="1"/>
        <v>59</v>
      </c>
      <c r="H60" s="1" t="s">
        <v>155</v>
      </c>
      <c r="I60">
        <v>59</v>
      </c>
      <c r="J60" s="23" t="s">
        <v>154</v>
      </c>
    </row>
    <row r="61" spans="7:10" x14ac:dyDescent="0.25">
      <c r="G61">
        <f t="shared" si="1"/>
        <v>60</v>
      </c>
      <c r="H61" s="1" t="s">
        <v>157</v>
      </c>
      <c r="I61">
        <v>60</v>
      </c>
      <c r="J61" s="23" t="s">
        <v>156</v>
      </c>
    </row>
    <row r="62" spans="7:10" x14ac:dyDescent="0.25">
      <c r="G62">
        <f t="shared" si="1"/>
        <v>61</v>
      </c>
      <c r="H62" s="1" t="s">
        <v>159</v>
      </c>
      <c r="I62">
        <v>61</v>
      </c>
      <c r="J62" s="23" t="s">
        <v>158</v>
      </c>
    </row>
    <row r="63" spans="7:10" x14ac:dyDescent="0.25">
      <c r="G63">
        <f t="shared" si="1"/>
        <v>62</v>
      </c>
      <c r="H63" s="1" t="s">
        <v>161</v>
      </c>
      <c r="I63">
        <v>62</v>
      </c>
      <c r="J63" s="23" t="s">
        <v>160</v>
      </c>
    </row>
    <row r="64" spans="7:10" x14ac:dyDescent="0.25">
      <c r="G64">
        <f t="shared" si="1"/>
        <v>63</v>
      </c>
      <c r="H64" s="1" t="s">
        <v>163</v>
      </c>
      <c r="I64">
        <v>63</v>
      </c>
      <c r="J64" s="23" t="s">
        <v>162</v>
      </c>
    </row>
    <row r="65" spans="7:10" x14ac:dyDescent="0.25">
      <c r="G65">
        <f t="shared" si="1"/>
        <v>64</v>
      </c>
      <c r="H65" s="1" t="s">
        <v>107</v>
      </c>
      <c r="I65">
        <v>64</v>
      </c>
      <c r="J65" s="23" t="s">
        <v>164</v>
      </c>
    </row>
    <row r="66" spans="7:10" x14ac:dyDescent="0.25">
      <c r="G66">
        <f t="shared" si="1"/>
        <v>65</v>
      </c>
      <c r="H66" s="1" t="s">
        <v>166</v>
      </c>
      <c r="I66">
        <v>65</v>
      </c>
      <c r="J66" s="23" t="s">
        <v>165</v>
      </c>
    </row>
    <row r="67" spans="7:10" x14ac:dyDescent="0.25">
      <c r="G67">
        <f t="shared" ref="G67:G79" si="5">I67</f>
        <v>66</v>
      </c>
      <c r="H67" s="1" t="s">
        <v>168</v>
      </c>
      <c r="I67">
        <v>66</v>
      </c>
      <c r="J67" s="23" t="s">
        <v>167</v>
      </c>
    </row>
    <row r="68" spans="7:10" x14ac:dyDescent="0.25">
      <c r="G68">
        <f t="shared" si="5"/>
        <v>67</v>
      </c>
      <c r="H68" s="1" t="s">
        <v>170</v>
      </c>
      <c r="I68">
        <v>67</v>
      </c>
      <c r="J68" s="23" t="s">
        <v>169</v>
      </c>
    </row>
    <row r="69" spans="7:10" x14ac:dyDescent="0.25">
      <c r="G69">
        <f t="shared" si="5"/>
        <v>68</v>
      </c>
      <c r="H69" s="1" t="s">
        <v>78</v>
      </c>
      <c r="I69">
        <v>68</v>
      </c>
      <c r="J69" s="23" t="s">
        <v>171</v>
      </c>
    </row>
    <row r="70" spans="7:10" x14ac:dyDescent="0.25">
      <c r="G70">
        <f t="shared" si="5"/>
        <v>69</v>
      </c>
      <c r="H70" s="1" t="s">
        <v>173</v>
      </c>
      <c r="I70">
        <v>69</v>
      </c>
      <c r="J70" s="23" t="s">
        <v>172</v>
      </c>
    </row>
    <row r="71" spans="7:10" x14ac:dyDescent="0.25">
      <c r="G71">
        <f t="shared" si="5"/>
        <v>70</v>
      </c>
      <c r="H71" s="1" t="s">
        <v>175</v>
      </c>
      <c r="I71">
        <v>70</v>
      </c>
      <c r="J71" s="23" t="s">
        <v>174</v>
      </c>
    </row>
    <row r="72" spans="7:10" x14ac:dyDescent="0.25">
      <c r="G72">
        <f t="shared" si="5"/>
        <v>71</v>
      </c>
      <c r="H72" s="1" t="s">
        <v>177</v>
      </c>
      <c r="I72">
        <v>71</v>
      </c>
      <c r="J72" s="23" t="s">
        <v>176</v>
      </c>
    </row>
    <row r="73" spans="7:10" x14ac:dyDescent="0.25">
      <c r="G73">
        <f t="shared" si="5"/>
        <v>72</v>
      </c>
      <c r="H73" s="1" t="s">
        <v>179</v>
      </c>
      <c r="I73">
        <v>72</v>
      </c>
      <c r="J73" s="23" t="s">
        <v>178</v>
      </c>
    </row>
    <row r="74" spans="7:10" x14ac:dyDescent="0.25">
      <c r="G74">
        <f t="shared" si="5"/>
        <v>73</v>
      </c>
      <c r="H74" s="1" t="s">
        <v>181</v>
      </c>
      <c r="I74">
        <v>73</v>
      </c>
      <c r="J74" s="23" t="s">
        <v>180</v>
      </c>
    </row>
    <row r="75" spans="7:10" x14ac:dyDescent="0.25">
      <c r="G75">
        <f t="shared" si="5"/>
        <v>74</v>
      </c>
      <c r="H75" s="1" t="s">
        <v>183</v>
      </c>
      <c r="I75">
        <v>74</v>
      </c>
      <c r="J75" s="23" t="s">
        <v>182</v>
      </c>
    </row>
    <row r="76" spans="7:10" x14ac:dyDescent="0.25">
      <c r="G76">
        <f t="shared" si="5"/>
        <v>75</v>
      </c>
      <c r="H76" s="1" t="s">
        <v>185</v>
      </c>
      <c r="I76">
        <v>75</v>
      </c>
      <c r="J76" s="23" t="s">
        <v>184</v>
      </c>
    </row>
    <row r="77" spans="7:10" x14ac:dyDescent="0.25">
      <c r="G77">
        <f t="shared" si="5"/>
        <v>76</v>
      </c>
      <c r="H77" s="1" t="s">
        <v>187</v>
      </c>
      <c r="I77">
        <v>76</v>
      </c>
      <c r="J77" s="23" t="s">
        <v>186</v>
      </c>
    </row>
    <row r="78" spans="7:10" x14ac:dyDescent="0.25">
      <c r="G78">
        <f t="shared" si="5"/>
        <v>77</v>
      </c>
      <c r="H78" s="1" t="s">
        <v>189</v>
      </c>
      <c r="I78">
        <v>77</v>
      </c>
      <c r="J78" s="23" t="s">
        <v>188</v>
      </c>
    </row>
    <row r="79" spans="7:10" x14ac:dyDescent="0.25">
      <c r="G79">
        <f t="shared" si="5"/>
        <v>78</v>
      </c>
      <c r="H79" s="1" t="s">
        <v>71</v>
      </c>
      <c r="I79">
        <v>78</v>
      </c>
      <c r="J79" s="24" t="s">
        <v>190</v>
      </c>
    </row>
  </sheetData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Planilha14"/>
  <dimension ref="A1:I79"/>
  <sheetViews>
    <sheetView workbookViewId="0">
      <selection sqref="A1:XFD1048576"/>
    </sheetView>
  </sheetViews>
  <sheetFormatPr defaultRowHeight="15" x14ac:dyDescent="0.25"/>
  <cols>
    <col min="1" max="1" width="21.5703125" customWidth="1"/>
    <col min="2" max="4" width="21.140625" customWidth="1"/>
    <col min="5" max="5" width="29.140625" customWidth="1"/>
  </cols>
  <sheetData>
    <row r="1" spans="1:9" x14ac:dyDescent="0.25">
      <c r="A1" s="48" t="s">
        <v>213</v>
      </c>
      <c r="B1" s="46" t="s">
        <v>236</v>
      </c>
      <c r="C1" s="46" t="s">
        <v>237</v>
      </c>
      <c r="D1" s="46" t="s">
        <v>238</v>
      </c>
      <c r="E1" s="47" t="s">
        <v>239</v>
      </c>
      <c r="H1" t="s">
        <v>0</v>
      </c>
      <c r="I1" t="s">
        <v>227</v>
      </c>
    </row>
    <row r="2" spans="1:9" x14ac:dyDescent="0.25">
      <c r="A2" s="52" t="s">
        <v>68</v>
      </c>
      <c r="B2" s="49">
        <v>1</v>
      </c>
      <c r="C2" s="50" t="s">
        <v>240</v>
      </c>
      <c r="D2" s="51">
        <v>1</v>
      </c>
      <c r="E2" s="50" t="s">
        <v>240</v>
      </c>
      <c r="H2" s="23" t="s">
        <v>19</v>
      </c>
      <c r="I2" s="23" t="s">
        <v>16</v>
      </c>
    </row>
    <row r="3" spans="1:9" x14ac:dyDescent="0.25">
      <c r="A3" s="56" t="s">
        <v>90</v>
      </c>
      <c r="B3" s="53">
        <v>1</v>
      </c>
      <c r="C3" s="54" t="s">
        <v>240</v>
      </c>
      <c r="D3" s="55">
        <v>1</v>
      </c>
      <c r="E3" s="54" t="s">
        <v>240</v>
      </c>
      <c r="H3" s="23" t="s">
        <v>24</v>
      </c>
      <c r="I3" s="23" t="s">
        <v>25</v>
      </c>
    </row>
    <row r="4" spans="1:9" x14ac:dyDescent="0.25">
      <c r="A4" s="56" t="s">
        <v>38</v>
      </c>
      <c r="B4" s="53">
        <v>1</v>
      </c>
      <c r="C4" s="54" t="s">
        <v>240</v>
      </c>
      <c r="D4" s="55">
        <v>1</v>
      </c>
      <c r="E4" s="54" t="s">
        <v>240</v>
      </c>
      <c r="H4" s="23" t="s">
        <v>28</v>
      </c>
      <c r="I4" s="23" t="s">
        <v>29</v>
      </c>
    </row>
    <row r="5" spans="1:9" x14ac:dyDescent="0.25">
      <c r="A5" s="56" t="s">
        <v>175</v>
      </c>
      <c r="B5" s="53">
        <v>1</v>
      </c>
      <c r="C5" s="54" t="s">
        <v>240</v>
      </c>
      <c r="D5" s="55">
        <v>1</v>
      </c>
      <c r="E5" s="54" t="s">
        <v>240</v>
      </c>
      <c r="H5" s="23" t="s">
        <v>34</v>
      </c>
      <c r="I5" s="23" t="s">
        <v>31</v>
      </c>
    </row>
    <row r="6" spans="1:9" x14ac:dyDescent="0.25">
      <c r="A6" s="56" t="s">
        <v>183</v>
      </c>
      <c r="B6" s="53">
        <v>1</v>
      </c>
      <c r="C6" s="54" t="s">
        <v>240</v>
      </c>
      <c r="D6" s="55">
        <v>1</v>
      </c>
      <c r="E6" s="54" t="s">
        <v>240</v>
      </c>
      <c r="H6" s="23" t="s">
        <v>37</v>
      </c>
      <c r="I6" s="23" t="s">
        <v>38</v>
      </c>
    </row>
    <row r="7" spans="1:9" x14ac:dyDescent="0.25">
      <c r="A7" s="56" t="s">
        <v>71</v>
      </c>
      <c r="B7" s="53">
        <v>1</v>
      </c>
      <c r="C7" s="54" t="s">
        <v>240</v>
      </c>
      <c r="D7" s="55">
        <v>1</v>
      </c>
      <c r="E7" s="54" t="s">
        <v>240</v>
      </c>
      <c r="H7" s="23" t="s">
        <v>41</v>
      </c>
      <c r="I7" s="23" t="s">
        <v>42</v>
      </c>
    </row>
    <row r="8" spans="1:9" x14ac:dyDescent="0.25">
      <c r="A8" s="56" t="s">
        <v>189</v>
      </c>
      <c r="B8" s="53">
        <v>1</v>
      </c>
      <c r="C8" s="54" t="s">
        <v>240</v>
      </c>
      <c r="D8" s="55">
        <v>1</v>
      </c>
      <c r="E8" s="54" t="s">
        <v>240</v>
      </c>
      <c r="H8" s="23" t="s">
        <v>37</v>
      </c>
      <c r="I8" s="23" t="s">
        <v>38</v>
      </c>
    </row>
    <row r="9" spans="1:9" x14ac:dyDescent="0.25">
      <c r="A9" s="56" t="s">
        <v>105</v>
      </c>
      <c r="B9" s="53">
        <v>1</v>
      </c>
      <c r="C9" s="54" t="s">
        <v>240</v>
      </c>
      <c r="D9" s="55">
        <v>2</v>
      </c>
      <c r="E9" s="54" t="s">
        <v>241</v>
      </c>
      <c r="H9" s="23" t="s">
        <v>47</v>
      </c>
      <c r="I9" s="23" t="s">
        <v>48</v>
      </c>
    </row>
    <row r="10" spans="1:9" x14ac:dyDescent="0.25">
      <c r="A10" s="56" t="s">
        <v>112</v>
      </c>
      <c r="B10" s="53">
        <v>1</v>
      </c>
      <c r="C10" s="54" t="s">
        <v>240</v>
      </c>
      <c r="D10" s="55">
        <v>2</v>
      </c>
      <c r="E10" s="54" t="s">
        <v>241</v>
      </c>
      <c r="H10" s="23" t="s">
        <v>53</v>
      </c>
      <c r="I10" s="23" t="s">
        <v>54</v>
      </c>
    </row>
    <row r="11" spans="1:9" x14ac:dyDescent="0.25">
      <c r="A11" s="56" t="s">
        <v>161</v>
      </c>
      <c r="B11" s="53">
        <v>1</v>
      </c>
      <c r="C11" s="54" t="s">
        <v>240</v>
      </c>
      <c r="D11" s="55">
        <v>2</v>
      </c>
      <c r="E11" s="54" t="s">
        <v>241</v>
      </c>
      <c r="H11" s="23" t="s">
        <v>47</v>
      </c>
      <c r="I11" s="23" t="s">
        <v>48</v>
      </c>
    </row>
    <row r="12" spans="1:9" x14ac:dyDescent="0.25">
      <c r="A12" s="56" t="s">
        <v>163</v>
      </c>
      <c r="B12" s="53">
        <v>1</v>
      </c>
      <c r="C12" s="54" t="s">
        <v>240</v>
      </c>
      <c r="D12" s="55">
        <v>2</v>
      </c>
      <c r="E12" s="54" t="s">
        <v>241</v>
      </c>
      <c r="H12" s="23" t="s">
        <v>41</v>
      </c>
      <c r="I12" s="23" t="s">
        <v>42</v>
      </c>
    </row>
    <row r="13" spans="1:9" x14ac:dyDescent="0.25">
      <c r="A13" s="56" t="s">
        <v>107</v>
      </c>
      <c r="B13" s="53">
        <v>1</v>
      </c>
      <c r="C13" s="54" t="s">
        <v>240</v>
      </c>
      <c r="D13" s="55">
        <v>2</v>
      </c>
      <c r="E13" s="54" t="s">
        <v>241</v>
      </c>
      <c r="H13" s="23" t="s">
        <v>28</v>
      </c>
      <c r="I13" s="23" t="s">
        <v>29</v>
      </c>
    </row>
    <row r="14" spans="1:9" x14ac:dyDescent="0.25">
      <c r="A14" s="56" t="s">
        <v>16</v>
      </c>
      <c r="B14" s="53">
        <v>1</v>
      </c>
      <c r="C14" s="54" t="s">
        <v>240</v>
      </c>
      <c r="D14" s="55">
        <v>3</v>
      </c>
      <c r="E14" s="54" t="s">
        <v>242</v>
      </c>
      <c r="H14" s="23" t="s">
        <v>24</v>
      </c>
      <c r="I14" s="23" t="s">
        <v>25</v>
      </c>
    </row>
    <row r="15" spans="1:9" x14ac:dyDescent="0.25">
      <c r="A15" s="56" t="s">
        <v>65</v>
      </c>
      <c r="B15" s="53">
        <v>1</v>
      </c>
      <c r="C15" s="54" t="s">
        <v>240</v>
      </c>
      <c r="D15" s="55">
        <v>3</v>
      </c>
      <c r="E15" s="54" t="s">
        <v>242</v>
      </c>
      <c r="H15" s="23" t="s">
        <v>47</v>
      </c>
      <c r="I15" s="23" t="s">
        <v>48</v>
      </c>
    </row>
    <row r="16" spans="1:9" x14ac:dyDescent="0.25">
      <c r="A16" s="56" t="s">
        <v>80</v>
      </c>
      <c r="B16" s="53">
        <v>1</v>
      </c>
      <c r="C16" s="54" t="s">
        <v>240</v>
      </c>
      <c r="D16" s="55">
        <v>3</v>
      </c>
      <c r="E16" s="54" t="s">
        <v>242</v>
      </c>
      <c r="H16" s="23" t="s">
        <v>19</v>
      </c>
      <c r="I16" s="23" t="s">
        <v>16</v>
      </c>
    </row>
    <row r="17" spans="1:9" x14ac:dyDescent="0.25">
      <c r="A17" s="56" t="s">
        <v>84</v>
      </c>
      <c r="B17" s="53">
        <v>1</v>
      </c>
      <c r="C17" s="54" t="s">
        <v>240</v>
      </c>
      <c r="D17" s="55">
        <v>3</v>
      </c>
      <c r="E17" s="54" t="s">
        <v>242</v>
      </c>
      <c r="H17" s="23" t="s">
        <v>47</v>
      </c>
      <c r="I17" s="23" t="s">
        <v>48</v>
      </c>
    </row>
    <row r="18" spans="1:9" x14ac:dyDescent="0.25">
      <c r="A18" s="56" t="s">
        <v>122</v>
      </c>
      <c r="B18" s="53">
        <v>1</v>
      </c>
      <c r="C18" s="54" t="s">
        <v>240</v>
      </c>
      <c r="D18" s="55">
        <v>3</v>
      </c>
      <c r="E18" s="54" t="s">
        <v>242</v>
      </c>
      <c r="H18" s="23" t="s">
        <v>70</v>
      </c>
      <c r="I18" s="23" t="s">
        <v>71</v>
      </c>
    </row>
    <row r="19" spans="1:9" x14ac:dyDescent="0.25">
      <c r="A19" s="56" t="s">
        <v>129</v>
      </c>
      <c r="B19" s="53">
        <v>1</v>
      </c>
      <c r="C19" s="54" t="s">
        <v>240</v>
      </c>
      <c r="D19" s="55">
        <v>3</v>
      </c>
      <c r="E19" s="54" t="s">
        <v>242</v>
      </c>
      <c r="H19" s="23" t="s">
        <v>47</v>
      </c>
      <c r="I19" s="23" t="s">
        <v>48</v>
      </c>
    </row>
    <row r="20" spans="1:9" x14ac:dyDescent="0.25">
      <c r="A20" s="56" t="s">
        <v>181</v>
      </c>
      <c r="B20" s="53">
        <v>1</v>
      </c>
      <c r="C20" s="54" t="s">
        <v>240</v>
      </c>
      <c r="D20" s="55">
        <v>3</v>
      </c>
      <c r="E20" s="54" t="s">
        <v>242</v>
      </c>
      <c r="H20" s="23" t="s">
        <v>41</v>
      </c>
      <c r="I20" s="23" t="s">
        <v>42</v>
      </c>
    </row>
    <row r="21" spans="1:9" x14ac:dyDescent="0.25">
      <c r="A21" s="56" t="s">
        <v>36</v>
      </c>
      <c r="B21" s="53">
        <v>4</v>
      </c>
      <c r="C21" s="54" t="s">
        <v>243</v>
      </c>
      <c r="D21" s="55">
        <v>4</v>
      </c>
      <c r="E21" s="54" t="s">
        <v>244</v>
      </c>
      <c r="H21" s="23" t="s">
        <v>77</v>
      </c>
      <c r="I21" s="23" t="s">
        <v>78</v>
      </c>
    </row>
    <row r="22" spans="1:9" x14ac:dyDescent="0.25">
      <c r="A22" s="56" t="s">
        <v>44</v>
      </c>
      <c r="B22" s="53">
        <v>4</v>
      </c>
      <c r="C22" s="54" t="s">
        <v>243</v>
      </c>
      <c r="D22" s="55">
        <v>4</v>
      </c>
      <c r="E22" s="54" t="s">
        <v>244</v>
      </c>
      <c r="H22" s="23" t="s">
        <v>19</v>
      </c>
      <c r="I22" s="23" t="s">
        <v>16</v>
      </c>
    </row>
    <row r="23" spans="1:9" x14ac:dyDescent="0.25">
      <c r="A23" s="56" t="s">
        <v>101</v>
      </c>
      <c r="B23" s="53">
        <v>4</v>
      </c>
      <c r="C23" s="54" t="s">
        <v>243</v>
      </c>
      <c r="D23" s="55">
        <v>4</v>
      </c>
      <c r="E23" s="54" t="s">
        <v>244</v>
      </c>
      <c r="H23" s="23" t="s">
        <v>34</v>
      </c>
      <c r="I23" s="23" t="s">
        <v>31</v>
      </c>
    </row>
    <row r="24" spans="1:9" x14ac:dyDescent="0.25">
      <c r="A24" s="56" t="s">
        <v>109</v>
      </c>
      <c r="B24" s="53">
        <v>4</v>
      </c>
      <c r="C24" s="54" t="s">
        <v>243</v>
      </c>
      <c r="D24" s="55">
        <v>4</v>
      </c>
      <c r="E24" s="54" t="s">
        <v>244</v>
      </c>
      <c r="H24" s="23" t="s">
        <v>19</v>
      </c>
      <c r="I24" s="23" t="s">
        <v>16</v>
      </c>
    </row>
    <row r="25" spans="1:9" x14ac:dyDescent="0.25">
      <c r="A25" s="56" t="s">
        <v>127</v>
      </c>
      <c r="B25" s="53">
        <v>4</v>
      </c>
      <c r="C25" s="54" t="s">
        <v>243</v>
      </c>
      <c r="D25" s="55">
        <v>4</v>
      </c>
      <c r="E25" s="54" t="s">
        <v>244</v>
      </c>
      <c r="H25" s="23" t="s">
        <v>34</v>
      </c>
      <c r="I25" s="23" t="s">
        <v>31</v>
      </c>
    </row>
    <row r="26" spans="1:9" x14ac:dyDescent="0.25">
      <c r="A26" s="56" t="s">
        <v>151</v>
      </c>
      <c r="B26" s="53">
        <v>4</v>
      </c>
      <c r="C26" s="54" t="s">
        <v>243</v>
      </c>
      <c r="D26" s="55">
        <v>4</v>
      </c>
      <c r="E26" s="54" t="s">
        <v>244</v>
      </c>
      <c r="H26" s="23" t="s">
        <v>28</v>
      </c>
      <c r="I26" s="23" t="s">
        <v>29</v>
      </c>
    </row>
    <row r="27" spans="1:9" x14ac:dyDescent="0.25">
      <c r="A27" s="56" t="s">
        <v>159</v>
      </c>
      <c r="B27" s="53">
        <v>4</v>
      </c>
      <c r="C27" s="54" t="s">
        <v>243</v>
      </c>
      <c r="D27" s="55">
        <v>4</v>
      </c>
      <c r="E27" s="54" t="s">
        <v>244</v>
      </c>
      <c r="H27" s="23" t="s">
        <v>53</v>
      </c>
      <c r="I27" s="23" t="s">
        <v>54</v>
      </c>
    </row>
    <row r="28" spans="1:9" x14ac:dyDescent="0.25">
      <c r="A28" s="56" t="s">
        <v>155</v>
      </c>
      <c r="B28" s="53">
        <v>4</v>
      </c>
      <c r="C28" s="54" t="s">
        <v>243</v>
      </c>
      <c r="D28" s="55">
        <v>4</v>
      </c>
      <c r="E28" s="54" t="s">
        <v>244</v>
      </c>
      <c r="H28" s="23" t="s">
        <v>41</v>
      </c>
      <c r="I28" s="23" t="s">
        <v>42</v>
      </c>
    </row>
    <row r="29" spans="1:9" x14ac:dyDescent="0.25">
      <c r="A29" s="56" t="s">
        <v>46</v>
      </c>
      <c r="B29" s="53">
        <v>4</v>
      </c>
      <c r="C29" s="54" t="s">
        <v>243</v>
      </c>
      <c r="D29" s="55">
        <v>5</v>
      </c>
      <c r="E29" s="54" t="s">
        <v>245</v>
      </c>
      <c r="H29" s="23" t="s">
        <v>34</v>
      </c>
      <c r="I29" s="23" t="s">
        <v>31</v>
      </c>
    </row>
    <row r="30" spans="1:9" x14ac:dyDescent="0.25">
      <c r="A30" s="56" t="s">
        <v>56</v>
      </c>
      <c r="B30" s="53">
        <v>4</v>
      </c>
      <c r="C30" s="54" t="s">
        <v>243</v>
      </c>
      <c r="D30" s="55">
        <v>5</v>
      </c>
      <c r="E30" s="54" t="s">
        <v>245</v>
      </c>
      <c r="H30" s="23" t="s">
        <v>37</v>
      </c>
      <c r="I30" s="23" t="s">
        <v>38</v>
      </c>
    </row>
    <row r="31" spans="1:9" x14ac:dyDescent="0.25">
      <c r="A31" s="56" t="s">
        <v>48</v>
      </c>
      <c r="B31" s="53">
        <v>4</v>
      </c>
      <c r="C31" s="54" t="s">
        <v>243</v>
      </c>
      <c r="D31" s="55">
        <v>5</v>
      </c>
      <c r="E31" s="54" t="s">
        <v>245</v>
      </c>
      <c r="H31" s="23" t="s">
        <v>34</v>
      </c>
      <c r="I31" s="23" t="s">
        <v>31</v>
      </c>
    </row>
    <row r="32" spans="1:9" x14ac:dyDescent="0.25">
      <c r="A32" s="56" t="s">
        <v>73</v>
      </c>
      <c r="B32" s="53">
        <v>4</v>
      </c>
      <c r="C32" s="54" t="s">
        <v>243</v>
      </c>
      <c r="D32" s="55">
        <v>5</v>
      </c>
      <c r="E32" s="54" t="s">
        <v>245</v>
      </c>
      <c r="H32" s="23" t="s">
        <v>53</v>
      </c>
      <c r="I32" s="23" t="s">
        <v>54</v>
      </c>
    </row>
    <row r="33" spans="1:9" x14ac:dyDescent="0.25">
      <c r="A33" s="56" t="s">
        <v>179</v>
      </c>
      <c r="B33" s="53">
        <v>4</v>
      </c>
      <c r="C33" s="54" t="s">
        <v>243</v>
      </c>
      <c r="D33" s="55">
        <v>5</v>
      </c>
      <c r="E33" s="54" t="s">
        <v>245</v>
      </c>
      <c r="H33" s="23" t="s">
        <v>34</v>
      </c>
      <c r="I33" s="23" t="s">
        <v>31</v>
      </c>
    </row>
    <row r="34" spans="1:9" x14ac:dyDescent="0.25">
      <c r="A34" s="56" t="s">
        <v>133</v>
      </c>
      <c r="B34" s="53">
        <v>4</v>
      </c>
      <c r="C34" s="54" t="s">
        <v>243</v>
      </c>
      <c r="D34" s="55">
        <v>5</v>
      </c>
      <c r="E34" s="54" t="s">
        <v>245</v>
      </c>
      <c r="H34" s="23" t="s">
        <v>37</v>
      </c>
      <c r="I34" s="23" t="s">
        <v>38</v>
      </c>
    </row>
    <row r="35" spans="1:9" x14ac:dyDescent="0.25">
      <c r="A35" s="56" t="s">
        <v>142</v>
      </c>
      <c r="B35" s="53">
        <v>4</v>
      </c>
      <c r="C35" s="54" t="s">
        <v>243</v>
      </c>
      <c r="D35" s="55">
        <v>5</v>
      </c>
      <c r="E35" s="54" t="s">
        <v>245</v>
      </c>
      <c r="H35" s="23" t="s">
        <v>34</v>
      </c>
      <c r="I35" s="23" t="s">
        <v>31</v>
      </c>
    </row>
    <row r="36" spans="1:9" x14ac:dyDescent="0.25">
      <c r="A36" s="56" t="s">
        <v>31</v>
      </c>
      <c r="B36" s="53">
        <v>4</v>
      </c>
      <c r="C36" s="54" t="s">
        <v>243</v>
      </c>
      <c r="D36" s="55">
        <v>6</v>
      </c>
      <c r="E36" s="54" t="s">
        <v>246</v>
      </c>
      <c r="H36" s="23" t="s">
        <v>106</v>
      </c>
      <c r="I36" s="23" t="s">
        <v>107</v>
      </c>
    </row>
    <row r="37" spans="1:9" x14ac:dyDescent="0.25">
      <c r="A37" s="56" t="s">
        <v>63</v>
      </c>
      <c r="B37" s="53">
        <v>4</v>
      </c>
      <c r="C37" s="54" t="s">
        <v>243</v>
      </c>
      <c r="D37" s="55">
        <v>6</v>
      </c>
      <c r="E37" s="54" t="s">
        <v>246</v>
      </c>
      <c r="H37" s="23" t="s">
        <v>110</v>
      </c>
      <c r="I37" s="23" t="s">
        <v>109</v>
      </c>
    </row>
    <row r="38" spans="1:9" x14ac:dyDescent="0.25">
      <c r="A38" s="56" t="s">
        <v>82</v>
      </c>
      <c r="B38" s="53">
        <v>4</v>
      </c>
      <c r="C38" s="54" t="s">
        <v>243</v>
      </c>
      <c r="D38" s="55">
        <v>6</v>
      </c>
      <c r="E38" s="54" t="s">
        <v>246</v>
      </c>
      <c r="H38" s="23" t="s">
        <v>106</v>
      </c>
      <c r="I38" s="23" t="s">
        <v>107</v>
      </c>
    </row>
    <row r="39" spans="1:9" x14ac:dyDescent="0.25">
      <c r="A39" s="56" t="s">
        <v>86</v>
      </c>
      <c r="B39" s="53">
        <v>4</v>
      </c>
      <c r="C39" s="54" t="s">
        <v>243</v>
      </c>
      <c r="D39" s="55">
        <v>6</v>
      </c>
      <c r="E39" s="54" t="s">
        <v>246</v>
      </c>
      <c r="H39" s="23" t="s">
        <v>34</v>
      </c>
      <c r="I39" s="23" t="s">
        <v>31</v>
      </c>
    </row>
    <row r="40" spans="1:9" x14ac:dyDescent="0.25">
      <c r="A40" s="56" t="s">
        <v>92</v>
      </c>
      <c r="B40" s="53">
        <v>4</v>
      </c>
      <c r="C40" s="54" t="s">
        <v>243</v>
      </c>
      <c r="D40" s="55">
        <v>6</v>
      </c>
      <c r="E40" s="54" t="s">
        <v>246</v>
      </c>
      <c r="H40" s="23" t="s">
        <v>77</v>
      </c>
      <c r="I40" s="23" t="s">
        <v>78</v>
      </c>
    </row>
    <row r="41" spans="1:9" x14ac:dyDescent="0.25">
      <c r="A41" s="56" t="s">
        <v>95</v>
      </c>
      <c r="B41" s="53">
        <v>4</v>
      </c>
      <c r="C41" s="54" t="s">
        <v>243</v>
      </c>
      <c r="D41" s="55">
        <v>6</v>
      </c>
      <c r="E41" s="54" t="s">
        <v>246</v>
      </c>
      <c r="H41" s="23" t="s">
        <v>47</v>
      </c>
      <c r="I41" s="23" t="s">
        <v>48</v>
      </c>
    </row>
    <row r="42" spans="1:9" x14ac:dyDescent="0.25">
      <c r="A42" s="56" t="s">
        <v>99</v>
      </c>
      <c r="B42" s="53">
        <v>4</v>
      </c>
      <c r="C42" s="54" t="s">
        <v>243</v>
      </c>
      <c r="D42" s="55">
        <v>6</v>
      </c>
      <c r="E42" s="54" t="s">
        <v>246</v>
      </c>
      <c r="H42" s="23" t="s">
        <v>53</v>
      </c>
      <c r="I42" s="23" t="s">
        <v>54</v>
      </c>
    </row>
    <row r="43" spans="1:9" x14ac:dyDescent="0.25">
      <c r="A43" s="56" t="s">
        <v>103</v>
      </c>
      <c r="B43" s="53">
        <v>4</v>
      </c>
      <c r="C43" s="54" t="s">
        <v>243</v>
      </c>
      <c r="D43" s="55">
        <v>6</v>
      </c>
      <c r="E43" s="54" t="s">
        <v>246</v>
      </c>
      <c r="H43" s="23" t="s">
        <v>19</v>
      </c>
      <c r="I43" s="23" t="s">
        <v>16</v>
      </c>
    </row>
    <row r="44" spans="1:9" x14ac:dyDescent="0.25">
      <c r="A44" s="56" t="s">
        <v>114</v>
      </c>
      <c r="B44" s="53">
        <v>4</v>
      </c>
      <c r="C44" s="54" t="s">
        <v>243</v>
      </c>
      <c r="D44" s="55">
        <v>6</v>
      </c>
      <c r="E44" s="54" t="s">
        <v>246</v>
      </c>
      <c r="H44" s="23" t="s">
        <v>53</v>
      </c>
      <c r="I44" s="23" t="s">
        <v>54</v>
      </c>
    </row>
    <row r="45" spans="1:9" x14ac:dyDescent="0.25">
      <c r="A45" s="56" t="s">
        <v>118</v>
      </c>
      <c r="B45" s="53">
        <v>4</v>
      </c>
      <c r="C45" s="54" t="s">
        <v>243</v>
      </c>
      <c r="D45" s="55">
        <v>6</v>
      </c>
      <c r="E45" s="54" t="s">
        <v>246</v>
      </c>
      <c r="H45" s="23" t="s">
        <v>28</v>
      </c>
      <c r="I45" s="23" t="s">
        <v>29</v>
      </c>
    </row>
    <row r="46" spans="1:9" x14ac:dyDescent="0.25">
      <c r="A46" s="56" t="s">
        <v>140</v>
      </c>
      <c r="B46" s="53">
        <v>4</v>
      </c>
      <c r="C46" s="54" t="s">
        <v>243</v>
      </c>
      <c r="D46" s="55">
        <v>6</v>
      </c>
      <c r="E46" s="54" t="s">
        <v>246</v>
      </c>
      <c r="H46" s="23" t="s">
        <v>110</v>
      </c>
      <c r="I46" s="23" t="s">
        <v>109</v>
      </c>
    </row>
    <row r="47" spans="1:9" x14ac:dyDescent="0.25">
      <c r="A47" s="56" t="s">
        <v>170</v>
      </c>
      <c r="B47" s="53">
        <v>4</v>
      </c>
      <c r="C47" s="54" t="s">
        <v>243</v>
      </c>
      <c r="D47" s="55">
        <v>6</v>
      </c>
      <c r="E47" s="54" t="s">
        <v>246</v>
      </c>
      <c r="H47" s="23" t="s">
        <v>19</v>
      </c>
      <c r="I47" s="23" t="s">
        <v>16</v>
      </c>
    </row>
    <row r="48" spans="1:9" x14ac:dyDescent="0.25">
      <c r="A48" s="56" t="s">
        <v>50</v>
      </c>
      <c r="B48" s="53">
        <v>3</v>
      </c>
      <c r="C48" s="54" t="s">
        <v>247</v>
      </c>
      <c r="D48" s="55">
        <v>7</v>
      </c>
      <c r="E48" s="54" t="s">
        <v>248</v>
      </c>
      <c r="H48" s="23" t="s">
        <v>41</v>
      </c>
      <c r="I48" s="23" t="s">
        <v>42</v>
      </c>
    </row>
    <row r="49" spans="1:9" x14ac:dyDescent="0.25">
      <c r="A49" s="56" t="s">
        <v>97</v>
      </c>
      <c r="B49" s="53">
        <v>3</v>
      </c>
      <c r="C49" s="54" t="s">
        <v>247</v>
      </c>
      <c r="D49" s="55">
        <v>7</v>
      </c>
      <c r="E49" s="54" t="s">
        <v>248</v>
      </c>
      <c r="H49" s="23" t="s">
        <v>47</v>
      </c>
      <c r="I49" s="23" t="s">
        <v>48</v>
      </c>
    </row>
    <row r="50" spans="1:9" x14ac:dyDescent="0.25">
      <c r="A50" s="56" t="s">
        <v>120</v>
      </c>
      <c r="B50" s="53">
        <v>3</v>
      </c>
      <c r="C50" s="54" t="s">
        <v>247</v>
      </c>
      <c r="D50" s="55">
        <v>7</v>
      </c>
      <c r="E50" s="54" t="s">
        <v>248</v>
      </c>
      <c r="H50" s="23" t="s">
        <v>136</v>
      </c>
      <c r="I50" s="23" t="s">
        <v>135</v>
      </c>
    </row>
    <row r="51" spans="1:9" x14ac:dyDescent="0.25">
      <c r="A51" s="56" t="s">
        <v>54</v>
      </c>
      <c r="B51" s="53">
        <v>3</v>
      </c>
      <c r="C51" s="54" t="s">
        <v>247</v>
      </c>
      <c r="D51" s="55">
        <v>7</v>
      </c>
      <c r="E51" s="54" t="s">
        <v>248</v>
      </c>
      <c r="H51" s="23" t="s">
        <v>136</v>
      </c>
      <c r="I51" s="23" t="s">
        <v>135</v>
      </c>
    </row>
    <row r="52" spans="1:9" x14ac:dyDescent="0.25">
      <c r="A52" s="56" t="s">
        <v>157</v>
      </c>
      <c r="B52" s="53">
        <v>3</v>
      </c>
      <c r="C52" s="54" t="s">
        <v>247</v>
      </c>
      <c r="D52" s="55">
        <v>7</v>
      </c>
      <c r="E52" s="54" t="s">
        <v>248</v>
      </c>
      <c r="H52" s="23" t="s">
        <v>34</v>
      </c>
      <c r="I52" s="23" t="s">
        <v>31</v>
      </c>
    </row>
    <row r="53" spans="1:9" x14ac:dyDescent="0.25">
      <c r="A53" s="56" t="s">
        <v>177</v>
      </c>
      <c r="B53" s="53">
        <v>3</v>
      </c>
      <c r="C53" s="54" t="s">
        <v>247</v>
      </c>
      <c r="D53" s="55">
        <v>7</v>
      </c>
      <c r="E53" s="54" t="s">
        <v>248</v>
      </c>
      <c r="H53" s="23" t="s">
        <v>47</v>
      </c>
      <c r="I53" s="23" t="s">
        <v>48</v>
      </c>
    </row>
    <row r="54" spans="1:9" x14ac:dyDescent="0.25">
      <c r="A54" s="56" t="s">
        <v>40</v>
      </c>
      <c r="B54" s="53">
        <v>3</v>
      </c>
      <c r="C54" s="54" t="s">
        <v>247</v>
      </c>
      <c r="D54" s="55">
        <v>8</v>
      </c>
      <c r="E54" s="54" t="s">
        <v>249</v>
      </c>
      <c r="H54" s="23" t="s">
        <v>24</v>
      </c>
      <c r="I54" s="23" t="s">
        <v>25</v>
      </c>
    </row>
    <row r="55" spans="1:9" x14ac:dyDescent="0.25">
      <c r="A55" s="56" t="s">
        <v>58</v>
      </c>
      <c r="B55" s="53">
        <v>3</v>
      </c>
      <c r="C55" s="54" t="s">
        <v>247</v>
      </c>
      <c r="D55" s="55">
        <v>8</v>
      </c>
      <c r="E55" s="54" t="s">
        <v>249</v>
      </c>
      <c r="H55" s="23" t="s">
        <v>41</v>
      </c>
      <c r="I55" s="23" t="s">
        <v>42</v>
      </c>
    </row>
    <row r="56" spans="1:9" x14ac:dyDescent="0.25">
      <c r="A56" s="56" t="s">
        <v>42</v>
      </c>
      <c r="B56" s="53">
        <v>3</v>
      </c>
      <c r="C56" s="54" t="s">
        <v>247</v>
      </c>
      <c r="D56" s="55">
        <v>8</v>
      </c>
      <c r="E56" s="54" t="s">
        <v>249</v>
      </c>
      <c r="H56" s="23" t="s">
        <v>77</v>
      </c>
      <c r="I56" s="23" t="s">
        <v>78</v>
      </c>
    </row>
    <row r="57" spans="1:9" x14ac:dyDescent="0.25">
      <c r="A57" s="56" t="s">
        <v>192</v>
      </c>
      <c r="B57" s="53">
        <v>3</v>
      </c>
      <c r="C57" s="54" t="s">
        <v>247</v>
      </c>
      <c r="D57" s="55">
        <v>8</v>
      </c>
      <c r="E57" s="54" t="s">
        <v>249</v>
      </c>
      <c r="H57" s="23" t="s">
        <v>136</v>
      </c>
      <c r="I57" s="23" t="s">
        <v>135</v>
      </c>
    </row>
    <row r="58" spans="1:9" x14ac:dyDescent="0.25">
      <c r="A58" s="56" t="s">
        <v>145</v>
      </c>
      <c r="B58" s="53">
        <v>3</v>
      </c>
      <c r="C58" s="54" t="s">
        <v>247</v>
      </c>
      <c r="D58" s="55">
        <v>8</v>
      </c>
      <c r="E58" s="54" t="s">
        <v>249</v>
      </c>
      <c r="H58" s="23" t="s">
        <v>37</v>
      </c>
      <c r="I58" s="23" t="s">
        <v>38</v>
      </c>
    </row>
    <row r="59" spans="1:9" x14ac:dyDescent="0.25">
      <c r="A59" s="56" t="s">
        <v>131</v>
      </c>
      <c r="B59" s="53">
        <v>3</v>
      </c>
      <c r="C59" s="54" t="s">
        <v>247</v>
      </c>
      <c r="D59" s="55">
        <v>8</v>
      </c>
      <c r="E59" s="54" t="s">
        <v>249</v>
      </c>
      <c r="H59" s="23" t="s">
        <v>136</v>
      </c>
      <c r="I59" s="23" t="s">
        <v>135</v>
      </c>
    </row>
    <row r="60" spans="1:9" x14ac:dyDescent="0.25">
      <c r="A60" s="56" t="s">
        <v>166</v>
      </c>
      <c r="B60" s="53">
        <v>3</v>
      </c>
      <c r="C60" s="54" t="s">
        <v>247</v>
      </c>
      <c r="D60" s="55">
        <v>8</v>
      </c>
      <c r="E60" s="54" t="s">
        <v>249</v>
      </c>
      <c r="H60" s="23" t="s">
        <v>110</v>
      </c>
      <c r="I60" s="23" t="s">
        <v>109</v>
      </c>
    </row>
    <row r="61" spans="1:9" x14ac:dyDescent="0.25">
      <c r="A61" s="56" t="s">
        <v>173</v>
      </c>
      <c r="B61" s="53">
        <v>3</v>
      </c>
      <c r="C61" s="54" t="s">
        <v>247</v>
      </c>
      <c r="D61" s="55">
        <v>8</v>
      </c>
      <c r="E61" s="54" t="s">
        <v>249</v>
      </c>
      <c r="H61" s="23" t="s">
        <v>53</v>
      </c>
      <c r="I61" s="23" t="s">
        <v>54</v>
      </c>
    </row>
    <row r="62" spans="1:9" x14ac:dyDescent="0.25">
      <c r="A62" s="56" t="s">
        <v>168</v>
      </c>
      <c r="B62" s="53">
        <v>3</v>
      </c>
      <c r="C62" s="54" t="s">
        <v>247</v>
      </c>
      <c r="D62" s="55">
        <v>8</v>
      </c>
      <c r="E62" s="54" t="s">
        <v>249</v>
      </c>
      <c r="H62" s="23" t="s">
        <v>37</v>
      </c>
      <c r="I62" s="23" t="s">
        <v>38</v>
      </c>
    </row>
    <row r="63" spans="1:9" x14ac:dyDescent="0.25">
      <c r="A63" s="56" t="s">
        <v>187</v>
      </c>
      <c r="B63" s="53">
        <v>3</v>
      </c>
      <c r="C63" s="54" t="s">
        <v>247</v>
      </c>
      <c r="D63" s="55">
        <v>8</v>
      </c>
      <c r="E63" s="54" t="s">
        <v>249</v>
      </c>
      <c r="H63" s="23" t="s">
        <v>106</v>
      </c>
      <c r="I63" s="23" t="s">
        <v>107</v>
      </c>
    </row>
    <row r="64" spans="1:9" x14ac:dyDescent="0.25">
      <c r="A64" s="56" t="s">
        <v>61</v>
      </c>
      <c r="B64" s="53">
        <v>2</v>
      </c>
      <c r="C64" s="54" t="s">
        <v>250</v>
      </c>
      <c r="D64" s="55">
        <v>9</v>
      </c>
      <c r="E64" s="54" t="s">
        <v>251</v>
      </c>
      <c r="H64" s="23" t="s">
        <v>106</v>
      </c>
      <c r="I64" s="23" t="s">
        <v>107</v>
      </c>
    </row>
    <row r="65" spans="1:9" x14ac:dyDescent="0.25">
      <c r="A65" s="56" t="s">
        <v>76</v>
      </c>
      <c r="B65" s="53">
        <v>2</v>
      </c>
      <c r="C65" s="54" t="s">
        <v>250</v>
      </c>
      <c r="D65" s="55">
        <v>9</v>
      </c>
      <c r="E65" s="54" t="s">
        <v>251</v>
      </c>
      <c r="H65" s="23" t="s">
        <v>106</v>
      </c>
      <c r="I65" s="23" t="s">
        <v>107</v>
      </c>
    </row>
    <row r="66" spans="1:9" x14ac:dyDescent="0.25">
      <c r="A66" s="56" t="s">
        <v>116</v>
      </c>
      <c r="B66" s="53">
        <v>2</v>
      </c>
      <c r="C66" s="54" t="s">
        <v>250</v>
      </c>
      <c r="D66" s="55">
        <v>9</v>
      </c>
      <c r="E66" s="54" t="s">
        <v>251</v>
      </c>
      <c r="H66" s="23" t="s">
        <v>41</v>
      </c>
      <c r="I66" s="23" t="s">
        <v>42</v>
      </c>
    </row>
    <row r="67" spans="1:9" x14ac:dyDescent="0.25">
      <c r="A67" s="56" t="s">
        <v>147</v>
      </c>
      <c r="B67" s="53">
        <v>2</v>
      </c>
      <c r="C67" s="54" t="s">
        <v>250</v>
      </c>
      <c r="D67" s="55">
        <v>9</v>
      </c>
      <c r="E67" s="54" t="s">
        <v>251</v>
      </c>
      <c r="H67" s="23" t="s">
        <v>24</v>
      </c>
      <c r="I67" s="23" t="s">
        <v>25</v>
      </c>
    </row>
    <row r="68" spans="1:9" x14ac:dyDescent="0.25">
      <c r="A68" s="56" t="s">
        <v>135</v>
      </c>
      <c r="B68" s="53">
        <v>2</v>
      </c>
      <c r="C68" s="54" t="s">
        <v>250</v>
      </c>
      <c r="D68" s="55">
        <v>9</v>
      </c>
      <c r="E68" s="54" t="s">
        <v>251</v>
      </c>
      <c r="H68" s="23" t="s">
        <v>47</v>
      </c>
      <c r="I68" s="23" t="s">
        <v>48</v>
      </c>
    </row>
    <row r="69" spans="1:9" x14ac:dyDescent="0.25">
      <c r="A69" s="56" t="s">
        <v>138</v>
      </c>
      <c r="B69" s="53">
        <v>2</v>
      </c>
      <c r="C69" s="54" t="s">
        <v>250</v>
      </c>
      <c r="D69" s="55">
        <v>9</v>
      </c>
      <c r="E69" s="54" t="s">
        <v>251</v>
      </c>
      <c r="H69" s="23" t="s">
        <v>77</v>
      </c>
      <c r="I69" s="23" t="s">
        <v>78</v>
      </c>
    </row>
    <row r="70" spans="1:9" x14ac:dyDescent="0.25">
      <c r="A70" s="56" t="s">
        <v>149</v>
      </c>
      <c r="B70" s="53">
        <v>2</v>
      </c>
      <c r="C70" s="54" t="s">
        <v>250</v>
      </c>
      <c r="D70" s="55">
        <v>9</v>
      </c>
      <c r="E70" s="54" t="s">
        <v>251</v>
      </c>
      <c r="H70" s="23" t="s">
        <v>106</v>
      </c>
      <c r="I70" s="23" t="s">
        <v>107</v>
      </c>
    </row>
    <row r="71" spans="1:9" x14ac:dyDescent="0.25">
      <c r="A71" s="56" t="s">
        <v>153</v>
      </c>
      <c r="B71" s="53">
        <v>2</v>
      </c>
      <c r="C71" s="54" t="s">
        <v>250</v>
      </c>
      <c r="D71" s="55">
        <v>9</v>
      </c>
      <c r="E71" s="54" t="s">
        <v>251</v>
      </c>
      <c r="H71" s="23" t="s">
        <v>70</v>
      </c>
      <c r="I71" s="23" t="s">
        <v>71</v>
      </c>
    </row>
    <row r="72" spans="1:9" x14ac:dyDescent="0.25">
      <c r="A72" s="56" t="s">
        <v>78</v>
      </c>
      <c r="B72" s="53">
        <v>2</v>
      </c>
      <c r="C72" s="54" t="s">
        <v>250</v>
      </c>
      <c r="D72" s="55">
        <v>9</v>
      </c>
      <c r="E72" s="54" t="s">
        <v>251</v>
      </c>
      <c r="H72" s="23" t="s">
        <v>53</v>
      </c>
      <c r="I72" s="23" t="s">
        <v>54</v>
      </c>
    </row>
    <row r="73" spans="1:9" x14ac:dyDescent="0.25">
      <c r="A73" s="56" t="s">
        <v>21</v>
      </c>
      <c r="B73" s="53">
        <v>2</v>
      </c>
      <c r="C73" s="54" t="s">
        <v>250</v>
      </c>
      <c r="D73" s="55">
        <v>10</v>
      </c>
      <c r="E73" s="54" t="s">
        <v>252</v>
      </c>
      <c r="H73" s="23" t="s">
        <v>47</v>
      </c>
      <c r="I73" s="23" t="s">
        <v>48</v>
      </c>
    </row>
    <row r="74" spans="1:9" x14ac:dyDescent="0.25">
      <c r="A74" s="56" t="s">
        <v>27</v>
      </c>
      <c r="B74" s="53">
        <v>2</v>
      </c>
      <c r="C74" s="54" t="s">
        <v>250</v>
      </c>
      <c r="D74" s="55">
        <v>10</v>
      </c>
      <c r="E74" s="54" t="s">
        <v>252</v>
      </c>
      <c r="H74" s="23" t="s">
        <v>19</v>
      </c>
      <c r="I74" s="23" t="s">
        <v>16</v>
      </c>
    </row>
    <row r="75" spans="1:9" x14ac:dyDescent="0.25">
      <c r="A75" s="56" t="s">
        <v>29</v>
      </c>
      <c r="B75" s="53">
        <v>2</v>
      </c>
      <c r="C75" s="54" t="s">
        <v>250</v>
      </c>
      <c r="D75" s="55">
        <v>10</v>
      </c>
      <c r="E75" s="54" t="s">
        <v>252</v>
      </c>
      <c r="H75" s="23" t="s">
        <v>70</v>
      </c>
      <c r="I75" s="23" t="s">
        <v>71</v>
      </c>
    </row>
    <row r="76" spans="1:9" x14ac:dyDescent="0.25">
      <c r="A76" s="56" t="s">
        <v>88</v>
      </c>
      <c r="B76" s="53">
        <v>2</v>
      </c>
      <c r="C76" s="54" t="s">
        <v>250</v>
      </c>
      <c r="D76" s="55">
        <v>10</v>
      </c>
      <c r="E76" s="54" t="s">
        <v>252</v>
      </c>
      <c r="H76" s="23" t="s">
        <v>24</v>
      </c>
      <c r="I76" s="23" t="s">
        <v>25</v>
      </c>
    </row>
    <row r="77" spans="1:9" x14ac:dyDescent="0.25">
      <c r="A77" s="56" t="s">
        <v>125</v>
      </c>
      <c r="B77" s="53">
        <v>2</v>
      </c>
      <c r="C77" s="54" t="s">
        <v>250</v>
      </c>
      <c r="D77" s="55">
        <v>10</v>
      </c>
      <c r="E77" s="54" t="s">
        <v>252</v>
      </c>
      <c r="H77" s="23" t="s">
        <v>24</v>
      </c>
      <c r="I77" s="23" t="s">
        <v>25</v>
      </c>
    </row>
    <row r="78" spans="1:9" x14ac:dyDescent="0.25">
      <c r="A78" s="56" t="s">
        <v>185</v>
      </c>
      <c r="B78" s="53">
        <v>2</v>
      </c>
      <c r="C78" s="54" t="s">
        <v>250</v>
      </c>
      <c r="D78" s="55">
        <v>10</v>
      </c>
      <c r="E78" s="54" t="s">
        <v>252</v>
      </c>
      <c r="H78" s="23" t="s">
        <v>70</v>
      </c>
      <c r="I78" s="23" t="s">
        <v>71</v>
      </c>
    </row>
    <row r="79" spans="1:9" x14ac:dyDescent="0.25">
      <c r="A79" s="56" t="s">
        <v>25</v>
      </c>
      <c r="B79" s="53">
        <v>2</v>
      </c>
      <c r="C79" s="54" t="s">
        <v>250</v>
      </c>
      <c r="D79" s="55">
        <v>10</v>
      </c>
      <c r="E79" s="54" t="s">
        <v>252</v>
      </c>
      <c r="H79" s="24" t="s">
        <v>70</v>
      </c>
      <c r="I79" s="24" t="s">
        <v>71</v>
      </c>
    </row>
  </sheetData>
  <sheetProtection algorithmName="SHA-512" hashValue="P1wsIRbYxzbznhXjTZ7LicpQUiltZiP57aJAIYGXtpR0D+DVpS6MTegVyZSj9rxLRgRwNoA+Ki7jwZ/biPyaFw==" saltValue="7WY0JOZRftYDRAarK/fqEQ==" spinCount="100000" sheet="1" objects="1" scenarios="1"/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Planilha15"/>
  <dimension ref="A1:V1484"/>
  <sheetViews>
    <sheetView workbookViewId="0">
      <pane xSplit="4" ySplit="2" topLeftCell="N1461" activePane="bottomRight" state="frozen"/>
      <selection pane="topRight" activeCell="E1" sqref="E1"/>
      <selection pane="bottomLeft" activeCell="A3" sqref="A3"/>
      <selection pane="bottomRight" activeCell="V1484" sqref="V1484"/>
    </sheetView>
  </sheetViews>
  <sheetFormatPr defaultRowHeight="15" x14ac:dyDescent="0.25"/>
  <cols>
    <col min="1" max="1" width="12" bestFit="1" customWidth="1"/>
    <col min="4" max="4" width="19.42578125" customWidth="1"/>
    <col min="5" max="5" width="33.7109375" customWidth="1"/>
    <col min="6" max="6" width="32.5703125" customWidth="1"/>
    <col min="7" max="7" width="21.85546875" customWidth="1"/>
    <col min="8" max="8" width="20.7109375" customWidth="1"/>
    <col min="9" max="9" width="22.7109375" customWidth="1"/>
    <col min="10" max="10" width="24.28515625" customWidth="1"/>
    <col min="11" max="11" width="23.140625" customWidth="1"/>
    <col min="12" max="12" width="24.5703125" customWidth="1"/>
    <col min="13" max="13" width="23.42578125" customWidth="1"/>
    <col min="14" max="15" width="9.28515625" bestFit="1" customWidth="1"/>
    <col min="16" max="17" width="10.140625" bestFit="1" customWidth="1"/>
    <col min="18" max="18" width="9.28515625" bestFit="1" customWidth="1"/>
    <col min="19" max="20" width="10.140625" bestFit="1" customWidth="1"/>
    <col min="21" max="21" width="9.42578125" bestFit="1" customWidth="1"/>
    <col min="22" max="22" width="15.42578125" bestFit="1" customWidth="1"/>
  </cols>
  <sheetData>
    <row r="1" spans="1:22" x14ac:dyDescent="0.25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</row>
    <row r="2" spans="1:22" s="95" customFormat="1" ht="17.25" customHeight="1" x14ac:dyDescent="0.25">
      <c r="A2" s="93" t="s">
        <v>0</v>
      </c>
      <c r="B2" s="94" t="s">
        <v>212</v>
      </c>
      <c r="C2" s="94" t="s">
        <v>211</v>
      </c>
      <c r="D2" s="94" t="s">
        <v>1</v>
      </c>
      <c r="E2" s="94" t="s">
        <v>2</v>
      </c>
      <c r="F2" s="94" t="s">
        <v>3</v>
      </c>
      <c r="G2" s="94" t="s">
        <v>4</v>
      </c>
      <c r="H2" s="94" t="s">
        <v>5</v>
      </c>
      <c r="I2" s="94" t="s">
        <v>6</v>
      </c>
      <c r="J2" s="94" t="s">
        <v>7</v>
      </c>
      <c r="K2" s="94" t="s">
        <v>8</v>
      </c>
      <c r="L2" s="94" t="s">
        <v>253</v>
      </c>
      <c r="M2" s="94" t="s">
        <v>254</v>
      </c>
      <c r="N2" s="94" t="s">
        <v>9</v>
      </c>
      <c r="O2" s="94" t="s">
        <v>10</v>
      </c>
      <c r="P2" s="94" t="s">
        <v>11</v>
      </c>
      <c r="Q2" s="94" t="s">
        <v>199</v>
      </c>
      <c r="R2" s="94" t="s">
        <v>12</v>
      </c>
      <c r="S2" s="94" t="s">
        <v>13</v>
      </c>
      <c r="T2" s="94" t="s">
        <v>306</v>
      </c>
      <c r="U2" s="94" t="s">
        <v>267</v>
      </c>
      <c r="V2" s="96" t="s">
        <v>304</v>
      </c>
    </row>
    <row r="3" spans="1:22" x14ac:dyDescent="0.25">
      <c r="A3" s="27" t="str">
        <f t="shared" ref="A3:A66" si="0">G3&amp;D3</f>
        <v>32001022002</v>
      </c>
      <c r="B3" s="23">
        <f>VLOOKUP(H3,Nomes!$H$2:$I$79,2,FALSE)</f>
        <v>1</v>
      </c>
      <c r="C3" s="23">
        <f>VLOOKUP(D3,Nomes!$C$2:$D$15,2,FALSE)</f>
        <v>1</v>
      </c>
      <c r="D3" s="23">
        <v>2002</v>
      </c>
      <c r="E3" s="23">
        <v>32</v>
      </c>
      <c r="F3" s="23" t="s">
        <v>14</v>
      </c>
      <c r="G3" s="23" t="s">
        <v>15</v>
      </c>
      <c r="H3" s="23" t="s">
        <v>16</v>
      </c>
      <c r="I3" s="23"/>
      <c r="J3" s="23" t="s">
        <v>17</v>
      </c>
      <c r="K3" s="23" t="s">
        <v>18</v>
      </c>
      <c r="L3" s="23">
        <f>VLOOKUP(H3,Regiões!$A$1:$E$79,4,FALSE)</f>
        <v>3</v>
      </c>
      <c r="M3" s="23" t="str">
        <f>VLOOKUP(H3,Regiões!$A$1:$E$79,5,FALSE)</f>
        <v>Sudoeste Serrana</v>
      </c>
      <c r="N3" s="91">
        <v>17648.149000000001</v>
      </c>
      <c r="O3" s="91">
        <v>7884.1149999999998</v>
      </c>
      <c r="P3" s="91">
        <f>Q3+R3</f>
        <v>67294.285999999993</v>
      </c>
      <c r="Q3" s="91">
        <v>34432.987000000001</v>
      </c>
      <c r="R3" s="91">
        <v>32861.298999999999</v>
      </c>
      <c r="S3" s="91">
        <v>9313.9240000000009</v>
      </c>
      <c r="T3" s="91">
        <v>102140.474</v>
      </c>
      <c r="U3" s="91">
        <v>32677</v>
      </c>
      <c r="V3" s="91">
        <f>(T3*1000)/U3</f>
        <v>3125.7604431251339</v>
      </c>
    </row>
    <row r="4" spans="1:22" x14ac:dyDescent="0.25">
      <c r="A4" s="27" t="str">
        <f t="shared" si="0"/>
        <v>32001362002</v>
      </c>
      <c r="B4" s="23">
        <f>VLOOKUP(H4,Nomes!$H$2:$I$79,2,FALSE)</f>
        <v>2</v>
      </c>
      <c r="C4" s="23">
        <f>VLOOKUP(D4,Nomes!$C$2:$D$15,2,FALSE)</f>
        <v>1</v>
      </c>
      <c r="D4" s="23">
        <v>2002</v>
      </c>
      <c r="E4" s="23">
        <v>32</v>
      </c>
      <c r="F4" s="23" t="s">
        <v>14</v>
      </c>
      <c r="G4" s="23" t="s">
        <v>20</v>
      </c>
      <c r="H4" s="23" t="s">
        <v>21</v>
      </c>
      <c r="I4" s="23"/>
      <c r="J4" s="23" t="s">
        <v>22</v>
      </c>
      <c r="K4" s="23" t="s">
        <v>23</v>
      </c>
      <c r="L4" s="23">
        <f>VLOOKUP(H4,Regiões!$A$1:$E$79,4,FALSE)</f>
        <v>10</v>
      </c>
      <c r="M4" s="23" t="str">
        <f>VLOOKUP(H4,Regiões!$A$1:$E$79,5,FALSE)</f>
        <v>Noroeste</v>
      </c>
      <c r="N4" s="91">
        <v>5812.6679999999997</v>
      </c>
      <c r="O4" s="91">
        <v>2948.0619999999999</v>
      </c>
      <c r="P4" s="91">
        <f t="shared" ref="P4:P67" si="1">Q4+R4</f>
        <v>18926.887999999999</v>
      </c>
      <c r="Q4" s="91">
        <v>7338.759</v>
      </c>
      <c r="R4" s="91">
        <v>11588.129000000001</v>
      </c>
      <c r="S4" s="91">
        <v>2962.5279999999998</v>
      </c>
      <c r="T4" s="91">
        <v>30650.147000000001</v>
      </c>
      <c r="U4" s="91">
        <v>9553</v>
      </c>
      <c r="V4" s="91">
        <f t="shared" ref="V4:V67" si="2">(T4*1000)/U4</f>
        <v>3208.431592169999</v>
      </c>
    </row>
    <row r="5" spans="1:22" x14ac:dyDescent="0.25">
      <c r="A5" s="27" t="str">
        <f t="shared" si="0"/>
        <v>32001692002</v>
      </c>
      <c r="B5" s="23">
        <f>VLOOKUP(H5,Nomes!$H$2:$I$79,2,FALSE)</f>
        <v>3</v>
      </c>
      <c r="C5" s="23">
        <f>VLOOKUP(D5,Nomes!$C$2:$D$15,2,FALSE)</f>
        <v>1</v>
      </c>
      <c r="D5" s="23">
        <v>2002</v>
      </c>
      <c r="E5" s="23">
        <v>32</v>
      </c>
      <c r="F5" s="23" t="s">
        <v>14</v>
      </c>
      <c r="G5" s="23" t="s">
        <v>26</v>
      </c>
      <c r="H5" s="23" t="s">
        <v>27</v>
      </c>
      <c r="I5" s="23"/>
      <c r="J5" s="23" t="s">
        <v>22</v>
      </c>
      <c r="K5" s="23" t="s">
        <v>23</v>
      </c>
      <c r="L5" s="23">
        <f>VLOOKUP(H5,Regiões!$A$1:$E$79,4,FALSE)</f>
        <v>10</v>
      </c>
      <c r="M5" s="23" t="str">
        <f>VLOOKUP(H5,Regiões!$A$1:$E$79,5,FALSE)</f>
        <v>Noroeste</v>
      </c>
      <c r="N5" s="91">
        <v>3632.8090000000002</v>
      </c>
      <c r="O5" s="91">
        <v>2431.4479999999999</v>
      </c>
      <c r="P5" s="91">
        <f t="shared" si="1"/>
        <v>22958.36</v>
      </c>
      <c r="Q5" s="91">
        <v>7958.5780000000004</v>
      </c>
      <c r="R5" s="91">
        <v>14999.781999999999</v>
      </c>
      <c r="S5" s="91">
        <v>2551.7449999999999</v>
      </c>
      <c r="T5" s="91">
        <v>31574.362000000001</v>
      </c>
      <c r="U5" s="91">
        <v>12762</v>
      </c>
      <c r="V5" s="91">
        <f t="shared" si="2"/>
        <v>2474.0919918508071</v>
      </c>
    </row>
    <row r="6" spans="1:22" x14ac:dyDescent="0.25">
      <c r="A6" s="27" t="str">
        <f t="shared" si="0"/>
        <v>32002012002</v>
      </c>
      <c r="B6" s="23">
        <f>VLOOKUP(H6,Nomes!$H$2:$I$79,2,FALSE)</f>
        <v>4</v>
      </c>
      <c r="C6" s="23">
        <f>VLOOKUP(D6,Nomes!$C$2:$D$15,2,FALSE)</f>
        <v>1</v>
      </c>
      <c r="D6" s="23">
        <v>2002</v>
      </c>
      <c r="E6" s="23">
        <v>32</v>
      </c>
      <c r="F6" s="23" t="s">
        <v>14</v>
      </c>
      <c r="G6" s="23" t="s">
        <v>30</v>
      </c>
      <c r="H6" s="23" t="s">
        <v>31</v>
      </c>
      <c r="I6" s="23"/>
      <c r="J6" s="23" t="s">
        <v>32</v>
      </c>
      <c r="K6" s="23" t="s">
        <v>33</v>
      </c>
      <c r="L6" s="23">
        <f>VLOOKUP(H6,Regiões!$A$1:$E$79,4,FALSE)</f>
        <v>6</v>
      </c>
      <c r="M6" s="23" t="str">
        <f>VLOOKUP(H6,Regiões!$A$1:$E$79,5,FALSE)</f>
        <v>Caparaó</v>
      </c>
      <c r="N6" s="91">
        <v>6869.71</v>
      </c>
      <c r="O6" s="91">
        <v>7232.4319999999998</v>
      </c>
      <c r="P6" s="91">
        <f t="shared" si="1"/>
        <v>70416.232000000004</v>
      </c>
      <c r="Q6" s="91">
        <v>37776.152999999998</v>
      </c>
      <c r="R6" s="91">
        <v>32640.079000000002</v>
      </c>
      <c r="S6" s="91">
        <v>7846.4179999999997</v>
      </c>
      <c r="T6" s="91">
        <v>92364.792000000001</v>
      </c>
      <c r="U6" s="91">
        <v>31986</v>
      </c>
      <c r="V6" s="91">
        <f t="shared" si="2"/>
        <v>2887.6631026073906</v>
      </c>
    </row>
    <row r="7" spans="1:22" x14ac:dyDescent="0.25">
      <c r="A7" s="27" t="str">
        <f t="shared" si="0"/>
        <v>32003002002</v>
      </c>
      <c r="B7" s="23">
        <f>VLOOKUP(H7,Nomes!$H$2:$I$79,2,FALSE)</f>
        <v>5</v>
      </c>
      <c r="C7" s="23">
        <f>VLOOKUP(D7,Nomes!$C$2:$D$15,2,FALSE)</f>
        <v>1</v>
      </c>
      <c r="D7" s="23">
        <v>2002</v>
      </c>
      <c r="E7" s="23">
        <v>32</v>
      </c>
      <c r="F7" s="23" t="s">
        <v>14</v>
      </c>
      <c r="G7" s="23" t="s">
        <v>35</v>
      </c>
      <c r="H7" s="23" t="s">
        <v>36</v>
      </c>
      <c r="I7" s="23"/>
      <c r="J7" s="23" t="s">
        <v>17</v>
      </c>
      <c r="K7" s="23" t="s">
        <v>18</v>
      </c>
      <c r="L7" s="23">
        <f>VLOOKUP(H7,Regiões!$A$1:$E$79,4,FALSE)</f>
        <v>4</v>
      </c>
      <c r="M7" s="23" t="str">
        <f>VLOOKUP(H7,Regiões!$A$1:$E$79,5,FALSE)</f>
        <v>Litoral Sul</v>
      </c>
      <c r="N7" s="91">
        <v>5565.6689999999999</v>
      </c>
      <c r="O7" s="91">
        <v>4460.192</v>
      </c>
      <c r="P7" s="91">
        <f t="shared" si="1"/>
        <v>27490.858</v>
      </c>
      <c r="Q7" s="91">
        <v>12541.626</v>
      </c>
      <c r="R7" s="91">
        <v>14949.232</v>
      </c>
      <c r="S7" s="91">
        <v>3569.5610000000001</v>
      </c>
      <c r="T7" s="91">
        <v>41086.28</v>
      </c>
      <c r="U7" s="91">
        <v>13820</v>
      </c>
      <c r="V7" s="91">
        <f t="shared" si="2"/>
        <v>2972.9580318379162</v>
      </c>
    </row>
    <row r="8" spans="1:22" x14ac:dyDescent="0.25">
      <c r="A8" s="27" t="str">
        <f t="shared" si="0"/>
        <v>32003592002</v>
      </c>
      <c r="B8" s="23">
        <f>VLOOKUP(H8,Nomes!$H$2:$I$79,2,FALSE)</f>
        <v>6</v>
      </c>
      <c r="C8" s="23">
        <f>VLOOKUP(D8,Nomes!$C$2:$D$15,2,FALSE)</f>
        <v>1</v>
      </c>
      <c r="D8" s="23">
        <v>2002</v>
      </c>
      <c r="E8" s="23">
        <v>32</v>
      </c>
      <c r="F8" s="23" t="s">
        <v>14</v>
      </c>
      <c r="G8" s="23" t="s">
        <v>39</v>
      </c>
      <c r="H8" s="23" t="s">
        <v>40</v>
      </c>
      <c r="I8" s="23"/>
      <c r="J8" s="23" t="s">
        <v>22</v>
      </c>
      <c r="K8" s="23" t="s">
        <v>23</v>
      </c>
      <c r="L8" s="23">
        <f>VLOOKUP(H8,Regiões!$A$1:$E$79,4,FALSE)</f>
        <v>8</v>
      </c>
      <c r="M8" s="23" t="str">
        <f>VLOOKUP(H8,Regiões!$A$1:$E$79,5,FALSE)</f>
        <v>Centro-Oeste</v>
      </c>
      <c r="N8" s="91">
        <v>2085.1680000000001</v>
      </c>
      <c r="O8" s="91">
        <v>1124.952</v>
      </c>
      <c r="P8" s="91">
        <f t="shared" si="1"/>
        <v>14243.061</v>
      </c>
      <c r="Q8" s="91">
        <v>5099.8469999999998</v>
      </c>
      <c r="R8" s="91">
        <v>9143.2139999999999</v>
      </c>
      <c r="S8" s="91">
        <v>1340.413</v>
      </c>
      <c r="T8" s="91">
        <v>18793.594000000001</v>
      </c>
      <c r="U8" s="91">
        <v>6854</v>
      </c>
      <c r="V8" s="91">
        <f t="shared" si="2"/>
        <v>2741.9892033848846</v>
      </c>
    </row>
    <row r="9" spans="1:22" x14ac:dyDescent="0.25">
      <c r="A9" s="27" t="str">
        <f t="shared" si="0"/>
        <v>32004092002</v>
      </c>
      <c r="B9" s="23">
        <f>VLOOKUP(H9,Nomes!$H$2:$I$79,2,FALSE)</f>
        <v>7</v>
      </c>
      <c r="C9" s="23">
        <f>VLOOKUP(D9,Nomes!$C$2:$D$15,2,FALSE)</f>
        <v>1</v>
      </c>
      <c r="D9" s="23">
        <v>2002</v>
      </c>
      <c r="E9" s="23">
        <v>32</v>
      </c>
      <c r="F9" s="23" t="s">
        <v>14</v>
      </c>
      <c r="G9" s="23" t="s">
        <v>43</v>
      </c>
      <c r="H9" s="23" t="s">
        <v>44</v>
      </c>
      <c r="I9" s="23"/>
      <c r="J9" s="23" t="s">
        <v>17</v>
      </c>
      <c r="K9" s="23" t="s">
        <v>18</v>
      </c>
      <c r="L9" s="23">
        <f>VLOOKUP(H9,Regiões!$A$1:$E$79,4,FALSE)</f>
        <v>4</v>
      </c>
      <c r="M9" s="23" t="str">
        <f>VLOOKUP(H9,Regiões!$A$1:$E$79,5,FALSE)</f>
        <v>Litoral Sul</v>
      </c>
      <c r="N9" s="91">
        <v>6500.6719999999996</v>
      </c>
      <c r="O9" s="91">
        <v>490424.408</v>
      </c>
      <c r="P9" s="91">
        <f t="shared" si="1"/>
        <v>187106.32100000003</v>
      </c>
      <c r="Q9" s="91">
        <v>156108.74600000001</v>
      </c>
      <c r="R9" s="91">
        <v>30997.575000000001</v>
      </c>
      <c r="S9" s="91">
        <v>39621.457999999999</v>
      </c>
      <c r="T9" s="91">
        <v>723652.86</v>
      </c>
      <c r="U9" s="91">
        <v>20069</v>
      </c>
      <c r="V9" s="91">
        <f t="shared" si="2"/>
        <v>36058.242064876176</v>
      </c>
    </row>
    <row r="10" spans="1:22" x14ac:dyDescent="0.25">
      <c r="A10" s="27" t="str">
        <f t="shared" si="0"/>
        <v>32005082002</v>
      </c>
      <c r="B10" s="23">
        <f>VLOOKUP(H10,Nomes!$H$2:$I$79,2,FALSE)</f>
        <v>8</v>
      </c>
      <c r="C10" s="23">
        <f>VLOOKUP(D10,Nomes!$C$2:$D$15,2,FALSE)</f>
        <v>1</v>
      </c>
      <c r="D10" s="23">
        <v>2002</v>
      </c>
      <c r="E10" s="23">
        <v>32</v>
      </c>
      <c r="F10" s="23" t="s">
        <v>14</v>
      </c>
      <c r="G10" s="23" t="s">
        <v>45</v>
      </c>
      <c r="H10" s="23" t="s">
        <v>46</v>
      </c>
      <c r="I10" s="23"/>
      <c r="J10" s="23" t="s">
        <v>32</v>
      </c>
      <c r="K10" s="23" t="s">
        <v>33</v>
      </c>
      <c r="L10" s="23">
        <f>VLOOKUP(H10,Regiões!$A$1:$E$79,4,FALSE)</f>
        <v>5</v>
      </c>
      <c r="M10" s="23" t="str">
        <f>VLOOKUP(H10,Regiões!$A$1:$E$79,5,FALSE)</f>
        <v>Central Sul</v>
      </c>
      <c r="N10" s="91">
        <v>2111.81</v>
      </c>
      <c r="O10" s="91">
        <v>1671.0550000000001</v>
      </c>
      <c r="P10" s="91">
        <f t="shared" si="1"/>
        <v>17070.431</v>
      </c>
      <c r="Q10" s="91">
        <v>6825.9849999999997</v>
      </c>
      <c r="R10" s="91">
        <v>10244.446</v>
      </c>
      <c r="S10" s="91">
        <v>1326.8969999999999</v>
      </c>
      <c r="T10" s="91">
        <v>22180.194</v>
      </c>
      <c r="U10" s="91">
        <v>7745</v>
      </c>
      <c r="V10" s="91">
        <f t="shared" si="2"/>
        <v>2863.8081342801806</v>
      </c>
    </row>
    <row r="11" spans="1:22" x14ac:dyDescent="0.25">
      <c r="A11" s="27" t="str">
        <f t="shared" si="0"/>
        <v>32006072002</v>
      </c>
      <c r="B11" s="23">
        <f>VLOOKUP(H11,Nomes!$H$2:$I$79,2,FALSE)</f>
        <v>9</v>
      </c>
      <c r="C11" s="23">
        <f>VLOOKUP(D11,Nomes!$C$2:$D$15,2,FALSE)</f>
        <v>1</v>
      </c>
      <c r="D11" s="23">
        <v>2002</v>
      </c>
      <c r="E11" s="23">
        <v>32</v>
      </c>
      <c r="F11" s="23" t="s">
        <v>14</v>
      </c>
      <c r="G11" s="23" t="s">
        <v>49</v>
      </c>
      <c r="H11" s="23" t="s">
        <v>50</v>
      </c>
      <c r="I11" s="23"/>
      <c r="J11" s="23" t="s">
        <v>51</v>
      </c>
      <c r="K11" s="23" t="s">
        <v>52</v>
      </c>
      <c r="L11" s="23">
        <f>VLOOKUP(H11,Regiões!$A$1:$E$79,4,FALSE)</f>
        <v>7</v>
      </c>
      <c r="M11" s="23" t="str">
        <f>VLOOKUP(H11,Regiões!$A$1:$E$79,5,FALSE)</f>
        <v>Rio Doce</v>
      </c>
      <c r="N11" s="91">
        <v>33417.756000000001</v>
      </c>
      <c r="O11" s="91">
        <v>800009.86</v>
      </c>
      <c r="P11" s="91">
        <f t="shared" si="1"/>
        <v>391662.19099999999</v>
      </c>
      <c r="Q11" s="91">
        <v>285526.19</v>
      </c>
      <c r="R11" s="91">
        <v>106136.001</v>
      </c>
      <c r="S11" s="91">
        <v>173056.068</v>
      </c>
      <c r="T11" s="91">
        <v>1398145.875</v>
      </c>
      <c r="U11" s="91">
        <v>67205</v>
      </c>
      <c r="V11" s="91">
        <f t="shared" si="2"/>
        <v>20804.194256379735</v>
      </c>
    </row>
    <row r="12" spans="1:22" x14ac:dyDescent="0.25">
      <c r="A12" s="27" t="str">
        <f t="shared" si="0"/>
        <v>32007062002</v>
      </c>
      <c r="B12" s="23">
        <f>VLOOKUP(H12,Nomes!$H$2:$I$79,2,FALSE)</f>
        <v>10</v>
      </c>
      <c r="C12" s="23">
        <f>VLOOKUP(D12,Nomes!$C$2:$D$15,2,FALSE)</f>
        <v>1</v>
      </c>
      <c r="D12" s="23">
        <v>2002</v>
      </c>
      <c r="E12" s="23">
        <v>32</v>
      </c>
      <c r="F12" s="23" t="s">
        <v>14</v>
      </c>
      <c r="G12" s="23" t="s">
        <v>55</v>
      </c>
      <c r="H12" s="23" t="s">
        <v>56</v>
      </c>
      <c r="I12" s="23"/>
      <c r="J12" s="23" t="s">
        <v>32</v>
      </c>
      <c r="K12" s="23" t="s">
        <v>33</v>
      </c>
      <c r="L12" s="23">
        <f>VLOOKUP(H12,Regiões!$A$1:$E$79,4,FALSE)</f>
        <v>5</v>
      </c>
      <c r="M12" s="23" t="str">
        <f>VLOOKUP(H12,Regiões!$A$1:$E$79,5,FALSE)</f>
        <v>Central Sul</v>
      </c>
      <c r="N12" s="91">
        <v>2412.8389999999999</v>
      </c>
      <c r="O12" s="91">
        <v>19099.159</v>
      </c>
      <c r="P12" s="91">
        <f t="shared" si="1"/>
        <v>22216.415000000001</v>
      </c>
      <c r="Q12" s="91">
        <v>11702.647000000001</v>
      </c>
      <c r="R12" s="91">
        <v>10513.768</v>
      </c>
      <c r="S12" s="91">
        <v>5396.0219999999999</v>
      </c>
      <c r="T12" s="91">
        <v>49124.434000000001</v>
      </c>
      <c r="U12" s="91">
        <v>8676</v>
      </c>
      <c r="V12" s="91">
        <f t="shared" si="2"/>
        <v>5662.106270170586</v>
      </c>
    </row>
    <row r="13" spans="1:22" x14ac:dyDescent="0.25">
      <c r="A13" s="27" t="str">
        <f t="shared" si="0"/>
        <v>32008052002</v>
      </c>
      <c r="B13" s="23">
        <f>VLOOKUP(H13,Nomes!$H$2:$I$79,2,FALSE)</f>
        <v>11</v>
      </c>
      <c r="C13" s="23">
        <f>VLOOKUP(D13,Nomes!$C$2:$D$15,2,FALSE)</f>
        <v>1</v>
      </c>
      <c r="D13" s="23">
        <v>2002</v>
      </c>
      <c r="E13" s="23">
        <v>32</v>
      </c>
      <c r="F13" s="23" t="s">
        <v>14</v>
      </c>
      <c r="G13" s="23" t="s">
        <v>57</v>
      </c>
      <c r="H13" s="23" t="s">
        <v>58</v>
      </c>
      <c r="I13" s="23"/>
      <c r="J13" s="23" t="s">
        <v>22</v>
      </c>
      <c r="K13" s="23" t="s">
        <v>23</v>
      </c>
      <c r="L13" s="23">
        <f>VLOOKUP(H13,Regiões!$A$1:$E$79,4,FALSE)</f>
        <v>8</v>
      </c>
      <c r="M13" s="23" t="str">
        <f>VLOOKUP(H13,Regiões!$A$1:$E$79,5,FALSE)</f>
        <v>Centro-Oeste</v>
      </c>
      <c r="N13" s="91">
        <v>8461.6779999999999</v>
      </c>
      <c r="O13" s="91">
        <v>64876.688000000002</v>
      </c>
      <c r="P13" s="91">
        <f t="shared" si="1"/>
        <v>71838.111000000004</v>
      </c>
      <c r="Q13" s="91">
        <v>38844.213000000003</v>
      </c>
      <c r="R13" s="91">
        <v>32993.898000000001</v>
      </c>
      <c r="S13" s="91">
        <v>10590.933000000001</v>
      </c>
      <c r="T13" s="91">
        <v>155767.41099999999</v>
      </c>
      <c r="U13" s="91">
        <v>27966</v>
      </c>
      <c r="V13" s="91">
        <f t="shared" si="2"/>
        <v>5569.885253522134</v>
      </c>
    </row>
    <row r="14" spans="1:22" x14ac:dyDescent="0.25">
      <c r="A14" s="27" t="str">
        <f t="shared" si="0"/>
        <v>32009042002</v>
      </c>
      <c r="B14" s="23">
        <f>VLOOKUP(H14,Nomes!$H$2:$I$79,2,FALSE)</f>
        <v>12</v>
      </c>
      <c r="C14" s="23">
        <f>VLOOKUP(D14,Nomes!$C$2:$D$15,2,FALSE)</f>
        <v>1</v>
      </c>
      <c r="D14" s="23">
        <v>2002</v>
      </c>
      <c r="E14" s="23">
        <v>32</v>
      </c>
      <c r="F14" s="23" t="s">
        <v>14</v>
      </c>
      <c r="G14" s="23" t="s">
        <v>59</v>
      </c>
      <c r="H14" s="23" t="s">
        <v>29</v>
      </c>
      <c r="I14" s="23"/>
      <c r="J14" s="23" t="s">
        <v>22</v>
      </c>
      <c r="K14" s="23" t="s">
        <v>23</v>
      </c>
      <c r="L14" s="23">
        <f>VLOOKUP(H14,Regiões!$A$1:$E$79,4,FALSE)</f>
        <v>10</v>
      </c>
      <c r="M14" s="23" t="str">
        <f>VLOOKUP(H14,Regiões!$A$1:$E$79,5,FALSE)</f>
        <v>Noroeste</v>
      </c>
      <c r="N14" s="91">
        <v>7687.5540000000001</v>
      </c>
      <c r="O14" s="91">
        <v>17106.327000000001</v>
      </c>
      <c r="P14" s="91">
        <f t="shared" si="1"/>
        <v>87830.481999999989</v>
      </c>
      <c r="Q14" s="91">
        <v>47663.851999999999</v>
      </c>
      <c r="R14" s="91">
        <v>40166.629999999997</v>
      </c>
      <c r="S14" s="91">
        <v>12306.565000000001</v>
      </c>
      <c r="T14" s="91">
        <v>124930.928</v>
      </c>
      <c r="U14" s="91">
        <v>37988</v>
      </c>
      <c r="V14" s="91">
        <f t="shared" si="2"/>
        <v>3288.6945351163527</v>
      </c>
    </row>
    <row r="15" spans="1:22" x14ac:dyDescent="0.25">
      <c r="A15" s="27" t="str">
        <f t="shared" si="0"/>
        <v>32010012002</v>
      </c>
      <c r="B15" s="23">
        <f>VLOOKUP(H15,Nomes!$H$2:$I$79,2,FALSE)</f>
        <v>13</v>
      </c>
      <c r="C15" s="23">
        <f>VLOOKUP(D15,Nomes!$C$2:$D$15,2,FALSE)</f>
        <v>1</v>
      </c>
      <c r="D15" s="23">
        <v>2002</v>
      </c>
      <c r="E15" s="23">
        <v>32</v>
      </c>
      <c r="F15" s="23" t="s">
        <v>14</v>
      </c>
      <c r="G15" s="23" t="s">
        <v>60</v>
      </c>
      <c r="H15" s="23" t="s">
        <v>61</v>
      </c>
      <c r="I15" s="23"/>
      <c r="J15" s="23" t="s">
        <v>22</v>
      </c>
      <c r="K15" s="23" t="s">
        <v>23</v>
      </c>
      <c r="L15" s="23">
        <f>VLOOKUP(H15,Regiões!$A$1:$E$79,4,FALSE)</f>
        <v>9</v>
      </c>
      <c r="M15" s="23" t="str">
        <f>VLOOKUP(H15,Regiões!$A$1:$E$79,5,FALSE)</f>
        <v>Nordeste</v>
      </c>
      <c r="N15" s="91">
        <v>11175.22</v>
      </c>
      <c r="O15" s="91">
        <v>6880.8459999999995</v>
      </c>
      <c r="P15" s="91">
        <f t="shared" si="1"/>
        <v>33302.741000000002</v>
      </c>
      <c r="Q15" s="91">
        <v>17161.553</v>
      </c>
      <c r="R15" s="91">
        <v>16141.188</v>
      </c>
      <c r="S15" s="91">
        <v>6038.5</v>
      </c>
      <c r="T15" s="91">
        <v>57397.307999999997</v>
      </c>
      <c r="U15" s="91">
        <v>13842</v>
      </c>
      <c r="V15" s="91">
        <f t="shared" si="2"/>
        <v>4146.6051148677934</v>
      </c>
    </row>
    <row r="16" spans="1:22" x14ac:dyDescent="0.25">
      <c r="A16" s="27" t="str">
        <f t="shared" si="0"/>
        <v>32011002002</v>
      </c>
      <c r="B16" s="23">
        <f>VLOOKUP(H16,Nomes!$H$2:$I$79,2,FALSE)</f>
        <v>14</v>
      </c>
      <c r="C16" s="23">
        <f>VLOOKUP(D16,Nomes!$C$2:$D$15,2,FALSE)</f>
        <v>1</v>
      </c>
      <c r="D16" s="23">
        <v>2002</v>
      </c>
      <c r="E16" s="23">
        <v>32</v>
      </c>
      <c r="F16" s="23" t="s">
        <v>14</v>
      </c>
      <c r="G16" s="23" t="s">
        <v>62</v>
      </c>
      <c r="H16" s="23" t="s">
        <v>63</v>
      </c>
      <c r="I16" s="23"/>
      <c r="J16" s="23" t="s">
        <v>32</v>
      </c>
      <c r="K16" s="23" t="s">
        <v>33</v>
      </c>
      <c r="L16" s="23">
        <f>VLOOKUP(H16,Regiões!$A$1:$E$79,4,FALSE)</f>
        <v>6</v>
      </c>
      <c r="M16" s="23" t="str">
        <f>VLOOKUP(H16,Regiões!$A$1:$E$79,5,FALSE)</f>
        <v>Caparaó</v>
      </c>
      <c r="N16" s="91">
        <v>894.33600000000001</v>
      </c>
      <c r="O16" s="91">
        <v>5479.933</v>
      </c>
      <c r="P16" s="91">
        <f t="shared" si="1"/>
        <v>23654.474000000002</v>
      </c>
      <c r="Q16" s="91">
        <v>12845.427</v>
      </c>
      <c r="R16" s="91">
        <v>10809.047</v>
      </c>
      <c r="S16" s="91">
        <v>4048.6930000000002</v>
      </c>
      <c r="T16" s="91">
        <v>34077.434000000001</v>
      </c>
      <c r="U16" s="91">
        <v>9492</v>
      </c>
      <c r="V16" s="91">
        <f t="shared" si="2"/>
        <v>3590.1215760640539</v>
      </c>
    </row>
    <row r="17" spans="1:22" x14ac:dyDescent="0.25">
      <c r="A17" s="27" t="str">
        <f t="shared" si="0"/>
        <v>32011592002</v>
      </c>
      <c r="B17" s="23">
        <f>VLOOKUP(H17,Nomes!$H$2:$I$79,2,FALSE)</f>
        <v>15</v>
      </c>
      <c r="C17" s="23">
        <f>VLOOKUP(D17,Nomes!$C$2:$D$15,2,FALSE)</f>
        <v>1</v>
      </c>
      <c r="D17" s="23">
        <v>2002</v>
      </c>
      <c r="E17" s="23">
        <v>32</v>
      </c>
      <c r="F17" s="23" t="s">
        <v>14</v>
      </c>
      <c r="G17" s="23" t="s">
        <v>64</v>
      </c>
      <c r="H17" s="23" t="s">
        <v>65</v>
      </c>
      <c r="I17" s="23"/>
      <c r="J17" s="23" t="s">
        <v>17</v>
      </c>
      <c r="K17" s="23" t="s">
        <v>18</v>
      </c>
      <c r="L17" s="23">
        <f>VLOOKUP(H17,Regiões!$A$1:$E$79,4,FALSE)</f>
        <v>3</v>
      </c>
      <c r="M17" s="23" t="str">
        <f>VLOOKUP(H17,Regiões!$A$1:$E$79,5,FALSE)</f>
        <v>Sudoeste Serrana</v>
      </c>
      <c r="N17" s="91">
        <v>16061.527</v>
      </c>
      <c r="O17" s="91">
        <v>2786.7660000000001</v>
      </c>
      <c r="P17" s="91">
        <f t="shared" si="1"/>
        <v>18121.358</v>
      </c>
      <c r="Q17" s="91">
        <v>6502.1270000000004</v>
      </c>
      <c r="R17" s="91">
        <v>11619.231</v>
      </c>
      <c r="S17" s="91">
        <v>4521.7269999999999</v>
      </c>
      <c r="T17" s="91">
        <v>41491.379000000001</v>
      </c>
      <c r="U17" s="91">
        <v>12066</v>
      </c>
      <c r="V17" s="91">
        <f t="shared" si="2"/>
        <v>3438.7020553621746</v>
      </c>
    </row>
    <row r="18" spans="1:22" x14ac:dyDescent="0.25">
      <c r="A18" s="27" t="str">
        <f t="shared" si="0"/>
        <v>32012092002</v>
      </c>
      <c r="B18" s="23">
        <f>VLOOKUP(H18,Nomes!$H$2:$I$79,2,FALSE)</f>
        <v>16</v>
      </c>
      <c r="C18" s="23">
        <f>VLOOKUP(D18,Nomes!$C$2:$D$15,2,FALSE)</f>
        <v>1</v>
      </c>
      <c r="D18" s="23">
        <v>2002</v>
      </c>
      <c r="E18" s="23">
        <v>32</v>
      </c>
      <c r="F18" s="23" t="s">
        <v>14</v>
      </c>
      <c r="G18" s="23" t="s">
        <v>66</v>
      </c>
      <c r="H18" s="23" t="s">
        <v>48</v>
      </c>
      <c r="I18" s="23"/>
      <c r="J18" s="23" t="s">
        <v>32</v>
      </c>
      <c r="K18" s="23" t="s">
        <v>33</v>
      </c>
      <c r="L18" s="23">
        <f>VLOOKUP(H18,Regiões!$A$1:$E$79,4,FALSE)</f>
        <v>5</v>
      </c>
      <c r="M18" s="23" t="str">
        <f>VLOOKUP(H18,Regiões!$A$1:$E$79,5,FALSE)</f>
        <v>Central Sul</v>
      </c>
      <c r="N18" s="91">
        <v>7377.5240000000003</v>
      </c>
      <c r="O18" s="91">
        <v>329476.174</v>
      </c>
      <c r="P18" s="91">
        <f t="shared" si="1"/>
        <v>682820.18500000006</v>
      </c>
      <c r="Q18" s="91">
        <v>493866.27799999999</v>
      </c>
      <c r="R18" s="91">
        <v>188953.90700000001</v>
      </c>
      <c r="S18" s="91">
        <v>174640.18799999999</v>
      </c>
      <c r="T18" s="91">
        <v>1194314.071</v>
      </c>
      <c r="U18" s="91">
        <v>181504</v>
      </c>
      <c r="V18" s="91">
        <f t="shared" si="2"/>
        <v>6580.0977994975319</v>
      </c>
    </row>
    <row r="19" spans="1:22" x14ac:dyDescent="0.25">
      <c r="A19" s="27" t="str">
        <f t="shared" si="0"/>
        <v>32013082002</v>
      </c>
      <c r="B19" s="23">
        <f>VLOOKUP(H19,Nomes!$H$2:$I$79,2,FALSE)</f>
        <v>17</v>
      </c>
      <c r="C19" s="23">
        <f>VLOOKUP(D19,Nomes!$C$2:$D$15,2,FALSE)</f>
        <v>1</v>
      </c>
      <c r="D19" s="23">
        <v>2002</v>
      </c>
      <c r="E19" s="23">
        <v>32</v>
      </c>
      <c r="F19" s="23" t="s">
        <v>14</v>
      </c>
      <c r="G19" s="23" t="s">
        <v>67</v>
      </c>
      <c r="H19" s="23" t="s">
        <v>68</v>
      </c>
      <c r="I19" s="23" t="s">
        <v>69</v>
      </c>
      <c r="J19" s="23" t="s">
        <v>17</v>
      </c>
      <c r="K19" s="23" t="s">
        <v>18</v>
      </c>
      <c r="L19" s="23">
        <f>VLOOKUP(H19,Regiões!$A$1:$E$79,4,FALSE)</f>
        <v>1</v>
      </c>
      <c r="M19" s="23" t="str">
        <f>VLOOKUP(H19,Regiões!$A$1:$E$79,5,FALSE)</f>
        <v>Metropolitana</v>
      </c>
      <c r="N19" s="91">
        <v>2262.5189999999998</v>
      </c>
      <c r="O19" s="91">
        <v>460935.45400000003</v>
      </c>
      <c r="P19" s="91">
        <f t="shared" si="1"/>
        <v>895207.2379999999</v>
      </c>
      <c r="Q19" s="91">
        <v>585064.57299999997</v>
      </c>
      <c r="R19" s="91">
        <v>310142.66499999998</v>
      </c>
      <c r="S19" s="91">
        <v>265002.49900000001</v>
      </c>
      <c r="T19" s="91">
        <v>1623407.71</v>
      </c>
      <c r="U19" s="91">
        <v>334753</v>
      </c>
      <c r="V19" s="91">
        <f t="shared" si="2"/>
        <v>4849.568816410906</v>
      </c>
    </row>
    <row r="20" spans="1:22" x14ac:dyDescent="0.25">
      <c r="A20" s="27" t="str">
        <f t="shared" si="0"/>
        <v>32014072002</v>
      </c>
      <c r="B20" s="23">
        <f>VLOOKUP(H20,Nomes!$H$2:$I$79,2,FALSE)</f>
        <v>18</v>
      </c>
      <c r="C20" s="23">
        <f>VLOOKUP(D20,Nomes!$C$2:$D$15,2,FALSE)</f>
        <v>1</v>
      </c>
      <c r="D20" s="23">
        <v>2002</v>
      </c>
      <c r="E20" s="23">
        <v>32</v>
      </c>
      <c r="F20" s="23" t="s">
        <v>14</v>
      </c>
      <c r="G20" s="23" t="s">
        <v>72</v>
      </c>
      <c r="H20" s="23" t="s">
        <v>73</v>
      </c>
      <c r="I20" s="23"/>
      <c r="J20" s="23" t="s">
        <v>32</v>
      </c>
      <c r="K20" s="23" t="s">
        <v>33</v>
      </c>
      <c r="L20" s="23">
        <f>VLOOKUP(H20,Regiões!$A$1:$E$79,4,FALSE)</f>
        <v>5</v>
      </c>
      <c r="M20" s="23" t="str">
        <f>VLOOKUP(H20,Regiões!$A$1:$E$79,5,FALSE)</f>
        <v>Central Sul</v>
      </c>
      <c r="N20" s="91">
        <v>9549.5750000000007</v>
      </c>
      <c r="O20" s="91">
        <v>21144.986000000001</v>
      </c>
      <c r="P20" s="91">
        <f t="shared" si="1"/>
        <v>92872.165999999997</v>
      </c>
      <c r="Q20" s="91">
        <v>57481.076999999997</v>
      </c>
      <c r="R20" s="91">
        <v>35391.089</v>
      </c>
      <c r="S20" s="91">
        <v>14623.323</v>
      </c>
      <c r="T20" s="91">
        <v>138190.04999999999</v>
      </c>
      <c r="U20" s="91">
        <v>33410</v>
      </c>
      <c r="V20" s="91">
        <f t="shared" si="2"/>
        <v>4136.1882669859324</v>
      </c>
    </row>
    <row r="21" spans="1:22" x14ac:dyDescent="0.25">
      <c r="A21" s="27" t="str">
        <f t="shared" si="0"/>
        <v>32015062002</v>
      </c>
      <c r="B21" s="23">
        <f>VLOOKUP(H21,Nomes!$H$2:$I$79,2,FALSE)</f>
        <v>19</v>
      </c>
      <c r="C21" s="23">
        <f>VLOOKUP(D21,Nomes!$C$2:$D$15,2,FALSE)</f>
        <v>1</v>
      </c>
      <c r="D21" s="23">
        <v>2002</v>
      </c>
      <c r="E21" s="23">
        <v>32</v>
      </c>
      <c r="F21" s="23" t="s">
        <v>14</v>
      </c>
      <c r="G21" s="23" t="s">
        <v>74</v>
      </c>
      <c r="H21" s="23" t="s">
        <v>42</v>
      </c>
      <c r="I21" s="23"/>
      <c r="J21" s="23" t="s">
        <v>22</v>
      </c>
      <c r="K21" s="23" t="s">
        <v>23</v>
      </c>
      <c r="L21" s="23">
        <f>VLOOKUP(H21,Regiões!$A$1:$E$79,4,FALSE)</f>
        <v>8</v>
      </c>
      <c r="M21" s="23" t="str">
        <f>VLOOKUP(H21,Regiões!$A$1:$E$79,5,FALSE)</f>
        <v>Centro-Oeste</v>
      </c>
      <c r="N21" s="91">
        <v>11046.804</v>
      </c>
      <c r="O21" s="91">
        <v>139267.77299999999</v>
      </c>
      <c r="P21" s="91">
        <f t="shared" si="1"/>
        <v>424194.57699999999</v>
      </c>
      <c r="Q21" s="91">
        <v>304741.78700000001</v>
      </c>
      <c r="R21" s="91">
        <v>119452.79</v>
      </c>
      <c r="S21" s="91">
        <v>106257.537</v>
      </c>
      <c r="T21" s="91">
        <v>680766.69099999999</v>
      </c>
      <c r="U21" s="91">
        <v>105794</v>
      </c>
      <c r="V21" s="91">
        <f t="shared" si="2"/>
        <v>6434.8327031778736</v>
      </c>
    </row>
    <row r="22" spans="1:22" x14ac:dyDescent="0.25">
      <c r="A22" s="27" t="str">
        <f t="shared" si="0"/>
        <v>32016052002</v>
      </c>
      <c r="B22" s="23">
        <f>VLOOKUP(H22,Nomes!$H$2:$I$79,2,FALSE)</f>
        <v>20</v>
      </c>
      <c r="C22" s="23">
        <f>VLOOKUP(D22,Nomes!$C$2:$D$15,2,FALSE)</f>
        <v>1</v>
      </c>
      <c r="D22" s="23">
        <v>2002</v>
      </c>
      <c r="E22" s="23">
        <v>32</v>
      </c>
      <c r="F22" s="23" t="s">
        <v>14</v>
      </c>
      <c r="G22" s="23" t="s">
        <v>75</v>
      </c>
      <c r="H22" s="23" t="s">
        <v>76</v>
      </c>
      <c r="I22" s="23"/>
      <c r="J22" s="23" t="s">
        <v>51</v>
      </c>
      <c r="K22" s="23" t="s">
        <v>52</v>
      </c>
      <c r="L22" s="23">
        <f>VLOOKUP(H22,Regiões!$A$1:$E$79,4,FALSE)</f>
        <v>9</v>
      </c>
      <c r="M22" s="23" t="str">
        <f>VLOOKUP(H22,Regiões!$A$1:$E$79,5,FALSE)</f>
        <v>Nordeste</v>
      </c>
      <c r="N22" s="91">
        <v>61660.81</v>
      </c>
      <c r="O22" s="91">
        <v>19916.359</v>
      </c>
      <c r="P22" s="91">
        <f t="shared" si="1"/>
        <v>74709.267999999996</v>
      </c>
      <c r="Q22" s="91">
        <v>41917.101999999999</v>
      </c>
      <c r="R22" s="91">
        <v>32792.165999999997</v>
      </c>
      <c r="S22" s="91">
        <v>24323.934000000001</v>
      </c>
      <c r="T22" s="91">
        <v>180610.37100000001</v>
      </c>
      <c r="U22" s="91">
        <v>27380</v>
      </c>
      <c r="V22" s="91">
        <f t="shared" si="2"/>
        <v>6596.434295105917</v>
      </c>
    </row>
    <row r="23" spans="1:22" x14ac:dyDescent="0.25">
      <c r="A23" s="27" t="str">
        <f t="shared" si="0"/>
        <v>32017042002</v>
      </c>
      <c r="B23" s="23">
        <f>VLOOKUP(H23,Nomes!$H$2:$I$79,2,FALSE)</f>
        <v>21</v>
      </c>
      <c r="C23" s="23">
        <f>VLOOKUP(D23,Nomes!$C$2:$D$15,2,FALSE)</f>
        <v>1</v>
      </c>
      <c r="D23" s="23">
        <v>2002</v>
      </c>
      <c r="E23" s="23">
        <v>32</v>
      </c>
      <c r="F23" s="23" t="s">
        <v>14</v>
      </c>
      <c r="G23" s="23" t="s">
        <v>79</v>
      </c>
      <c r="H23" s="23" t="s">
        <v>80</v>
      </c>
      <c r="I23" s="23"/>
      <c r="J23" s="23" t="s">
        <v>17</v>
      </c>
      <c r="K23" s="23" t="s">
        <v>18</v>
      </c>
      <c r="L23" s="23">
        <f>VLOOKUP(H23,Regiões!$A$1:$E$79,4,FALSE)</f>
        <v>3</v>
      </c>
      <c r="M23" s="23" t="str">
        <f>VLOOKUP(H23,Regiões!$A$1:$E$79,5,FALSE)</f>
        <v>Sudoeste Serrana</v>
      </c>
      <c r="N23" s="91">
        <v>10403.972</v>
      </c>
      <c r="O23" s="91">
        <v>4617.2969999999996</v>
      </c>
      <c r="P23" s="91">
        <f t="shared" si="1"/>
        <v>22824.633000000002</v>
      </c>
      <c r="Q23" s="91">
        <v>10527.476000000001</v>
      </c>
      <c r="R23" s="91">
        <v>12297.156999999999</v>
      </c>
      <c r="S23" s="91">
        <v>4289.0450000000001</v>
      </c>
      <c r="T23" s="91">
        <v>42134.947</v>
      </c>
      <c r="U23" s="91">
        <v>10989</v>
      </c>
      <c r="V23" s="91">
        <f t="shared" si="2"/>
        <v>3834.2840112840113</v>
      </c>
    </row>
    <row r="24" spans="1:22" x14ac:dyDescent="0.25">
      <c r="A24" s="27" t="str">
        <f t="shared" si="0"/>
        <v>32018032002</v>
      </c>
      <c r="B24" s="23">
        <f>VLOOKUP(H24,Nomes!$H$2:$I$79,2,FALSE)</f>
        <v>22</v>
      </c>
      <c r="C24" s="23">
        <f>VLOOKUP(D24,Nomes!$C$2:$D$15,2,FALSE)</f>
        <v>1</v>
      </c>
      <c r="D24" s="23">
        <v>2002</v>
      </c>
      <c r="E24" s="23">
        <v>32</v>
      </c>
      <c r="F24" s="23" t="s">
        <v>14</v>
      </c>
      <c r="G24" s="23" t="s">
        <v>81</v>
      </c>
      <c r="H24" s="23" t="s">
        <v>82</v>
      </c>
      <c r="I24" s="23"/>
      <c r="J24" s="23" t="s">
        <v>32</v>
      </c>
      <c r="K24" s="23" t="s">
        <v>33</v>
      </c>
      <c r="L24" s="23">
        <f>VLOOKUP(H24,Regiões!$A$1:$E$79,4,FALSE)</f>
        <v>6</v>
      </c>
      <c r="M24" s="23" t="str">
        <f>VLOOKUP(H24,Regiões!$A$1:$E$79,5,FALSE)</f>
        <v>Caparaó</v>
      </c>
      <c r="N24" s="91">
        <v>1878.8040000000001</v>
      </c>
      <c r="O24" s="91">
        <v>643.49300000000005</v>
      </c>
      <c r="P24" s="91">
        <f t="shared" si="1"/>
        <v>8983.7970000000005</v>
      </c>
      <c r="Q24" s="91">
        <v>2611.9830000000002</v>
      </c>
      <c r="R24" s="91">
        <v>6371.8140000000003</v>
      </c>
      <c r="S24" s="91">
        <v>802.94799999999998</v>
      </c>
      <c r="T24" s="91">
        <v>12309.043</v>
      </c>
      <c r="U24" s="91">
        <v>4970</v>
      </c>
      <c r="V24" s="91">
        <f t="shared" si="2"/>
        <v>2476.6686116700203</v>
      </c>
    </row>
    <row r="25" spans="1:22" x14ac:dyDescent="0.25">
      <c r="A25" s="27" t="str">
        <f t="shared" si="0"/>
        <v>32019022002</v>
      </c>
      <c r="B25" s="23">
        <f>VLOOKUP(H25,Nomes!$H$2:$I$79,2,FALSE)</f>
        <v>23</v>
      </c>
      <c r="C25" s="23">
        <f>VLOOKUP(D25,Nomes!$C$2:$D$15,2,FALSE)</f>
        <v>1</v>
      </c>
      <c r="D25" s="23">
        <v>2002</v>
      </c>
      <c r="E25" s="23">
        <v>32</v>
      </c>
      <c r="F25" s="23" t="s">
        <v>14</v>
      </c>
      <c r="G25" s="23" t="s">
        <v>83</v>
      </c>
      <c r="H25" s="23" t="s">
        <v>84</v>
      </c>
      <c r="I25" s="23"/>
      <c r="J25" s="23" t="s">
        <v>17</v>
      </c>
      <c r="K25" s="23" t="s">
        <v>18</v>
      </c>
      <c r="L25" s="23">
        <f>VLOOKUP(H25,Regiões!$A$1:$E$79,4,FALSE)</f>
        <v>3</v>
      </c>
      <c r="M25" s="23" t="str">
        <f>VLOOKUP(H25,Regiões!$A$1:$E$79,5,FALSE)</f>
        <v>Sudoeste Serrana</v>
      </c>
      <c r="N25" s="91">
        <v>24338.106</v>
      </c>
      <c r="O25" s="91">
        <v>18301.940999999999</v>
      </c>
      <c r="P25" s="91">
        <f t="shared" si="1"/>
        <v>81445.165999999997</v>
      </c>
      <c r="Q25" s="91">
        <v>44843.188000000002</v>
      </c>
      <c r="R25" s="91">
        <v>36601.978000000003</v>
      </c>
      <c r="S25" s="91">
        <v>15088.585999999999</v>
      </c>
      <c r="T25" s="91">
        <v>139173.799</v>
      </c>
      <c r="U25" s="91">
        <v>31502</v>
      </c>
      <c r="V25" s="91">
        <f t="shared" si="2"/>
        <v>4417.9353374388929</v>
      </c>
    </row>
    <row r="26" spans="1:22" x14ac:dyDescent="0.25">
      <c r="A26" s="27" t="str">
        <f t="shared" si="0"/>
        <v>32020092002</v>
      </c>
      <c r="B26" s="23">
        <f>VLOOKUP(H26,Nomes!$H$2:$I$79,2,FALSE)</f>
        <v>24</v>
      </c>
      <c r="C26" s="23">
        <f>VLOOKUP(D26,Nomes!$C$2:$D$15,2,FALSE)</f>
        <v>1</v>
      </c>
      <c r="D26" s="23">
        <v>2002</v>
      </c>
      <c r="E26" s="23">
        <v>32</v>
      </c>
      <c r="F26" s="23" t="s">
        <v>14</v>
      </c>
      <c r="G26" s="23" t="s">
        <v>85</v>
      </c>
      <c r="H26" s="23" t="s">
        <v>86</v>
      </c>
      <c r="I26" s="23"/>
      <c r="J26" s="23" t="s">
        <v>32</v>
      </c>
      <c r="K26" s="23" t="s">
        <v>33</v>
      </c>
      <c r="L26" s="23">
        <f>VLOOKUP(H26,Regiões!$A$1:$E$79,4,FALSE)</f>
        <v>6</v>
      </c>
      <c r="M26" s="23" t="str">
        <f>VLOOKUP(H26,Regiões!$A$1:$E$79,5,FALSE)</f>
        <v>Caparaó</v>
      </c>
      <c r="N26" s="91">
        <v>2245.3420000000001</v>
      </c>
      <c r="O26" s="91">
        <v>4899.8680000000004</v>
      </c>
      <c r="P26" s="91">
        <f t="shared" si="1"/>
        <v>13614.145</v>
      </c>
      <c r="Q26" s="91">
        <v>6463.6989999999996</v>
      </c>
      <c r="R26" s="91">
        <v>7150.4459999999999</v>
      </c>
      <c r="S26" s="91">
        <v>2600.3429999999998</v>
      </c>
      <c r="T26" s="91">
        <v>23359.698</v>
      </c>
      <c r="U26" s="91">
        <v>6382</v>
      </c>
      <c r="V26" s="91">
        <f t="shared" si="2"/>
        <v>3660.2472579128798</v>
      </c>
    </row>
    <row r="27" spans="1:22" x14ac:dyDescent="0.25">
      <c r="A27" s="27" t="str">
        <f t="shared" si="0"/>
        <v>32021082002</v>
      </c>
      <c r="B27" s="23">
        <f>VLOOKUP(H27,Nomes!$H$2:$I$79,2,FALSE)</f>
        <v>25</v>
      </c>
      <c r="C27" s="23">
        <f>VLOOKUP(D27,Nomes!$C$2:$D$15,2,FALSE)</f>
        <v>1</v>
      </c>
      <c r="D27" s="23">
        <v>2002</v>
      </c>
      <c r="E27" s="23">
        <v>32</v>
      </c>
      <c r="F27" s="23" t="s">
        <v>14</v>
      </c>
      <c r="G27" s="23" t="s">
        <v>87</v>
      </c>
      <c r="H27" s="23" t="s">
        <v>88</v>
      </c>
      <c r="I27" s="23"/>
      <c r="J27" s="23" t="s">
        <v>22</v>
      </c>
      <c r="K27" s="23" t="s">
        <v>23</v>
      </c>
      <c r="L27" s="23">
        <f>VLOOKUP(H27,Regiões!$A$1:$E$79,4,FALSE)</f>
        <v>10</v>
      </c>
      <c r="M27" s="23" t="str">
        <f>VLOOKUP(H27,Regiões!$A$1:$E$79,5,FALSE)</f>
        <v>Noroeste</v>
      </c>
      <c r="N27" s="91">
        <v>12478.038</v>
      </c>
      <c r="O27" s="91">
        <v>10347.495000000001</v>
      </c>
      <c r="P27" s="91">
        <f t="shared" si="1"/>
        <v>49042.728000000003</v>
      </c>
      <c r="Q27" s="91">
        <v>22481.626</v>
      </c>
      <c r="R27" s="91">
        <v>26561.101999999999</v>
      </c>
      <c r="S27" s="91">
        <v>7144.2839999999997</v>
      </c>
      <c r="T27" s="91">
        <v>79012.544999999998</v>
      </c>
      <c r="U27" s="91">
        <v>23884</v>
      </c>
      <c r="V27" s="91">
        <f t="shared" si="2"/>
        <v>3308.1789063808405</v>
      </c>
    </row>
    <row r="28" spans="1:22" x14ac:dyDescent="0.25">
      <c r="A28" s="27" t="str">
        <f t="shared" si="0"/>
        <v>32022072002</v>
      </c>
      <c r="B28" s="23">
        <f>VLOOKUP(H28,Nomes!$H$2:$I$79,2,FALSE)</f>
        <v>26</v>
      </c>
      <c r="C28" s="23">
        <f>VLOOKUP(D28,Nomes!$C$2:$D$15,2,FALSE)</f>
        <v>1</v>
      </c>
      <c r="D28" s="23">
        <v>2002</v>
      </c>
      <c r="E28" s="23">
        <v>32</v>
      </c>
      <c r="F28" s="23" t="s">
        <v>14</v>
      </c>
      <c r="G28" s="23" t="s">
        <v>89</v>
      </c>
      <c r="H28" s="23" t="s">
        <v>90</v>
      </c>
      <c r="I28" s="23" t="s">
        <v>69</v>
      </c>
      <c r="J28" s="23" t="s">
        <v>51</v>
      </c>
      <c r="K28" s="23" t="s">
        <v>52</v>
      </c>
      <c r="L28" s="23">
        <f>VLOOKUP(H28,Regiões!$A$1:$E$79,4,FALSE)</f>
        <v>1</v>
      </c>
      <c r="M28" s="23" t="str">
        <f>VLOOKUP(H28,Regiões!$A$1:$E$79,5,FALSE)</f>
        <v>Metropolitana</v>
      </c>
      <c r="N28" s="91">
        <v>4866.8770000000004</v>
      </c>
      <c r="O28" s="91">
        <v>23301.631000000001</v>
      </c>
      <c r="P28" s="91">
        <f t="shared" si="1"/>
        <v>41168.554000000004</v>
      </c>
      <c r="Q28" s="91">
        <v>24388.03</v>
      </c>
      <c r="R28" s="91">
        <v>16780.524000000001</v>
      </c>
      <c r="S28" s="91">
        <v>7001.21</v>
      </c>
      <c r="T28" s="91">
        <v>76338.270999999993</v>
      </c>
      <c r="U28" s="91">
        <v>13599</v>
      </c>
      <c r="V28" s="91">
        <f t="shared" si="2"/>
        <v>5613.5209206559302</v>
      </c>
    </row>
    <row r="29" spans="1:22" x14ac:dyDescent="0.25">
      <c r="A29" s="27" t="str">
        <f t="shared" si="0"/>
        <v>32022562002</v>
      </c>
      <c r="B29" s="23">
        <f>VLOOKUP(H29,Nomes!$H$2:$I$79,2,FALSE)</f>
        <v>27</v>
      </c>
      <c r="C29" s="23">
        <f>VLOOKUP(D29,Nomes!$C$2:$D$15,2,FALSE)</f>
        <v>1</v>
      </c>
      <c r="D29" s="23">
        <v>2002</v>
      </c>
      <c r="E29" s="23">
        <v>32</v>
      </c>
      <c r="F29" s="23" t="s">
        <v>14</v>
      </c>
      <c r="G29" s="23" t="s">
        <v>191</v>
      </c>
      <c r="H29" s="23" t="s">
        <v>192</v>
      </c>
      <c r="I29" s="23"/>
      <c r="J29" s="23" t="s">
        <v>22</v>
      </c>
      <c r="K29" s="23" t="s">
        <v>23</v>
      </c>
      <c r="L29" s="23">
        <f>VLOOKUP(H29,Regiões!$A$1:$E$79,4,FALSE)</f>
        <v>8</v>
      </c>
      <c r="M29" s="23" t="str">
        <f>VLOOKUP(H29,Regiões!$A$1:$E$79,5,FALSE)</f>
        <v>Centro-Oeste</v>
      </c>
      <c r="N29" s="91">
        <v>4644.2690000000002</v>
      </c>
      <c r="O29" s="91">
        <v>3160.848</v>
      </c>
      <c r="P29" s="91">
        <f t="shared" si="1"/>
        <v>17754.577000000001</v>
      </c>
      <c r="Q29" s="91">
        <v>7523.1469999999999</v>
      </c>
      <c r="R29" s="91">
        <v>10231.43</v>
      </c>
      <c r="S29" s="91">
        <v>2894.5279999999998</v>
      </c>
      <c r="T29" s="91">
        <v>28454.222000000002</v>
      </c>
      <c r="U29" s="91">
        <v>9518</v>
      </c>
      <c r="V29" s="91">
        <f t="shared" si="2"/>
        <v>2989.5169153183442</v>
      </c>
    </row>
    <row r="30" spans="1:22" x14ac:dyDescent="0.25">
      <c r="A30" s="27" t="str">
        <f t="shared" si="0"/>
        <v>32023062002</v>
      </c>
      <c r="B30" s="23">
        <f>VLOOKUP(H30,Nomes!$H$2:$I$79,2,FALSE)</f>
        <v>28</v>
      </c>
      <c r="C30" s="23">
        <f>VLOOKUP(D30,Nomes!$C$2:$D$15,2,FALSE)</f>
        <v>1</v>
      </c>
      <c r="D30" s="23">
        <v>2002</v>
      </c>
      <c r="E30" s="23">
        <v>32</v>
      </c>
      <c r="F30" s="23" t="s">
        <v>14</v>
      </c>
      <c r="G30" s="23" t="s">
        <v>91</v>
      </c>
      <c r="H30" s="23" t="s">
        <v>92</v>
      </c>
      <c r="I30" s="23"/>
      <c r="J30" s="23" t="s">
        <v>32</v>
      </c>
      <c r="K30" s="23" t="s">
        <v>33</v>
      </c>
      <c r="L30" s="23">
        <f>VLOOKUP(H30,Regiões!$A$1:$E$79,4,FALSE)</f>
        <v>6</v>
      </c>
      <c r="M30" s="23" t="str">
        <f>VLOOKUP(H30,Regiões!$A$1:$E$79,5,FALSE)</f>
        <v>Caparaó</v>
      </c>
      <c r="N30" s="91">
        <v>4521</v>
      </c>
      <c r="O30" s="91">
        <v>7014.56</v>
      </c>
      <c r="P30" s="91">
        <f t="shared" si="1"/>
        <v>69310.989999999991</v>
      </c>
      <c r="Q30" s="91">
        <v>41034.921999999999</v>
      </c>
      <c r="R30" s="91">
        <v>28276.067999999999</v>
      </c>
      <c r="S30" s="91">
        <v>8658.2109999999993</v>
      </c>
      <c r="T30" s="91">
        <v>89504.760999999999</v>
      </c>
      <c r="U30" s="91">
        <v>26234</v>
      </c>
      <c r="V30" s="91">
        <f t="shared" si="2"/>
        <v>3411.7847449874207</v>
      </c>
    </row>
    <row r="31" spans="1:22" x14ac:dyDescent="0.25">
      <c r="A31" s="27" t="str">
        <f t="shared" si="0"/>
        <v>32024052002</v>
      </c>
      <c r="B31" s="23">
        <f>VLOOKUP(H31,Nomes!$H$2:$I$79,2,FALSE)</f>
        <v>29</v>
      </c>
      <c r="C31" s="23">
        <f>VLOOKUP(D31,Nomes!$C$2:$D$15,2,FALSE)</f>
        <v>1</v>
      </c>
      <c r="D31" s="23">
        <v>2002</v>
      </c>
      <c r="E31" s="23">
        <v>32</v>
      </c>
      <c r="F31" s="23" t="s">
        <v>14</v>
      </c>
      <c r="G31" s="23" t="s">
        <v>93</v>
      </c>
      <c r="H31" s="23" t="s">
        <v>38</v>
      </c>
      <c r="I31" s="23" t="s">
        <v>69</v>
      </c>
      <c r="J31" s="23" t="s">
        <v>17</v>
      </c>
      <c r="K31" s="23" t="s">
        <v>18</v>
      </c>
      <c r="L31" s="23">
        <f>VLOOKUP(H31,Regiões!$A$1:$E$79,4,FALSE)</f>
        <v>1</v>
      </c>
      <c r="M31" s="23" t="str">
        <f>VLOOKUP(H31,Regiões!$A$1:$E$79,5,FALSE)</f>
        <v>Metropolitana</v>
      </c>
      <c r="N31" s="91">
        <v>8133.1660000000002</v>
      </c>
      <c r="O31" s="91">
        <v>68718.252999999997</v>
      </c>
      <c r="P31" s="91">
        <f t="shared" si="1"/>
        <v>333927.38699999999</v>
      </c>
      <c r="Q31" s="91">
        <v>232098.58</v>
      </c>
      <c r="R31" s="91">
        <v>101828.807</v>
      </c>
      <c r="S31" s="91">
        <v>42389.546000000002</v>
      </c>
      <c r="T31" s="91">
        <v>453168.35200000001</v>
      </c>
      <c r="U31" s="91">
        <v>94014</v>
      </c>
      <c r="V31" s="91">
        <f t="shared" si="2"/>
        <v>4820.2220094879485</v>
      </c>
    </row>
    <row r="32" spans="1:22" x14ac:dyDescent="0.25">
      <c r="A32" s="27" t="str">
        <f t="shared" si="0"/>
        <v>32024542002</v>
      </c>
      <c r="B32" s="23">
        <f>VLOOKUP(H32,Nomes!$H$2:$I$79,2,FALSE)</f>
        <v>30</v>
      </c>
      <c r="C32" s="23">
        <f>VLOOKUP(D32,Nomes!$C$2:$D$15,2,FALSE)</f>
        <v>1</v>
      </c>
      <c r="D32" s="23">
        <v>2002</v>
      </c>
      <c r="E32" s="23">
        <v>32</v>
      </c>
      <c r="F32" s="23" t="s">
        <v>14</v>
      </c>
      <c r="G32" s="23" t="s">
        <v>94</v>
      </c>
      <c r="H32" s="23" t="s">
        <v>95</v>
      </c>
      <c r="I32" s="23"/>
      <c r="J32" s="23" t="s">
        <v>32</v>
      </c>
      <c r="K32" s="23" t="s">
        <v>33</v>
      </c>
      <c r="L32" s="23">
        <f>VLOOKUP(H32,Regiões!$A$1:$E$79,4,FALSE)</f>
        <v>6</v>
      </c>
      <c r="M32" s="23" t="str">
        <f>VLOOKUP(H32,Regiões!$A$1:$E$79,5,FALSE)</f>
        <v>Caparaó</v>
      </c>
      <c r="N32" s="91">
        <v>7037.8959999999997</v>
      </c>
      <c r="O32" s="91">
        <v>3804.2170000000001</v>
      </c>
      <c r="P32" s="91">
        <f t="shared" si="1"/>
        <v>41519.804000000004</v>
      </c>
      <c r="Q32" s="91">
        <v>18560.003000000001</v>
      </c>
      <c r="R32" s="91">
        <v>22959.800999999999</v>
      </c>
      <c r="S32" s="91">
        <v>4813.2250000000004</v>
      </c>
      <c r="T32" s="91">
        <v>57175.142999999996</v>
      </c>
      <c r="U32" s="91">
        <v>19978</v>
      </c>
      <c r="V32" s="91">
        <f t="shared" si="2"/>
        <v>2861.9052457703474</v>
      </c>
    </row>
    <row r="33" spans="1:22" x14ac:dyDescent="0.25">
      <c r="A33" s="27" t="str">
        <f t="shared" si="0"/>
        <v>32025042002</v>
      </c>
      <c r="B33" s="23">
        <f>VLOOKUP(H33,Nomes!$H$2:$I$79,2,FALSE)</f>
        <v>31</v>
      </c>
      <c r="C33" s="23">
        <f>VLOOKUP(D33,Nomes!$C$2:$D$15,2,FALSE)</f>
        <v>1</v>
      </c>
      <c r="D33" s="23">
        <v>2002</v>
      </c>
      <c r="E33" s="23">
        <v>32</v>
      </c>
      <c r="F33" s="23" t="s">
        <v>14</v>
      </c>
      <c r="G33" s="23" t="s">
        <v>96</v>
      </c>
      <c r="H33" s="23" t="s">
        <v>97</v>
      </c>
      <c r="I33" s="23"/>
      <c r="J33" s="23" t="s">
        <v>51</v>
      </c>
      <c r="K33" s="23" t="s">
        <v>52</v>
      </c>
      <c r="L33" s="23">
        <f>VLOOKUP(H33,Regiões!$A$1:$E$79,4,FALSE)</f>
        <v>7</v>
      </c>
      <c r="M33" s="23" t="str">
        <f>VLOOKUP(H33,Regiões!$A$1:$E$79,5,FALSE)</f>
        <v>Rio Doce</v>
      </c>
      <c r="N33" s="91">
        <v>4277.2290000000003</v>
      </c>
      <c r="O33" s="91">
        <v>31293.166000000001</v>
      </c>
      <c r="P33" s="91">
        <f t="shared" si="1"/>
        <v>40592.362000000001</v>
      </c>
      <c r="Q33" s="91">
        <v>27914.827000000001</v>
      </c>
      <c r="R33" s="91">
        <v>12677.535</v>
      </c>
      <c r="S33" s="91">
        <v>16003.144</v>
      </c>
      <c r="T33" s="91">
        <v>92165.902000000002</v>
      </c>
      <c r="U33" s="91">
        <v>10298</v>
      </c>
      <c r="V33" s="91">
        <f t="shared" si="2"/>
        <v>8949.8836667314044</v>
      </c>
    </row>
    <row r="34" spans="1:22" x14ac:dyDescent="0.25">
      <c r="A34" s="27" t="str">
        <f t="shared" si="0"/>
        <v>32025532002</v>
      </c>
      <c r="B34" s="23">
        <f>VLOOKUP(H34,Nomes!$H$2:$I$79,2,FALSE)</f>
        <v>32</v>
      </c>
      <c r="C34" s="23">
        <f>VLOOKUP(D34,Nomes!$C$2:$D$15,2,FALSE)</f>
        <v>1</v>
      </c>
      <c r="D34" s="23">
        <v>2002</v>
      </c>
      <c r="E34" s="23">
        <v>32</v>
      </c>
      <c r="F34" s="23" t="s">
        <v>14</v>
      </c>
      <c r="G34" s="23" t="s">
        <v>98</v>
      </c>
      <c r="H34" s="23" t="s">
        <v>99</v>
      </c>
      <c r="I34" s="23"/>
      <c r="J34" s="23" t="s">
        <v>32</v>
      </c>
      <c r="K34" s="23" t="s">
        <v>33</v>
      </c>
      <c r="L34" s="23">
        <f>VLOOKUP(H34,Regiões!$A$1:$E$79,4,FALSE)</f>
        <v>6</v>
      </c>
      <c r="M34" s="23" t="str">
        <f>VLOOKUP(H34,Regiões!$A$1:$E$79,5,FALSE)</f>
        <v>Caparaó</v>
      </c>
      <c r="N34" s="91">
        <v>3963.105</v>
      </c>
      <c r="O34" s="91">
        <v>1320.761</v>
      </c>
      <c r="P34" s="91">
        <f t="shared" si="1"/>
        <v>15099.986000000001</v>
      </c>
      <c r="Q34" s="91">
        <v>5151.027</v>
      </c>
      <c r="R34" s="91">
        <v>9948.9590000000007</v>
      </c>
      <c r="S34" s="91">
        <v>1653.808</v>
      </c>
      <c r="T34" s="91">
        <v>22037.66</v>
      </c>
      <c r="U34" s="91">
        <v>9538</v>
      </c>
      <c r="V34" s="91">
        <f t="shared" si="2"/>
        <v>2310.5116376598867</v>
      </c>
    </row>
    <row r="35" spans="1:22" x14ac:dyDescent="0.25">
      <c r="A35" s="27" t="str">
        <f t="shared" si="0"/>
        <v>32026032002</v>
      </c>
      <c r="B35" s="23">
        <f>VLOOKUP(H35,Nomes!$H$2:$I$79,2,FALSE)</f>
        <v>33</v>
      </c>
      <c r="C35" s="23">
        <f>VLOOKUP(D35,Nomes!$C$2:$D$15,2,FALSE)</f>
        <v>1</v>
      </c>
      <c r="D35" s="23">
        <v>2002</v>
      </c>
      <c r="E35" s="23">
        <v>32</v>
      </c>
      <c r="F35" s="23" t="s">
        <v>14</v>
      </c>
      <c r="G35" s="23" t="s">
        <v>100</v>
      </c>
      <c r="H35" s="23" t="s">
        <v>101</v>
      </c>
      <c r="I35" s="23"/>
      <c r="J35" s="23" t="s">
        <v>17</v>
      </c>
      <c r="K35" s="23" t="s">
        <v>18</v>
      </c>
      <c r="L35" s="23">
        <f>VLOOKUP(H35,Regiões!$A$1:$E$79,4,FALSE)</f>
        <v>4</v>
      </c>
      <c r="M35" s="23" t="str">
        <f>VLOOKUP(H35,Regiões!$A$1:$E$79,5,FALSE)</f>
        <v>Litoral Sul</v>
      </c>
      <c r="N35" s="91">
        <v>2598</v>
      </c>
      <c r="O35" s="91">
        <v>5364.0590000000002</v>
      </c>
      <c r="P35" s="91">
        <f t="shared" si="1"/>
        <v>42051.565000000002</v>
      </c>
      <c r="Q35" s="91">
        <v>29228.893</v>
      </c>
      <c r="R35" s="91">
        <v>12822.672</v>
      </c>
      <c r="S35" s="91">
        <v>9606.9979999999996</v>
      </c>
      <c r="T35" s="91">
        <v>59620.620999999999</v>
      </c>
      <c r="U35" s="91">
        <v>11756</v>
      </c>
      <c r="V35" s="91">
        <f t="shared" si="2"/>
        <v>5071.5056992174204</v>
      </c>
    </row>
    <row r="36" spans="1:22" x14ac:dyDescent="0.25">
      <c r="A36" s="27" t="str">
        <f t="shared" si="0"/>
        <v>32026522002</v>
      </c>
      <c r="B36" s="23">
        <f>VLOOKUP(H36,Nomes!$H$2:$I$79,2,FALSE)</f>
        <v>34</v>
      </c>
      <c r="C36" s="23">
        <f>VLOOKUP(D36,Nomes!$C$2:$D$15,2,FALSE)</f>
        <v>1</v>
      </c>
      <c r="D36" s="23">
        <v>2002</v>
      </c>
      <c r="E36" s="23">
        <v>32</v>
      </c>
      <c r="F36" s="23" t="s">
        <v>14</v>
      </c>
      <c r="G36" s="23" t="s">
        <v>102</v>
      </c>
      <c r="H36" s="23" t="s">
        <v>103</v>
      </c>
      <c r="I36" s="23"/>
      <c r="J36" s="23" t="s">
        <v>32</v>
      </c>
      <c r="K36" s="23" t="s">
        <v>33</v>
      </c>
      <c r="L36" s="23">
        <f>VLOOKUP(H36,Regiões!$A$1:$E$79,4,FALSE)</f>
        <v>6</v>
      </c>
      <c r="M36" s="23" t="str">
        <f>VLOOKUP(H36,Regiões!$A$1:$E$79,5,FALSE)</f>
        <v>Caparaó</v>
      </c>
      <c r="N36" s="91">
        <v>7537.4380000000001</v>
      </c>
      <c r="O36" s="91">
        <v>2402.0520000000001</v>
      </c>
      <c r="P36" s="91">
        <f t="shared" si="1"/>
        <v>20945.637999999999</v>
      </c>
      <c r="Q36" s="91">
        <v>8565.4830000000002</v>
      </c>
      <c r="R36" s="91">
        <v>12380.155000000001</v>
      </c>
      <c r="S36" s="91">
        <v>3129.2190000000001</v>
      </c>
      <c r="T36" s="91">
        <v>34014.347000000002</v>
      </c>
      <c r="U36" s="91">
        <v>10526</v>
      </c>
      <c r="V36" s="91">
        <f t="shared" si="2"/>
        <v>3231.4599087972638</v>
      </c>
    </row>
    <row r="37" spans="1:22" x14ac:dyDescent="0.25">
      <c r="A37" s="27" t="str">
        <f t="shared" si="0"/>
        <v>32027022002</v>
      </c>
      <c r="B37" s="23">
        <f>VLOOKUP(H37,Nomes!$H$2:$I$79,2,FALSE)</f>
        <v>35</v>
      </c>
      <c r="C37" s="23">
        <f>VLOOKUP(D37,Nomes!$C$2:$D$15,2,FALSE)</f>
        <v>1</v>
      </c>
      <c r="D37" s="23">
        <v>2002</v>
      </c>
      <c r="E37" s="23">
        <v>32</v>
      </c>
      <c r="F37" s="23" t="s">
        <v>14</v>
      </c>
      <c r="G37" s="23" t="s">
        <v>104</v>
      </c>
      <c r="H37" s="23" t="s">
        <v>105</v>
      </c>
      <c r="I37" s="23"/>
      <c r="J37" s="23" t="s">
        <v>17</v>
      </c>
      <c r="K37" s="23" t="s">
        <v>18</v>
      </c>
      <c r="L37" s="23">
        <f>VLOOKUP(H37,Regiões!$A$1:$E$79,4,FALSE)</f>
        <v>2</v>
      </c>
      <c r="M37" s="23" t="str">
        <f>VLOOKUP(H37,Regiões!$A$1:$E$79,5,FALSE)</f>
        <v>Central Serrana</v>
      </c>
      <c r="N37" s="91">
        <v>10750.445</v>
      </c>
      <c r="O37" s="91">
        <v>4450.2359999999999</v>
      </c>
      <c r="P37" s="91">
        <f t="shared" si="1"/>
        <v>35260.303</v>
      </c>
      <c r="Q37" s="91">
        <v>17509.133999999998</v>
      </c>
      <c r="R37" s="91">
        <v>17751.169000000002</v>
      </c>
      <c r="S37" s="91">
        <v>5191.8580000000002</v>
      </c>
      <c r="T37" s="91">
        <v>55652.841999999997</v>
      </c>
      <c r="U37" s="91">
        <v>14727</v>
      </c>
      <c r="V37" s="91">
        <f t="shared" si="2"/>
        <v>3778.9666598764175</v>
      </c>
    </row>
    <row r="38" spans="1:22" x14ac:dyDescent="0.25">
      <c r="A38" s="27" t="str">
        <f t="shared" si="0"/>
        <v>32028012002</v>
      </c>
      <c r="B38" s="23">
        <f>VLOOKUP(H38,Nomes!$H$2:$I$79,2,FALSE)</f>
        <v>36</v>
      </c>
      <c r="C38" s="23">
        <f>VLOOKUP(D38,Nomes!$C$2:$D$15,2,FALSE)</f>
        <v>1</v>
      </c>
      <c r="D38" s="23">
        <v>2002</v>
      </c>
      <c r="E38" s="23">
        <v>32</v>
      </c>
      <c r="F38" s="23" t="s">
        <v>14</v>
      </c>
      <c r="G38" s="23" t="s">
        <v>108</v>
      </c>
      <c r="H38" s="23" t="s">
        <v>109</v>
      </c>
      <c r="I38" s="23"/>
      <c r="J38" s="23" t="s">
        <v>32</v>
      </c>
      <c r="K38" s="23" t="s">
        <v>33</v>
      </c>
      <c r="L38" s="23">
        <f>VLOOKUP(H38,Regiões!$A$1:$E$79,4,FALSE)</f>
        <v>4</v>
      </c>
      <c r="M38" s="23" t="str">
        <f>VLOOKUP(H38,Regiões!$A$1:$E$79,5,FALSE)</f>
        <v>Litoral Sul</v>
      </c>
      <c r="N38" s="91">
        <v>18040.425999999999</v>
      </c>
      <c r="O38" s="91">
        <v>37312.148999999998</v>
      </c>
      <c r="P38" s="91">
        <f t="shared" si="1"/>
        <v>73787.173999999999</v>
      </c>
      <c r="Q38" s="91">
        <v>42790.114000000001</v>
      </c>
      <c r="R38" s="91">
        <v>30997.06</v>
      </c>
      <c r="S38" s="91">
        <v>16143.22</v>
      </c>
      <c r="T38" s="91">
        <v>145282.96900000001</v>
      </c>
      <c r="U38" s="91">
        <v>29439</v>
      </c>
      <c r="V38" s="91">
        <f t="shared" si="2"/>
        <v>4935.051088691871</v>
      </c>
    </row>
    <row r="39" spans="1:22" x14ac:dyDescent="0.25">
      <c r="A39" s="27" t="str">
        <f t="shared" si="0"/>
        <v>32029002002</v>
      </c>
      <c r="B39" s="23">
        <f>VLOOKUP(H39,Nomes!$H$2:$I$79,2,FALSE)</f>
        <v>37</v>
      </c>
      <c r="C39" s="23">
        <f>VLOOKUP(D39,Nomes!$C$2:$D$15,2,FALSE)</f>
        <v>1</v>
      </c>
      <c r="D39" s="23">
        <v>2002</v>
      </c>
      <c r="E39" s="23">
        <v>32</v>
      </c>
      <c r="F39" s="23" t="s">
        <v>14</v>
      </c>
      <c r="G39" s="23" t="s">
        <v>111</v>
      </c>
      <c r="H39" s="23" t="s">
        <v>112</v>
      </c>
      <c r="I39" s="23"/>
      <c r="J39" s="23" t="s">
        <v>17</v>
      </c>
      <c r="K39" s="23" t="s">
        <v>18</v>
      </c>
      <c r="L39" s="23">
        <f>VLOOKUP(H39,Regiões!$A$1:$E$79,4,FALSE)</f>
        <v>2</v>
      </c>
      <c r="M39" s="23" t="str">
        <f>VLOOKUP(H39,Regiões!$A$1:$E$79,5,FALSE)</f>
        <v>Central Serrana</v>
      </c>
      <c r="N39" s="91">
        <v>6696.6220000000003</v>
      </c>
      <c r="O39" s="91">
        <v>3957.1709999999998</v>
      </c>
      <c r="P39" s="91">
        <f t="shared" si="1"/>
        <v>25049.95</v>
      </c>
      <c r="Q39" s="91">
        <v>12157.627</v>
      </c>
      <c r="R39" s="91">
        <v>12892.323</v>
      </c>
      <c r="S39" s="91">
        <v>3801.0059999999999</v>
      </c>
      <c r="T39" s="91">
        <v>39504.748</v>
      </c>
      <c r="U39" s="91">
        <v>11642</v>
      </c>
      <c r="V39" s="91">
        <f t="shared" si="2"/>
        <v>3393.2956536677548</v>
      </c>
    </row>
    <row r="40" spans="1:22" x14ac:dyDescent="0.25">
      <c r="A40" s="27" t="str">
        <f t="shared" si="0"/>
        <v>32030072002</v>
      </c>
      <c r="B40" s="23">
        <f>VLOOKUP(H40,Nomes!$H$2:$I$79,2,FALSE)</f>
        <v>38</v>
      </c>
      <c r="C40" s="23">
        <f>VLOOKUP(D40,Nomes!$C$2:$D$15,2,FALSE)</f>
        <v>1</v>
      </c>
      <c r="D40" s="23">
        <v>2002</v>
      </c>
      <c r="E40" s="23">
        <v>32</v>
      </c>
      <c r="F40" s="23" t="s">
        <v>14</v>
      </c>
      <c r="G40" s="23" t="s">
        <v>113</v>
      </c>
      <c r="H40" s="23" t="s">
        <v>114</v>
      </c>
      <c r="I40" s="23"/>
      <c r="J40" s="23" t="s">
        <v>32</v>
      </c>
      <c r="K40" s="23" t="s">
        <v>33</v>
      </c>
      <c r="L40" s="23">
        <f>VLOOKUP(H40,Regiões!$A$1:$E$79,4,FALSE)</f>
        <v>6</v>
      </c>
      <c r="M40" s="23" t="str">
        <f>VLOOKUP(H40,Regiões!$A$1:$E$79,5,FALSE)</f>
        <v>Caparaó</v>
      </c>
      <c r="N40" s="91">
        <v>12569.638999999999</v>
      </c>
      <c r="O40" s="91">
        <v>6328.0119999999997</v>
      </c>
      <c r="P40" s="91">
        <f t="shared" si="1"/>
        <v>55518.07</v>
      </c>
      <c r="Q40" s="91">
        <v>28573.141</v>
      </c>
      <c r="R40" s="91">
        <v>26944.929</v>
      </c>
      <c r="S40" s="91">
        <v>8688.8809999999994</v>
      </c>
      <c r="T40" s="91">
        <v>83104.603000000003</v>
      </c>
      <c r="U40" s="91">
        <v>26773</v>
      </c>
      <c r="V40" s="91">
        <f t="shared" si="2"/>
        <v>3104.0452321368543</v>
      </c>
    </row>
    <row r="41" spans="1:22" x14ac:dyDescent="0.25">
      <c r="A41" s="27" t="str">
        <f t="shared" si="0"/>
        <v>32030562002</v>
      </c>
      <c r="B41" s="23">
        <f>VLOOKUP(H41,Nomes!$H$2:$I$79,2,FALSE)</f>
        <v>39</v>
      </c>
      <c r="C41" s="23">
        <f>VLOOKUP(D41,Nomes!$C$2:$D$15,2,FALSE)</f>
        <v>1</v>
      </c>
      <c r="D41" s="23">
        <v>2002</v>
      </c>
      <c r="E41" s="23">
        <v>32</v>
      </c>
      <c r="F41" s="23" t="s">
        <v>14</v>
      </c>
      <c r="G41" s="23" t="s">
        <v>115</v>
      </c>
      <c r="H41" s="23" t="s">
        <v>116</v>
      </c>
      <c r="I41" s="23"/>
      <c r="J41" s="23" t="s">
        <v>51</v>
      </c>
      <c r="K41" s="23" t="s">
        <v>52</v>
      </c>
      <c r="L41" s="23">
        <f>VLOOKUP(H41,Regiões!$A$1:$E$79,4,FALSE)</f>
        <v>9</v>
      </c>
      <c r="M41" s="23" t="str">
        <f>VLOOKUP(H41,Regiões!$A$1:$E$79,5,FALSE)</f>
        <v>Nordeste</v>
      </c>
      <c r="N41" s="91">
        <v>12296.335999999999</v>
      </c>
      <c r="O41" s="91">
        <v>189644.98499999999</v>
      </c>
      <c r="P41" s="91">
        <f t="shared" si="1"/>
        <v>87204.328000000009</v>
      </c>
      <c r="Q41" s="91">
        <v>64040.493000000002</v>
      </c>
      <c r="R41" s="91">
        <v>23163.834999999999</v>
      </c>
      <c r="S41" s="91">
        <v>8586.9009999999998</v>
      </c>
      <c r="T41" s="91">
        <v>297732.549</v>
      </c>
      <c r="U41" s="91">
        <v>20063</v>
      </c>
      <c r="V41" s="91">
        <f t="shared" si="2"/>
        <v>14839.881822259882</v>
      </c>
    </row>
    <row r="42" spans="1:22" x14ac:dyDescent="0.25">
      <c r="A42" s="27" t="str">
        <f t="shared" si="0"/>
        <v>32031062002</v>
      </c>
      <c r="B42" s="23">
        <f>VLOOKUP(H42,Nomes!$H$2:$I$79,2,FALSE)</f>
        <v>40</v>
      </c>
      <c r="C42" s="23">
        <f>VLOOKUP(D42,Nomes!$C$2:$D$15,2,FALSE)</f>
        <v>1</v>
      </c>
      <c r="D42" s="23">
        <v>2002</v>
      </c>
      <c r="E42" s="23">
        <v>32</v>
      </c>
      <c r="F42" s="23" t="s">
        <v>14</v>
      </c>
      <c r="G42" s="23" t="s">
        <v>117</v>
      </c>
      <c r="H42" s="23" t="s">
        <v>118</v>
      </c>
      <c r="I42" s="23"/>
      <c r="J42" s="23" t="s">
        <v>32</v>
      </c>
      <c r="K42" s="23" t="s">
        <v>33</v>
      </c>
      <c r="L42" s="23">
        <f>VLOOKUP(H42,Regiões!$A$1:$E$79,4,FALSE)</f>
        <v>6</v>
      </c>
      <c r="M42" s="23" t="str">
        <f>VLOOKUP(H42,Regiões!$A$1:$E$79,5,FALSE)</f>
        <v>Caparaó</v>
      </c>
      <c r="N42" s="91">
        <v>2478.7289999999998</v>
      </c>
      <c r="O42" s="91">
        <v>4761.1180000000004</v>
      </c>
      <c r="P42" s="91">
        <f t="shared" si="1"/>
        <v>23878.393</v>
      </c>
      <c r="Q42" s="91">
        <v>10815.901</v>
      </c>
      <c r="R42" s="91">
        <v>13062.492</v>
      </c>
      <c r="S42" s="91">
        <v>2156.5790000000002</v>
      </c>
      <c r="T42" s="91">
        <v>33274.817999999999</v>
      </c>
      <c r="U42" s="91">
        <v>10461</v>
      </c>
      <c r="V42" s="91">
        <f t="shared" si="2"/>
        <v>3180.8448523085749</v>
      </c>
    </row>
    <row r="43" spans="1:22" x14ac:dyDescent="0.25">
      <c r="A43" s="27" t="str">
        <f t="shared" si="0"/>
        <v>32031302002</v>
      </c>
      <c r="B43" s="23">
        <f>VLOOKUP(H43,Nomes!$H$2:$I$79,2,FALSE)</f>
        <v>41</v>
      </c>
      <c r="C43" s="23">
        <f>VLOOKUP(D43,Nomes!$C$2:$D$15,2,FALSE)</f>
        <v>1</v>
      </c>
      <c r="D43" s="23">
        <v>2002</v>
      </c>
      <c r="E43" s="23">
        <v>32</v>
      </c>
      <c r="F43" s="23" t="s">
        <v>14</v>
      </c>
      <c r="G43" s="23" t="s">
        <v>119</v>
      </c>
      <c r="H43" s="23" t="s">
        <v>120</v>
      </c>
      <c r="I43" s="23"/>
      <c r="J43" s="23" t="s">
        <v>51</v>
      </c>
      <c r="K43" s="23" t="s">
        <v>52</v>
      </c>
      <c r="L43" s="23">
        <f>VLOOKUP(H43,Regiões!$A$1:$E$79,4,FALSE)</f>
        <v>7</v>
      </c>
      <c r="M43" s="23" t="str">
        <f>VLOOKUP(H43,Regiões!$A$1:$E$79,5,FALSE)</f>
        <v>Rio Doce</v>
      </c>
      <c r="N43" s="91">
        <v>2677.317</v>
      </c>
      <c r="O43" s="91">
        <v>37733.892</v>
      </c>
      <c r="P43" s="91">
        <f t="shared" si="1"/>
        <v>54153.440000000002</v>
      </c>
      <c r="Q43" s="91">
        <v>34481.788999999997</v>
      </c>
      <c r="R43" s="91">
        <v>19671.651000000002</v>
      </c>
      <c r="S43" s="91">
        <v>9439.8449999999993</v>
      </c>
      <c r="T43" s="91">
        <v>104004.49400000001</v>
      </c>
      <c r="U43" s="91">
        <v>15686</v>
      </c>
      <c r="V43" s="91">
        <f t="shared" si="2"/>
        <v>6630.4025245441799</v>
      </c>
    </row>
    <row r="44" spans="1:22" x14ac:dyDescent="0.25">
      <c r="A44" s="27" t="str">
        <f t="shared" si="0"/>
        <v>32031632002</v>
      </c>
      <c r="B44" s="23">
        <f>VLOOKUP(H44,Nomes!$H$2:$I$79,2,FALSE)</f>
        <v>42</v>
      </c>
      <c r="C44" s="23">
        <f>VLOOKUP(D44,Nomes!$C$2:$D$15,2,FALSE)</f>
        <v>1</v>
      </c>
      <c r="D44" s="23">
        <v>2002</v>
      </c>
      <c r="E44" s="23">
        <v>32</v>
      </c>
      <c r="F44" s="23" t="s">
        <v>14</v>
      </c>
      <c r="G44" s="23" t="s">
        <v>121</v>
      </c>
      <c r="H44" s="23" t="s">
        <v>122</v>
      </c>
      <c r="I44" s="23"/>
      <c r="J44" s="23" t="s">
        <v>17</v>
      </c>
      <c r="K44" s="23" t="s">
        <v>18</v>
      </c>
      <c r="L44" s="23">
        <f>VLOOKUP(H44,Regiões!$A$1:$E$79,4,FALSE)</f>
        <v>3</v>
      </c>
      <c r="M44" s="23" t="str">
        <f>VLOOKUP(H44,Regiões!$A$1:$E$79,5,FALSE)</f>
        <v>Sudoeste Serrana</v>
      </c>
      <c r="N44" s="91">
        <v>6464.6239999999998</v>
      </c>
      <c r="O44" s="91">
        <v>2152.7260000000001</v>
      </c>
      <c r="P44" s="91">
        <f t="shared" si="1"/>
        <v>19897.497000000003</v>
      </c>
      <c r="Q44" s="91">
        <v>7447.7520000000004</v>
      </c>
      <c r="R44" s="91">
        <v>12449.745000000001</v>
      </c>
      <c r="S44" s="91">
        <v>3233.0630000000001</v>
      </c>
      <c r="T44" s="91">
        <v>31747.91</v>
      </c>
      <c r="U44" s="91">
        <v>10997</v>
      </c>
      <c r="V44" s="91">
        <f t="shared" si="2"/>
        <v>2886.9609893607349</v>
      </c>
    </row>
    <row r="45" spans="1:22" x14ac:dyDescent="0.25">
      <c r="A45" s="27" t="str">
        <f t="shared" si="0"/>
        <v>32032052002</v>
      </c>
      <c r="B45" s="23">
        <f>VLOOKUP(H45,Nomes!$H$2:$I$79,2,FALSE)</f>
        <v>43</v>
      </c>
      <c r="C45" s="23">
        <f>VLOOKUP(D45,Nomes!$C$2:$D$15,2,FALSE)</f>
        <v>1</v>
      </c>
      <c r="D45" s="23">
        <v>2002</v>
      </c>
      <c r="E45" s="23">
        <v>32</v>
      </c>
      <c r="F45" s="23" t="s">
        <v>14</v>
      </c>
      <c r="G45" s="23" t="s">
        <v>123</v>
      </c>
      <c r="H45" s="23" t="s">
        <v>54</v>
      </c>
      <c r="I45" s="23"/>
      <c r="J45" s="23" t="s">
        <v>51</v>
      </c>
      <c r="K45" s="23" t="s">
        <v>52</v>
      </c>
      <c r="L45" s="23">
        <f>VLOOKUP(H45,Regiões!$A$1:$E$79,4,FALSE)</f>
        <v>7</v>
      </c>
      <c r="M45" s="23" t="str">
        <f>VLOOKUP(H45,Regiões!$A$1:$E$79,5,FALSE)</f>
        <v>Rio Doce</v>
      </c>
      <c r="N45" s="91">
        <v>47644.362999999998</v>
      </c>
      <c r="O45" s="91">
        <v>294737.81900000002</v>
      </c>
      <c r="P45" s="91">
        <f t="shared" si="1"/>
        <v>442825.76200000005</v>
      </c>
      <c r="Q45" s="91">
        <v>314919.67700000003</v>
      </c>
      <c r="R45" s="91">
        <v>127906.08500000001</v>
      </c>
      <c r="S45" s="91">
        <v>129361.238</v>
      </c>
      <c r="T45" s="91">
        <v>914569.18299999996</v>
      </c>
      <c r="U45" s="91">
        <v>115573</v>
      </c>
      <c r="V45" s="91">
        <f t="shared" si="2"/>
        <v>7913.3463957844824</v>
      </c>
    </row>
    <row r="46" spans="1:22" x14ac:dyDescent="0.25">
      <c r="A46" s="27" t="str">
        <f t="shared" si="0"/>
        <v>32033042002</v>
      </c>
      <c r="B46" s="23">
        <f>VLOOKUP(H46,Nomes!$H$2:$I$79,2,FALSE)</f>
        <v>44</v>
      </c>
      <c r="C46" s="23">
        <f>VLOOKUP(D46,Nomes!$C$2:$D$15,2,FALSE)</f>
        <v>1</v>
      </c>
      <c r="D46" s="23">
        <v>2002</v>
      </c>
      <c r="E46" s="23">
        <v>32</v>
      </c>
      <c r="F46" s="23" t="s">
        <v>14</v>
      </c>
      <c r="G46" s="23" t="s">
        <v>124</v>
      </c>
      <c r="H46" s="23" t="s">
        <v>125</v>
      </c>
      <c r="I46" s="23"/>
      <c r="J46" s="23" t="s">
        <v>22</v>
      </c>
      <c r="K46" s="23" t="s">
        <v>23</v>
      </c>
      <c r="L46" s="23">
        <f>VLOOKUP(H46,Regiões!$A$1:$E$79,4,FALSE)</f>
        <v>10</v>
      </c>
      <c r="M46" s="23" t="str">
        <f>VLOOKUP(H46,Regiões!$A$1:$E$79,5,FALSE)</f>
        <v>Noroeste</v>
      </c>
      <c r="N46" s="91">
        <v>2438.9720000000002</v>
      </c>
      <c r="O46" s="91">
        <v>1922.078</v>
      </c>
      <c r="P46" s="91">
        <f t="shared" si="1"/>
        <v>26641.205000000002</v>
      </c>
      <c r="Q46" s="91">
        <v>13221.397999999999</v>
      </c>
      <c r="R46" s="91">
        <v>13419.807000000001</v>
      </c>
      <c r="S46" s="91">
        <v>3292.1419999999998</v>
      </c>
      <c r="T46" s="91">
        <v>34294.396000000001</v>
      </c>
      <c r="U46" s="91">
        <v>11836</v>
      </c>
      <c r="V46" s="91">
        <f t="shared" si="2"/>
        <v>2897.4650219668806</v>
      </c>
    </row>
    <row r="47" spans="1:22" x14ac:dyDescent="0.25">
      <c r="A47" s="27" t="str">
        <f t="shared" si="0"/>
        <v>32033202002</v>
      </c>
      <c r="B47" s="23">
        <f>VLOOKUP(H47,Nomes!$H$2:$I$79,2,FALSE)</f>
        <v>45</v>
      </c>
      <c r="C47" s="23">
        <f>VLOOKUP(D47,Nomes!$C$2:$D$15,2,FALSE)</f>
        <v>1</v>
      </c>
      <c r="D47" s="23">
        <v>2002</v>
      </c>
      <c r="E47" s="23">
        <v>32</v>
      </c>
      <c r="F47" s="23" t="s">
        <v>14</v>
      </c>
      <c r="G47" s="23" t="s">
        <v>126</v>
      </c>
      <c r="H47" s="23" t="s">
        <v>127</v>
      </c>
      <c r="I47" s="23"/>
      <c r="J47" s="23" t="s">
        <v>32</v>
      </c>
      <c r="K47" s="23" t="s">
        <v>33</v>
      </c>
      <c r="L47" s="23">
        <f>VLOOKUP(H47,Regiões!$A$1:$E$79,4,FALSE)</f>
        <v>4</v>
      </c>
      <c r="M47" s="23" t="str">
        <f>VLOOKUP(H47,Regiões!$A$1:$E$79,5,FALSE)</f>
        <v>Litoral Sul</v>
      </c>
      <c r="N47" s="91">
        <v>14138.888999999999</v>
      </c>
      <c r="O47" s="91">
        <v>10260.328</v>
      </c>
      <c r="P47" s="91">
        <f t="shared" si="1"/>
        <v>77556.709000000003</v>
      </c>
      <c r="Q47" s="91">
        <v>44649.436999999998</v>
      </c>
      <c r="R47" s="91">
        <v>32907.271999999997</v>
      </c>
      <c r="S47" s="91">
        <v>8857.2029999999995</v>
      </c>
      <c r="T47" s="91">
        <v>110813.129</v>
      </c>
      <c r="U47" s="91">
        <v>32280</v>
      </c>
      <c r="V47" s="91">
        <f t="shared" si="2"/>
        <v>3432.8726456009913</v>
      </c>
    </row>
    <row r="48" spans="1:22" x14ac:dyDescent="0.25">
      <c r="A48" s="27" t="str">
        <f t="shared" si="0"/>
        <v>32033462002</v>
      </c>
      <c r="B48" s="23">
        <f>VLOOKUP(H48,Nomes!$H$2:$I$79,2,FALSE)</f>
        <v>46</v>
      </c>
      <c r="C48" s="23">
        <f>VLOOKUP(D48,Nomes!$C$2:$D$15,2,FALSE)</f>
        <v>1</v>
      </c>
      <c r="D48" s="23">
        <v>2002</v>
      </c>
      <c r="E48" s="23">
        <v>32</v>
      </c>
      <c r="F48" s="23" t="s">
        <v>14</v>
      </c>
      <c r="G48" s="23" t="s">
        <v>128</v>
      </c>
      <c r="H48" s="23" t="s">
        <v>129</v>
      </c>
      <c r="I48" s="23"/>
      <c r="J48" s="23" t="s">
        <v>17</v>
      </c>
      <c r="K48" s="23" t="s">
        <v>18</v>
      </c>
      <c r="L48" s="23">
        <f>VLOOKUP(H48,Regiões!$A$1:$E$79,4,FALSE)</f>
        <v>3</v>
      </c>
      <c r="M48" s="23" t="str">
        <f>VLOOKUP(H48,Regiões!$A$1:$E$79,5,FALSE)</f>
        <v>Sudoeste Serrana</v>
      </c>
      <c r="N48" s="91">
        <v>5868.4579999999996</v>
      </c>
      <c r="O48" s="91">
        <v>5356.0029999999997</v>
      </c>
      <c r="P48" s="91">
        <f t="shared" si="1"/>
        <v>39923.86</v>
      </c>
      <c r="Q48" s="91">
        <v>23691.812000000002</v>
      </c>
      <c r="R48" s="91">
        <v>16232.048000000001</v>
      </c>
      <c r="S48" s="91">
        <v>8473.4040000000005</v>
      </c>
      <c r="T48" s="91">
        <v>59621.726000000002</v>
      </c>
      <c r="U48" s="91">
        <v>12749</v>
      </c>
      <c r="V48" s="91">
        <f t="shared" si="2"/>
        <v>4676.5805945564362</v>
      </c>
    </row>
    <row r="49" spans="1:22" x14ac:dyDescent="0.25">
      <c r="A49" s="27" t="str">
        <f t="shared" si="0"/>
        <v>32033532002</v>
      </c>
      <c r="B49" s="23">
        <f>VLOOKUP(H49,Nomes!$H$2:$I$79,2,FALSE)</f>
        <v>47</v>
      </c>
      <c r="C49" s="23">
        <f>VLOOKUP(D49,Nomes!$C$2:$D$15,2,FALSE)</f>
        <v>1</v>
      </c>
      <c r="D49" s="23">
        <v>2002</v>
      </c>
      <c r="E49" s="23">
        <v>32</v>
      </c>
      <c r="F49" s="23" t="s">
        <v>14</v>
      </c>
      <c r="G49" s="23" t="s">
        <v>130</v>
      </c>
      <c r="H49" s="23" t="s">
        <v>131</v>
      </c>
      <c r="I49" s="23"/>
      <c r="J49" s="23" t="s">
        <v>22</v>
      </c>
      <c r="K49" s="23" t="s">
        <v>23</v>
      </c>
      <c r="L49" s="23">
        <f>VLOOKUP(H49,Regiões!$A$1:$E$79,4,FALSE)</f>
        <v>8</v>
      </c>
      <c r="M49" s="23" t="str">
        <f>VLOOKUP(H49,Regiões!$A$1:$E$79,5,FALSE)</f>
        <v>Centro-Oeste</v>
      </c>
      <c r="N49" s="91">
        <v>4241.277</v>
      </c>
      <c r="O49" s="91">
        <v>5553.5609999999997</v>
      </c>
      <c r="P49" s="91">
        <f t="shared" si="1"/>
        <v>22215.819000000003</v>
      </c>
      <c r="Q49" s="91">
        <v>10173.405000000001</v>
      </c>
      <c r="R49" s="91">
        <v>12042.414000000001</v>
      </c>
      <c r="S49" s="91">
        <v>3232.8809999999999</v>
      </c>
      <c r="T49" s="91">
        <v>35243.538</v>
      </c>
      <c r="U49" s="91">
        <v>10118</v>
      </c>
      <c r="V49" s="91">
        <f t="shared" si="2"/>
        <v>3483.2514330895433</v>
      </c>
    </row>
    <row r="50" spans="1:22" x14ac:dyDescent="0.25">
      <c r="A50" s="27" t="str">
        <f t="shared" si="0"/>
        <v>32034032002</v>
      </c>
      <c r="B50" s="23">
        <f>VLOOKUP(H50,Nomes!$H$2:$I$79,2,FALSE)</f>
        <v>48</v>
      </c>
      <c r="C50" s="23">
        <f>VLOOKUP(D50,Nomes!$C$2:$D$15,2,FALSE)</f>
        <v>1</v>
      </c>
      <c r="D50" s="23">
        <v>2002</v>
      </c>
      <c r="E50" s="23">
        <v>32</v>
      </c>
      <c r="F50" s="23" t="s">
        <v>14</v>
      </c>
      <c r="G50" s="23" t="s">
        <v>132</v>
      </c>
      <c r="H50" s="23" t="s">
        <v>133</v>
      </c>
      <c r="I50" s="23"/>
      <c r="J50" s="23" t="s">
        <v>32</v>
      </c>
      <c r="K50" s="23" t="s">
        <v>33</v>
      </c>
      <c r="L50" s="23">
        <f>VLOOKUP(H50,Regiões!$A$1:$E$79,4,FALSE)</f>
        <v>5</v>
      </c>
      <c r="M50" s="23" t="str">
        <f>VLOOKUP(H50,Regiões!$A$1:$E$79,5,FALSE)</f>
        <v>Central Sul</v>
      </c>
      <c r="N50" s="91">
        <v>9246.6389999999992</v>
      </c>
      <c r="O50" s="91">
        <v>18478.940999999999</v>
      </c>
      <c r="P50" s="91">
        <f t="shared" si="1"/>
        <v>61227.067999999999</v>
      </c>
      <c r="Q50" s="91">
        <v>33035.453000000001</v>
      </c>
      <c r="R50" s="91">
        <v>28191.615000000002</v>
      </c>
      <c r="S50" s="91">
        <v>11559.130999999999</v>
      </c>
      <c r="T50" s="91">
        <v>100511.77800000001</v>
      </c>
      <c r="U50" s="91">
        <v>26653</v>
      </c>
      <c r="V50" s="91">
        <f t="shared" si="2"/>
        <v>3771.1243762428244</v>
      </c>
    </row>
    <row r="51" spans="1:22" x14ac:dyDescent="0.25">
      <c r="A51" s="27" t="str">
        <f t="shared" si="0"/>
        <v>32035022002</v>
      </c>
      <c r="B51" s="23">
        <f>VLOOKUP(H51,Nomes!$H$2:$I$79,2,FALSE)</f>
        <v>49</v>
      </c>
      <c r="C51" s="23">
        <f>VLOOKUP(D51,Nomes!$C$2:$D$15,2,FALSE)</f>
        <v>1</v>
      </c>
      <c r="D51" s="23">
        <v>2002</v>
      </c>
      <c r="E51" s="23">
        <v>32</v>
      </c>
      <c r="F51" s="23" t="s">
        <v>14</v>
      </c>
      <c r="G51" s="23" t="s">
        <v>134</v>
      </c>
      <c r="H51" s="23" t="s">
        <v>135</v>
      </c>
      <c r="I51" s="23"/>
      <c r="J51" s="23" t="s">
        <v>51</v>
      </c>
      <c r="K51" s="23" t="s">
        <v>52</v>
      </c>
      <c r="L51" s="23">
        <f>VLOOKUP(H51,Regiões!$A$1:$E$79,4,FALSE)</f>
        <v>9</v>
      </c>
      <c r="M51" s="23" t="str">
        <f>VLOOKUP(H51,Regiões!$A$1:$E$79,5,FALSE)</f>
        <v>Nordeste</v>
      </c>
      <c r="N51" s="91">
        <v>14376.617</v>
      </c>
      <c r="O51" s="91">
        <v>4405.143</v>
      </c>
      <c r="P51" s="91">
        <f t="shared" si="1"/>
        <v>39607.186000000002</v>
      </c>
      <c r="Q51" s="91">
        <v>20881.594000000001</v>
      </c>
      <c r="R51" s="91">
        <v>18725.592000000001</v>
      </c>
      <c r="S51" s="91">
        <v>6304.67</v>
      </c>
      <c r="T51" s="91">
        <v>64693.616000000002</v>
      </c>
      <c r="U51" s="91">
        <v>17080</v>
      </c>
      <c r="V51" s="91">
        <f t="shared" si="2"/>
        <v>3787.6824355971899</v>
      </c>
    </row>
    <row r="52" spans="1:22" x14ac:dyDescent="0.25">
      <c r="A52" s="27" t="str">
        <f t="shared" si="0"/>
        <v>32036012002</v>
      </c>
      <c r="B52" s="23">
        <f>VLOOKUP(H52,Nomes!$H$2:$I$79,2,FALSE)</f>
        <v>50</v>
      </c>
      <c r="C52" s="23">
        <f>VLOOKUP(D52,Nomes!$C$2:$D$15,2,FALSE)</f>
        <v>1</v>
      </c>
      <c r="D52" s="23">
        <v>2002</v>
      </c>
      <c r="E52" s="23">
        <v>32</v>
      </c>
      <c r="F52" s="23" t="s">
        <v>14</v>
      </c>
      <c r="G52" s="23" t="s">
        <v>137</v>
      </c>
      <c r="H52" s="23" t="s">
        <v>138</v>
      </c>
      <c r="I52" s="23"/>
      <c r="J52" s="23" t="s">
        <v>51</v>
      </c>
      <c r="K52" s="23" t="s">
        <v>52</v>
      </c>
      <c r="L52" s="23">
        <f>VLOOKUP(H52,Regiões!$A$1:$E$79,4,FALSE)</f>
        <v>9</v>
      </c>
      <c r="M52" s="23" t="str">
        <f>VLOOKUP(H52,Regiões!$A$1:$E$79,5,FALSE)</f>
        <v>Nordeste</v>
      </c>
      <c r="N52" s="91">
        <v>5349.4290000000001</v>
      </c>
      <c r="O52" s="91">
        <v>1881.4259999999999</v>
      </c>
      <c r="P52" s="91">
        <f t="shared" si="1"/>
        <v>13000.785</v>
      </c>
      <c r="Q52" s="91">
        <v>4827.3429999999998</v>
      </c>
      <c r="R52" s="91">
        <v>8173.442</v>
      </c>
      <c r="S52" s="91">
        <v>1875.162</v>
      </c>
      <c r="T52" s="91">
        <v>22106.803</v>
      </c>
      <c r="U52" s="91">
        <v>6004</v>
      </c>
      <c r="V52" s="91">
        <f t="shared" si="2"/>
        <v>3682.0124916722184</v>
      </c>
    </row>
    <row r="53" spans="1:22" x14ac:dyDescent="0.25">
      <c r="A53" s="27" t="str">
        <f t="shared" si="0"/>
        <v>32037002002</v>
      </c>
      <c r="B53" s="23">
        <f>VLOOKUP(H53,Nomes!$H$2:$I$79,2,FALSE)</f>
        <v>51</v>
      </c>
      <c r="C53" s="23">
        <f>VLOOKUP(D53,Nomes!$C$2:$D$15,2,FALSE)</f>
        <v>1</v>
      </c>
      <c r="D53" s="23">
        <v>2002</v>
      </c>
      <c r="E53" s="23">
        <v>32</v>
      </c>
      <c r="F53" s="23" t="s">
        <v>14</v>
      </c>
      <c r="G53" s="23" t="s">
        <v>139</v>
      </c>
      <c r="H53" s="23" t="s">
        <v>140</v>
      </c>
      <c r="I53" s="23"/>
      <c r="J53" s="23" t="s">
        <v>32</v>
      </c>
      <c r="K53" s="23" t="s">
        <v>33</v>
      </c>
      <c r="L53" s="23">
        <f>VLOOKUP(H53,Regiões!$A$1:$E$79,4,FALSE)</f>
        <v>6</v>
      </c>
      <c r="M53" s="23" t="str">
        <f>VLOOKUP(H53,Regiões!$A$1:$E$79,5,FALSE)</f>
        <v>Caparaó</v>
      </c>
      <c r="N53" s="91">
        <v>10010.703</v>
      </c>
      <c r="O53" s="91">
        <v>5074.5029999999997</v>
      </c>
      <c r="P53" s="91">
        <f t="shared" si="1"/>
        <v>35061.847000000002</v>
      </c>
      <c r="Q53" s="91">
        <v>14384.645</v>
      </c>
      <c r="R53" s="91">
        <v>20677.202000000001</v>
      </c>
      <c r="S53" s="91">
        <v>4591.7610000000004</v>
      </c>
      <c r="T53" s="91">
        <v>54738.813000000002</v>
      </c>
      <c r="U53" s="91">
        <v>19591</v>
      </c>
      <c r="V53" s="91">
        <f t="shared" si="2"/>
        <v>2794.0795773569498</v>
      </c>
    </row>
    <row r="54" spans="1:22" x14ac:dyDescent="0.25">
      <c r="A54" s="27" t="str">
        <f t="shared" si="0"/>
        <v>32038092002</v>
      </c>
      <c r="B54" s="23">
        <f>VLOOKUP(H54,Nomes!$H$2:$I$79,2,FALSE)</f>
        <v>52</v>
      </c>
      <c r="C54" s="23">
        <f>VLOOKUP(D54,Nomes!$C$2:$D$15,2,FALSE)</f>
        <v>1</v>
      </c>
      <c r="D54" s="23">
        <v>2002</v>
      </c>
      <c r="E54" s="23">
        <v>32</v>
      </c>
      <c r="F54" s="23" t="s">
        <v>14</v>
      </c>
      <c r="G54" s="23" t="s">
        <v>141</v>
      </c>
      <c r="H54" s="23" t="s">
        <v>142</v>
      </c>
      <c r="I54" s="23"/>
      <c r="J54" s="23" t="s">
        <v>32</v>
      </c>
      <c r="K54" s="23" t="s">
        <v>33</v>
      </c>
      <c r="L54" s="23">
        <f>VLOOKUP(H54,Regiões!$A$1:$E$79,4,FALSE)</f>
        <v>5</v>
      </c>
      <c r="M54" s="23" t="str">
        <f>VLOOKUP(H54,Regiões!$A$1:$E$79,5,FALSE)</f>
        <v>Central Sul</v>
      </c>
      <c r="N54" s="91">
        <v>2268.8209999999999</v>
      </c>
      <c r="O54" s="91">
        <v>3158.1149999999998</v>
      </c>
      <c r="P54" s="91">
        <f t="shared" si="1"/>
        <v>28896.173999999999</v>
      </c>
      <c r="Q54" s="91">
        <v>14368.183999999999</v>
      </c>
      <c r="R54" s="91">
        <v>14527.99</v>
      </c>
      <c r="S54" s="91">
        <v>2490.6869999999999</v>
      </c>
      <c r="T54" s="91">
        <v>36813.796999999999</v>
      </c>
      <c r="U54" s="91">
        <v>13681</v>
      </c>
      <c r="V54" s="91">
        <f t="shared" si="2"/>
        <v>2690.8703311161466</v>
      </c>
    </row>
    <row r="55" spans="1:22" x14ac:dyDescent="0.25">
      <c r="A55" s="27" t="str">
        <f t="shared" si="0"/>
        <v>32039082002</v>
      </c>
      <c r="B55" s="23">
        <f>VLOOKUP(H55,Nomes!$H$2:$I$79,2,FALSE)</f>
        <v>53</v>
      </c>
      <c r="C55" s="23">
        <f>VLOOKUP(D55,Nomes!$C$2:$D$15,2,FALSE)</f>
        <v>1</v>
      </c>
      <c r="D55" s="23">
        <v>2002</v>
      </c>
      <c r="E55" s="23">
        <v>32</v>
      </c>
      <c r="F55" s="23" t="s">
        <v>14</v>
      </c>
      <c r="G55" s="23" t="s">
        <v>143</v>
      </c>
      <c r="H55" s="23" t="s">
        <v>25</v>
      </c>
      <c r="I55" s="23"/>
      <c r="J55" s="23" t="s">
        <v>22</v>
      </c>
      <c r="K55" s="23" t="s">
        <v>23</v>
      </c>
      <c r="L55" s="23">
        <f>VLOOKUP(H55,Regiões!$A$1:$E$79,4,FALSE)</f>
        <v>10</v>
      </c>
      <c r="M55" s="23" t="str">
        <f>VLOOKUP(H55,Regiões!$A$1:$E$79,5,FALSE)</f>
        <v>Noroeste</v>
      </c>
      <c r="N55" s="91">
        <v>15833.532999999999</v>
      </c>
      <c r="O55" s="91">
        <v>40471.309000000001</v>
      </c>
      <c r="P55" s="91">
        <f t="shared" si="1"/>
        <v>116676.568</v>
      </c>
      <c r="Q55" s="91">
        <v>72206.03</v>
      </c>
      <c r="R55" s="91">
        <v>44470.538</v>
      </c>
      <c r="S55" s="91">
        <v>22871.481</v>
      </c>
      <c r="T55" s="91">
        <v>195852.891</v>
      </c>
      <c r="U55" s="91">
        <v>43753</v>
      </c>
      <c r="V55" s="91">
        <f t="shared" si="2"/>
        <v>4476.3305601901584</v>
      </c>
    </row>
    <row r="56" spans="1:22" x14ac:dyDescent="0.25">
      <c r="A56" s="27" t="str">
        <f t="shared" si="0"/>
        <v>32040052002</v>
      </c>
      <c r="B56" s="23">
        <f>VLOOKUP(H56,Nomes!$H$2:$I$79,2,FALSE)</f>
        <v>54</v>
      </c>
      <c r="C56" s="23">
        <f>VLOOKUP(D56,Nomes!$C$2:$D$15,2,FALSE)</f>
        <v>1</v>
      </c>
      <c r="D56" s="23">
        <v>2002</v>
      </c>
      <c r="E56" s="23">
        <v>32</v>
      </c>
      <c r="F56" s="23" t="s">
        <v>14</v>
      </c>
      <c r="G56" s="23" t="s">
        <v>144</v>
      </c>
      <c r="H56" s="23" t="s">
        <v>145</v>
      </c>
      <c r="I56" s="23"/>
      <c r="J56" s="23" t="s">
        <v>22</v>
      </c>
      <c r="K56" s="23" t="s">
        <v>23</v>
      </c>
      <c r="L56" s="23">
        <f>VLOOKUP(H56,Regiões!$A$1:$E$79,4,FALSE)</f>
        <v>8</v>
      </c>
      <c r="M56" s="23" t="str">
        <f>VLOOKUP(H56,Regiões!$A$1:$E$79,5,FALSE)</f>
        <v>Centro-Oeste</v>
      </c>
      <c r="N56" s="91">
        <v>5157.2439999999997</v>
      </c>
      <c r="O56" s="91">
        <v>4383.4750000000004</v>
      </c>
      <c r="P56" s="91">
        <f t="shared" si="1"/>
        <v>39714.497000000003</v>
      </c>
      <c r="Q56" s="91">
        <v>15220.819</v>
      </c>
      <c r="R56" s="91">
        <v>24493.678</v>
      </c>
      <c r="S56" s="91">
        <v>3693.8620000000001</v>
      </c>
      <c r="T56" s="91">
        <v>52949.078000000001</v>
      </c>
      <c r="U56" s="91">
        <v>20275</v>
      </c>
      <c r="V56" s="91">
        <f t="shared" si="2"/>
        <v>2611.5451541307029</v>
      </c>
    </row>
    <row r="57" spans="1:22" x14ac:dyDescent="0.25">
      <c r="A57" s="27" t="str">
        <f t="shared" si="0"/>
        <v>32040542002</v>
      </c>
      <c r="B57" s="23">
        <f>VLOOKUP(H57,Nomes!$H$2:$I$79,2,FALSE)</f>
        <v>55</v>
      </c>
      <c r="C57" s="23">
        <f>VLOOKUP(D57,Nomes!$C$2:$D$15,2,FALSE)</f>
        <v>1</v>
      </c>
      <c r="D57" s="23">
        <v>2002</v>
      </c>
      <c r="E57" s="23">
        <v>32</v>
      </c>
      <c r="F57" s="23" t="s">
        <v>14</v>
      </c>
      <c r="G57" s="23" t="s">
        <v>146</v>
      </c>
      <c r="H57" s="23" t="s">
        <v>147</v>
      </c>
      <c r="I57" s="23"/>
      <c r="J57" s="23" t="s">
        <v>51</v>
      </c>
      <c r="K57" s="23" t="s">
        <v>52</v>
      </c>
      <c r="L57" s="23">
        <f>VLOOKUP(H57,Regiões!$A$1:$E$79,4,FALSE)</f>
        <v>9</v>
      </c>
      <c r="M57" s="23" t="str">
        <f>VLOOKUP(H57,Regiões!$A$1:$E$79,5,FALSE)</f>
        <v>Nordeste</v>
      </c>
      <c r="N57" s="91">
        <v>11171.093000000001</v>
      </c>
      <c r="O57" s="91">
        <v>18056.363000000001</v>
      </c>
      <c r="P57" s="91">
        <f t="shared" si="1"/>
        <v>48599.127</v>
      </c>
      <c r="Q57" s="91">
        <v>27251.43</v>
      </c>
      <c r="R57" s="91">
        <v>21347.697</v>
      </c>
      <c r="S57" s="91">
        <v>9364.9230000000007</v>
      </c>
      <c r="T57" s="91">
        <v>87191.505000000005</v>
      </c>
      <c r="U57" s="91">
        <v>22090</v>
      </c>
      <c r="V57" s="91">
        <f t="shared" si="2"/>
        <v>3947.1029877772748</v>
      </c>
    </row>
    <row r="58" spans="1:22" x14ac:dyDescent="0.25">
      <c r="A58" s="27" t="str">
        <f t="shared" si="0"/>
        <v>32041042002</v>
      </c>
      <c r="B58" s="23">
        <f>VLOOKUP(H58,Nomes!$H$2:$I$79,2,FALSE)</f>
        <v>56</v>
      </c>
      <c r="C58" s="23">
        <f>VLOOKUP(D58,Nomes!$C$2:$D$15,2,FALSE)</f>
        <v>1</v>
      </c>
      <c r="D58" s="23">
        <v>2002</v>
      </c>
      <c r="E58" s="23">
        <v>32</v>
      </c>
      <c r="F58" s="23" t="s">
        <v>14</v>
      </c>
      <c r="G58" s="23" t="s">
        <v>148</v>
      </c>
      <c r="H58" s="23" t="s">
        <v>149</v>
      </c>
      <c r="I58" s="23"/>
      <c r="J58" s="23" t="s">
        <v>51</v>
      </c>
      <c r="K58" s="23" t="s">
        <v>52</v>
      </c>
      <c r="L58" s="23">
        <f>VLOOKUP(H58,Regiões!$A$1:$E$79,4,FALSE)</f>
        <v>9</v>
      </c>
      <c r="M58" s="23" t="str">
        <f>VLOOKUP(H58,Regiões!$A$1:$E$79,5,FALSE)</f>
        <v>Nordeste</v>
      </c>
      <c r="N58" s="91">
        <v>25891.767</v>
      </c>
      <c r="O58" s="91">
        <v>8045.0050000000001</v>
      </c>
      <c r="P58" s="91">
        <f t="shared" si="1"/>
        <v>46602.876000000004</v>
      </c>
      <c r="Q58" s="91">
        <v>25336.115000000002</v>
      </c>
      <c r="R58" s="91">
        <v>21266.760999999999</v>
      </c>
      <c r="S58" s="91">
        <v>10921.696</v>
      </c>
      <c r="T58" s="91">
        <v>91461.343999999997</v>
      </c>
      <c r="U58" s="91">
        <v>21323</v>
      </c>
      <c r="V58" s="91">
        <f t="shared" si="2"/>
        <v>4289.3281433194206</v>
      </c>
    </row>
    <row r="59" spans="1:22" x14ac:dyDescent="0.25">
      <c r="A59" s="27" t="str">
        <f t="shared" si="0"/>
        <v>32042032002</v>
      </c>
      <c r="B59" s="23">
        <f>VLOOKUP(H59,Nomes!$H$2:$I$79,2,FALSE)</f>
        <v>57</v>
      </c>
      <c r="C59" s="23">
        <f>VLOOKUP(D59,Nomes!$C$2:$D$15,2,FALSE)</f>
        <v>1</v>
      </c>
      <c r="D59" s="23">
        <v>2002</v>
      </c>
      <c r="E59" s="23">
        <v>32</v>
      </c>
      <c r="F59" s="23" t="s">
        <v>14</v>
      </c>
      <c r="G59" s="23" t="s">
        <v>150</v>
      </c>
      <c r="H59" s="23" t="s">
        <v>151</v>
      </c>
      <c r="I59" s="23"/>
      <c r="J59" s="23" t="s">
        <v>17</v>
      </c>
      <c r="K59" s="23" t="s">
        <v>18</v>
      </c>
      <c r="L59" s="23">
        <f>VLOOKUP(H59,Regiões!$A$1:$E$79,4,FALSE)</f>
        <v>4</v>
      </c>
      <c r="M59" s="23" t="str">
        <f>VLOOKUP(H59,Regiões!$A$1:$E$79,5,FALSE)</f>
        <v>Litoral Sul</v>
      </c>
      <c r="N59" s="91">
        <v>1512.7339999999999</v>
      </c>
      <c r="O59" s="91">
        <v>5872.1120000000001</v>
      </c>
      <c r="P59" s="91">
        <f t="shared" si="1"/>
        <v>42776.784</v>
      </c>
      <c r="Q59" s="91">
        <v>24513.734</v>
      </c>
      <c r="R59" s="91">
        <v>18263.05</v>
      </c>
      <c r="S59" s="91">
        <v>4052.2860000000001</v>
      </c>
      <c r="T59" s="91">
        <v>54213.917000000001</v>
      </c>
      <c r="U59" s="91">
        <v>16156</v>
      </c>
      <c r="V59" s="91">
        <f t="shared" si="2"/>
        <v>3355.6522035157218</v>
      </c>
    </row>
    <row r="60" spans="1:22" x14ac:dyDescent="0.25">
      <c r="A60" s="27" t="str">
        <f t="shared" si="0"/>
        <v>32042522002</v>
      </c>
      <c r="B60" s="23">
        <f>VLOOKUP(H60,Nomes!$H$2:$I$79,2,FALSE)</f>
        <v>58</v>
      </c>
      <c r="C60" s="23">
        <f>VLOOKUP(D60,Nomes!$C$2:$D$15,2,FALSE)</f>
        <v>1</v>
      </c>
      <c r="D60" s="23">
        <v>2002</v>
      </c>
      <c r="E60" s="23">
        <v>32</v>
      </c>
      <c r="F60" s="23" t="s">
        <v>14</v>
      </c>
      <c r="G60" s="23" t="s">
        <v>152</v>
      </c>
      <c r="H60" s="23" t="s">
        <v>153</v>
      </c>
      <c r="I60" s="23"/>
      <c r="J60" s="23" t="s">
        <v>51</v>
      </c>
      <c r="K60" s="23" t="s">
        <v>52</v>
      </c>
      <c r="L60" s="23">
        <f>VLOOKUP(H60,Regiões!$A$1:$E$79,4,FALSE)</f>
        <v>9</v>
      </c>
      <c r="M60" s="23" t="str">
        <f>VLOOKUP(H60,Regiões!$A$1:$E$79,5,FALSE)</f>
        <v>Nordeste</v>
      </c>
      <c r="N60" s="91">
        <v>2801.9549999999999</v>
      </c>
      <c r="O60" s="91">
        <v>1887.979</v>
      </c>
      <c r="P60" s="91">
        <f t="shared" si="1"/>
        <v>12365.853999999999</v>
      </c>
      <c r="Q60" s="91">
        <v>4933.66</v>
      </c>
      <c r="R60" s="91">
        <v>7432.1940000000004</v>
      </c>
      <c r="S60" s="91">
        <v>1522.9739999999999</v>
      </c>
      <c r="T60" s="91">
        <v>18578.760999999999</v>
      </c>
      <c r="U60" s="91">
        <v>6334</v>
      </c>
      <c r="V60" s="91">
        <f t="shared" si="2"/>
        <v>2933.1798231765079</v>
      </c>
    </row>
    <row r="61" spans="1:22" x14ac:dyDescent="0.25">
      <c r="A61" s="27" t="str">
        <f t="shared" si="0"/>
        <v>32043022002</v>
      </c>
      <c r="B61" s="23">
        <f>VLOOKUP(H61,Nomes!$H$2:$I$79,2,FALSE)</f>
        <v>59</v>
      </c>
      <c r="C61" s="23">
        <f>VLOOKUP(D61,Nomes!$C$2:$D$15,2,FALSE)</f>
        <v>1</v>
      </c>
      <c r="D61" s="23">
        <v>2002</v>
      </c>
      <c r="E61" s="23">
        <v>32</v>
      </c>
      <c r="F61" s="23" t="s">
        <v>14</v>
      </c>
      <c r="G61" s="23" t="s">
        <v>154</v>
      </c>
      <c r="H61" s="23" t="s">
        <v>155</v>
      </c>
      <c r="I61" s="23"/>
      <c r="J61" s="23" t="s">
        <v>32</v>
      </c>
      <c r="K61" s="23" t="s">
        <v>33</v>
      </c>
      <c r="L61" s="23">
        <f>VLOOKUP(H61,Regiões!$A$1:$E$79,4,FALSE)</f>
        <v>4</v>
      </c>
      <c r="M61" s="23" t="str">
        <f>VLOOKUP(H61,Regiões!$A$1:$E$79,5,FALSE)</f>
        <v>Litoral Sul</v>
      </c>
      <c r="N61" s="91">
        <v>6855.143</v>
      </c>
      <c r="O61" s="91">
        <v>100450.38099999999</v>
      </c>
      <c r="P61" s="91">
        <f t="shared" si="1"/>
        <v>43176.915999999997</v>
      </c>
      <c r="Q61" s="91">
        <v>31314.246999999999</v>
      </c>
      <c r="R61" s="91">
        <v>11862.669</v>
      </c>
      <c r="S61" s="91">
        <v>4245.1689999999999</v>
      </c>
      <c r="T61" s="91">
        <v>154727.60800000001</v>
      </c>
      <c r="U61" s="91">
        <v>9581</v>
      </c>
      <c r="V61" s="91">
        <f t="shared" si="2"/>
        <v>16149.421563511116</v>
      </c>
    </row>
    <row r="62" spans="1:22" x14ac:dyDescent="0.25">
      <c r="A62" s="27" t="str">
        <f t="shared" si="0"/>
        <v>32043512002</v>
      </c>
      <c r="B62" s="23">
        <f>VLOOKUP(H62,Nomes!$H$2:$I$79,2,FALSE)</f>
        <v>60</v>
      </c>
      <c r="C62" s="23">
        <f>VLOOKUP(D62,Nomes!$C$2:$D$15,2,FALSE)</f>
        <v>1</v>
      </c>
      <c r="D62" s="23">
        <v>2002</v>
      </c>
      <c r="E62" s="23">
        <v>32</v>
      </c>
      <c r="F62" s="23" t="s">
        <v>14</v>
      </c>
      <c r="G62" s="23" t="s">
        <v>156</v>
      </c>
      <c r="H62" s="23" t="s">
        <v>157</v>
      </c>
      <c r="I62" s="23"/>
      <c r="J62" s="23" t="s">
        <v>51</v>
      </c>
      <c r="K62" s="23" t="s">
        <v>52</v>
      </c>
      <c r="L62" s="23">
        <f>VLOOKUP(H62,Regiões!$A$1:$E$79,4,FALSE)</f>
        <v>7</v>
      </c>
      <c r="M62" s="23" t="str">
        <f>VLOOKUP(H62,Regiões!$A$1:$E$79,5,FALSE)</f>
        <v>Rio Doce</v>
      </c>
      <c r="N62" s="91">
        <v>11140.66</v>
      </c>
      <c r="O62" s="91">
        <v>4464.5370000000003</v>
      </c>
      <c r="P62" s="91">
        <f t="shared" si="1"/>
        <v>34141.141000000003</v>
      </c>
      <c r="Q62" s="91">
        <v>13258.789000000001</v>
      </c>
      <c r="R62" s="91">
        <v>20882.351999999999</v>
      </c>
      <c r="S62" s="91">
        <v>4900.4880000000003</v>
      </c>
      <c r="T62" s="91">
        <v>54646.826999999997</v>
      </c>
      <c r="U62" s="91">
        <v>16513</v>
      </c>
      <c r="V62" s="91">
        <f t="shared" si="2"/>
        <v>3309.3215648277114</v>
      </c>
    </row>
    <row r="63" spans="1:22" x14ac:dyDescent="0.25">
      <c r="A63" s="27" t="str">
        <f t="shared" si="0"/>
        <v>32044012002</v>
      </c>
      <c r="B63" s="23">
        <f>VLOOKUP(H63,Nomes!$H$2:$I$79,2,FALSE)</f>
        <v>61</v>
      </c>
      <c r="C63" s="23">
        <f>VLOOKUP(D63,Nomes!$C$2:$D$15,2,FALSE)</f>
        <v>1</v>
      </c>
      <c r="D63" s="23">
        <v>2002</v>
      </c>
      <c r="E63" s="23">
        <v>32</v>
      </c>
      <c r="F63" s="23" t="s">
        <v>14</v>
      </c>
      <c r="G63" s="23" t="s">
        <v>158</v>
      </c>
      <c r="H63" s="23" t="s">
        <v>159</v>
      </c>
      <c r="I63" s="23"/>
      <c r="J63" s="23" t="s">
        <v>17</v>
      </c>
      <c r="K63" s="23" t="s">
        <v>18</v>
      </c>
      <c r="L63" s="23">
        <f>VLOOKUP(H63,Regiões!$A$1:$E$79,4,FALSE)</f>
        <v>4</v>
      </c>
      <c r="M63" s="23" t="str">
        <f>VLOOKUP(H63,Regiões!$A$1:$E$79,5,FALSE)</f>
        <v>Litoral Sul</v>
      </c>
      <c r="N63" s="91">
        <v>2442.5309999999999</v>
      </c>
      <c r="O63" s="91">
        <v>7939.3810000000003</v>
      </c>
      <c r="P63" s="91">
        <f t="shared" si="1"/>
        <v>27711.428</v>
      </c>
      <c r="Q63" s="91">
        <v>15027.402</v>
      </c>
      <c r="R63" s="91">
        <v>12684.026</v>
      </c>
      <c r="S63" s="91">
        <v>4972.7309999999998</v>
      </c>
      <c r="T63" s="91">
        <v>43066.071000000004</v>
      </c>
      <c r="U63" s="91">
        <v>11538</v>
      </c>
      <c r="V63" s="91">
        <f t="shared" si="2"/>
        <v>3732.5421216848672</v>
      </c>
    </row>
    <row r="64" spans="1:22" x14ac:dyDescent="0.25">
      <c r="A64" s="27" t="str">
        <f t="shared" si="0"/>
        <v>32045002002</v>
      </c>
      <c r="B64" s="23">
        <f>VLOOKUP(H64,Nomes!$H$2:$I$79,2,FALSE)</f>
        <v>62</v>
      </c>
      <c r="C64" s="23">
        <f>VLOOKUP(D64,Nomes!$C$2:$D$15,2,FALSE)</f>
        <v>1</v>
      </c>
      <c r="D64" s="23">
        <v>2002</v>
      </c>
      <c r="E64" s="23">
        <v>32</v>
      </c>
      <c r="F64" s="23" t="s">
        <v>14</v>
      </c>
      <c r="G64" s="23" t="s">
        <v>160</v>
      </c>
      <c r="H64" s="23" t="s">
        <v>161</v>
      </c>
      <c r="I64" s="23"/>
      <c r="J64" s="23" t="s">
        <v>17</v>
      </c>
      <c r="K64" s="23" t="s">
        <v>18</v>
      </c>
      <c r="L64" s="23">
        <f>VLOOKUP(H64,Regiões!$A$1:$E$79,4,FALSE)</f>
        <v>2</v>
      </c>
      <c r="M64" s="23" t="str">
        <f>VLOOKUP(H64,Regiões!$A$1:$E$79,5,FALSE)</f>
        <v>Central Serrana</v>
      </c>
      <c r="N64" s="91">
        <v>9631.9519999999993</v>
      </c>
      <c r="O64" s="91">
        <v>9816.723</v>
      </c>
      <c r="P64" s="91">
        <f t="shared" si="1"/>
        <v>28754.168000000001</v>
      </c>
      <c r="Q64" s="91">
        <v>10938.535</v>
      </c>
      <c r="R64" s="91">
        <v>17815.633000000002</v>
      </c>
      <c r="S64" s="91">
        <v>3967.2750000000001</v>
      </c>
      <c r="T64" s="91">
        <v>52170.118999999999</v>
      </c>
      <c r="U64" s="91">
        <v>12745</v>
      </c>
      <c r="V64" s="91">
        <f t="shared" si="2"/>
        <v>4093.3792859945074</v>
      </c>
    </row>
    <row r="65" spans="1:22" x14ac:dyDescent="0.25">
      <c r="A65" s="27" t="str">
        <f t="shared" si="0"/>
        <v>32045592002</v>
      </c>
      <c r="B65" s="23">
        <f>VLOOKUP(H65,Nomes!$H$2:$I$79,2,FALSE)</f>
        <v>63</v>
      </c>
      <c r="C65" s="23">
        <f>VLOOKUP(D65,Nomes!$C$2:$D$15,2,FALSE)</f>
        <v>1</v>
      </c>
      <c r="D65" s="23">
        <v>2002</v>
      </c>
      <c r="E65" s="23">
        <v>32</v>
      </c>
      <c r="F65" s="23" t="s">
        <v>14</v>
      </c>
      <c r="G65" s="23" t="s">
        <v>162</v>
      </c>
      <c r="H65" s="23" t="s">
        <v>163</v>
      </c>
      <c r="I65" s="23"/>
      <c r="J65" s="23" t="s">
        <v>17</v>
      </c>
      <c r="K65" s="23" t="s">
        <v>18</v>
      </c>
      <c r="L65" s="23">
        <f>VLOOKUP(H65,Regiões!$A$1:$E$79,4,FALSE)</f>
        <v>2</v>
      </c>
      <c r="M65" s="23" t="str">
        <f>VLOOKUP(H65,Regiões!$A$1:$E$79,5,FALSE)</f>
        <v>Central Serrana</v>
      </c>
      <c r="N65" s="91">
        <v>46914.084000000003</v>
      </c>
      <c r="O65" s="91">
        <v>16229.651</v>
      </c>
      <c r="P65" s="91">
        <f t="shared" si="1"/>
        <v>71282.381999999998</v>
      </c>
      <c r="Q65" s="91">
        <v>38425.040999999997</v>
      </c>
      <c r="R65" s="91">
        <v>32857.341</v>
      </c>
      <c r="S65" s="91">
        <v>20656.637999999999</v>
      </c>
      <c r="T65" s="91">
        <v>155082.75700000001</v>
      </c>
      <c r="U65" s="91">
        <v>29932</v>
      </c>
      <c r="V65" s="91">
        <f t="shared" si="2"/>
        <v>5181.1692168916206</v>
      </c>
    </row>
    <row r="66" spans="1:22" x14ac:dyDescent="0.25">
      <c r="A66" s="27" t="str">
        <f t="shared" si="0"/>
        <v>32046092002</v>
      </c>
      <c r="B66" s="23">
        <f>VLOOKUP(H66,Nomes!$H$2:$I$79,2,FALSE)</f>
        <v>64</v>
      </c>
      <c r="C66" s="23">
        <f>VLOOKUP(D66,Nomes!$C$2:$D$15,2,FALSE)</f>
        <v>1</v>
      </c>
      <c r="D66" s="23">
        <v>2002</v>
      </c>
      <c r="E66" s="23">
        <v>32</v>
      </c>
      <c r="F66" s="23" t="s">
        <v>14</v>
      </c>
      <c r="G66" s="23" t="s">
        <v>164</v>
      </c>
      <c r="H66" s="23" t="s">
        <v>107</v>
      </c>
      <c r="I66" s="23"/>
      <c r="J66" s="23" t="s">
        <v>17</v>
      </c>
      <c r="K66" s="23" t="s">
        <v>18</v>
      </c>
      <c r="L66" s="23">
        <f>VLOOKUP(H66,Regiões!$A$1:$E$79,4,FALSE)</f>
        <v>2</v>
      </c>
      <c r="M66" s="23" t="str">
        <f>VLOOKUP(H66,Regiões!$A$1:$E$79,5,FALSE)</f>
        <v>Central Serrana</v>
      </c>
      <c r="N66" s="91">
        <v>10651.957</v>
      </c>
      <c r="O66" s="91">
        <v>15083.165999999999</v>
      </c>
      <c r="P66" s="91">
        <f t="shared" si="1"/>
        <v>63071.684999999998</v>
      </c>
      <c r="Q66" s="91">
        <v>38131.226000000002</v>
      </c>
      <c r="R66" s="91">
        <v>24940.458999999999</v>
      </c>
      <c r="S66" s="91">
        <v>8871.0570000000007</v>
      </c>
      <c r="T66" s="91">
        <v>97677.865000000005</v>
      </c>
      <c r="U66" s="91">
        <v>20785</v>
      </c>
      <c r="V66" s="91">
        <f t="shared" si="2"/>
        <v>4699.4402213134472</v>
      </c>
    </row>
    <row r="67" spans="1:22" x14ac:dyDescent="0.25">
      <c r="A67" s="27" t="str">
        <f t="shared" ref="A67:A130" si="3">G67&amp;D67</f>
        <v>32046582002</v>
      </c>
      <c r="B67" s="23">
        <f>VLOOKUP(H67,Nomes!$H$2:$I$79,2,FALSE)</f>
        <v>65</v>
      </c>
      <c r="C67" s="23">
        <f>VLOOKUP(D67,Nomes!$C$2:$D$15,2,FALSE)</f>
        <v>1</v>
      </c>
      <c r="D67" s="23">
        <v>2002</v>
      </c>
      <c r="E67" s="23">
        <v>32</v>
      </c>
      <c r="F67" s="23" t="s">
        <v>14</v>
      </c>
      <c r="G67" s="23" t="s">
        <v>165</v>
      </c>
      <c r="H67" s="23" t="s">
        <v>166</v>
      </c>
      <c r="I67" s="23"/>
      <c r="J67" s="23" t="s">
        <v>22</v>
      </c>
      <c r="K67" s="23" t="s">
        <v>23</v>
      </c>
      <c r="L67" s="23">
        <f>VLOOKUP(H67,Regiões!$A$1:$E$79,4,FALSE)</f>
        <v>8</v>
      </c>
      <c r="M67" s="23" t="str">
        <f>VLOOKUP(H67,Regiões!$A$1:$E$79,5,FALSE)</f>
        <v>Centro-Oeste</v>
      </c>
      <c r="N67" s="91">
        <v>3120.0909999999999</v>
      </c>
      <c r="O67" s="91">
        <v>7099.8879999999999</v>
      </c>
      <c r="P67" s="91">
        <f t="shared" si="1"/>
        <v>17047.571</v>
      </c>
      <c r="Q67" s="91">
        <v>7753.0889999999999</v>
      </c>
      <c r="R67" s="91">
        <v>9294.482</v>
      </c>
      <c r="S67" s="91">
        <v>2940.4670000000001</v>
      </c>
      <c r="T67" s="91">
        <v>30208.017</v>
      </c>
      <c r="U67" s="91">
        <v>7769</v>
      </c>
      <c r="V67" s="91">
        <f t="shared" si="2"/>
        <v>3888.2760973098211</v>
      </c>
    </row>
    <row r="68" spans="1:22" x14ac:dyDescent="0.25">
      <c r="A68" s="27" t="str">
        <f t="shared" si="3"/>
        <v>32047082002</v>
      </c>
      <c r="B68" s="23">
        <f>VLOOKUP(H68,Nomes!$H$2:$I$79,2,FALSE)</f>
        <v>66</v>
      </c>
      <c r="C68" s="23">
        <f>VLOOKUP(D68,Nomes!$C$2:$D$15,2,FALSE)</f>
        <v>1</v>
      </c>
      <c r="D68" s="23">
        <v>2002</v>
      </c>
      <c r="E68" s="23">
        <v>32</v>
      </c>
      <c r="F68" s="23" t="s">
        <v>14</v>
      </c>
      <c r="G68" s="23" t="s">
        <v>167</v>
      </c>
      <c r="H68" s="23" t="s">
        <v>168</v>
      </c>
      <c r="I68" s="23"/>
      <c r="J68" s="23" t="s">
        <v>22</v>
      </c>
      <c r="K68" s="23" t="s">
        <v>23</v>
      </c>
      <c r="L68" s="23">
        <f>VLOOKUP(H68,Regiões!$A$1:$E$79,4,FALSE)</f>
        <v>8</v>
      </c>
      <c r="M68" s="23" t="str">
        <f>VLOOKUP(H68,Regiões!$A$1:$E$79,5,FALSE)</f>
        <v>Centro-Oeste</v>
      </c>
      <c r="N68" s="91">
        <v>5616.1779999999999</v>
      </c>
      <c r="O68" s="91">
        <v>18749.526000000002</v>
      </c>
      <c r="P68" s="91">
        <f t="shared" ref="P68:P131" si="4">Q68+R68</f>
        <v>68814.164000000004</v>
      </c>
      <c r="Q68" s="91">
        <v>40048.442000000003</v>
      </c>
      <c r="R68" s="91">
        <v>28765.722000000002</v>
      </c>
      <c r="S68" s="91">
        <v>11225.013000000001</v>
      </c>
      <c r="T68" s="91">
        <v>104404.88099999999</v>
      </c>
      <c r="U68" s="91">
        <v>27154</v>
      </c>
      <c r="V68" s="91">
        <f t="shared" ref="V68:V131" si="5">(T68*1000)/U68</f>
        <v>3844.9171761066509</v>
      </c>
    </row>
    <row r="69" spans="1:22" x14ac:dyDescent="0.25">
      <c r="A69" s="27" t="str">
        <f t="shared" si="3"/>
        <v>32048072002</v>
      </c>
      <c r="B69" s="23">
        <f>VLOOKUP(H69,Nomes!$H$2:$I$79,2,FALSE)</f>
        <v>67</v>
      </c>
      <c r="C69" s="23">
        <f>VLOOKUP(D69,Nomes!$C$2:$D$15,2,FALSE)</f>
        <v>1</v>
      </c>
      <c r="D69" s="23">
        <v>2002</v>
      </c>
      <c r="E69" s="23">
        <v>32</v>
      </c>
      <c r="F69" s="23" t="s">
        <v>14</v>
      </c>
      <c r="G69" s="23" t="s">
        <v>169</v>
      </c>
      <c r="H69" s="23" t="s">
        <v>170</v>
      </c>
      <c r="I69" s="23"/>
      <c r="J69" s="23" t="s">
        <v>32</v>
      </c>
      <c r="K69" s="23" t="s">
        <v>33</v>
      </c>
      <c r="L69" s="23">
        <f>VLOOKUP(H69,Regiões!$A$1:$E$79,4,FALSE)</f>
        <v>6</v>
      </c>
      <c r="M69" s="23" t="str">
        <f>VLOOKUP(H69,Regiões!$A$1:$E$79,5,FALSE)</f>
        <v>Caparaó</v>
      </c>
      <c r="N69" s="91">
        <v>2410.373</v>
      </c>
      <c r="O69" s="91">
        <v>3538.2339999999999</v>
      </c>
      <c r="P69" s="91">
        <f t="shared" si="4"/>
        <v>24448.025000000001</v>
      </c>
      <c r="Q69" s="91">
        <v>11607.159</v>
      </c>
      <c r="R69" s="91">
        <v>12840.866</v>
      </c>
      <c r="S69" s="91">
        <v>4315.2790000000005</v>
      </c>
      <c r="T69" s="91">
        <v>34711.911</v>
      </c>
      <c r="U69" s="91">
        <v>10538</v>
      </c>
      <c r="V69" s="91">
        <f t="shared" si="5"/>
        <v>3293.9752324919341</v>
      </c>
    </row>
    <row r="70" spans="1:22" x14ac:dyDescent="0.25">
      <c r="A70" s="27" t="str">
        <f t="shared" si="3"/>
        <v>32049062002</v>
      </c>
      <c r="B70" s="23">
        <f>VLOOKUP(H70,Nomes!$H$2:$I$79,2,FALSE)</f>
        <v>68</v>
      </c>
      <c r="C70" s="23">
        <f>VLOOKUP(D70,Nomes!$C$2:$D$15,2,FALSE)</f>
        <v>1</v>
      </c>
      <c r="D70" s="23">
        <v>2002</v>
      </c>
      <c r="E70" s="23">
        <v>32</v>
      </c>
      <c r="F70" s="23" t="s">
        <v>14</v>
      </c>
      <c r="G70" s="23" t="s">
        <v>171</v>
      </c>
      <c r="H70" s="23" t="s">
        <v>78</v>
      </c>
      <c r="I70" s="23"/>
      <c r="J70" s="23" t="s">
        <v>51</v>
      </c>
      <c r="K70" s="23" t="s">
        <v>52</v>
      </c>
      <c r="L70" s="23">
        <f>VLOOKUP(H70,Regiões!$A$1:$E$79,4,FALSE)</f>
        <v>9</v>
      </c>
      <c r="M70" s="23" t="str">
        <f>VLOOKUP(H70,Regiões!$A$1:$E$79,5,FALSE)</f>
        <v>Nordeste</v>
      </c>
      <c r="N70" s="91">
        <v>49128.500999999997</v>
      </c>
      <c r="O70" s="91">
        <v>91176.856</v>
      </c>
      <c r="P70" s="91">
        <f t="shared" si="4"/>
        <v>279274.67800000001</v>
      </c>
      <c r="Q70" s="91">
        <v>176587.465</v>
      </c>
      <c r="R70" s="91">
        <v>102687.213</v>
      </c>
      <c r="S70" s="91">
        <v>47138.974999999999</v>
      </c>
      <c r="T70" s="91">
        <v>466719.00900000002</v>
      </c>
      <c r="U70" s="91">
        <v>94017</v>
      </c>
      <c r="V70" s="91">
        <f t="shared" si="5"/>
        <v>4964.1980599253329</v>
      </c>
    </row>
    <row r="71" spans="1:22" x14ac:dyDescent="0.25">
      <c r="A71" s="27" t="str">
        <f t="shared" si="3"/>
        <v>32049552002</v>
      </c>
      <c r="B71" s="23">
        <f>VLOOKUP(H71,Nomes!$H$2:$I$79,2,FALSE)</f>
        <v>69</v>
      </c>
      <c r="C71" s="23">
        <f>VLOOKUP(D71,Nomes!$C$2:$D$15,2,FALSE)</f>
        <v>1</v>
      </c>
      <c r="D71" s="23">
        <v>2002</v>
      </c>
      <c r="E71" s="23">
        <v>32</v>
      </c>
      <c r="F71" s="23" t="s">
        <v>14</v>
      </c>
      <c r="G71" s="23" t="s">
        <v>172</v>
      </c>
      <c r="H71" s="23" t="s">
        <v>173</v>
      </c>
      <c r="I71" s="23"/>
      <c r="J71" s="23" t="s">
        <v>17</v>
      </c>
      <c r="K71" s="23" t="s">
        <v>18</v>
      </c>
      <c r="L71" s="23">
        <f>VLOOKUP(H71,Regiões!$A$1:$E$79,4,FALSE)</f>
        <v>8</v>
      </c>
      <c r="M71" s="23" t="str">
        <f>VLOOKUP(H71,Regiões!$A$1:$E$79,5,FALSE)</f>
        <v>Centro-Oeste</v>
      </c>
      <c r="N71" s="91">
        <v>4854.1769999999997</v>
      </c>
      <c r="O71" s="91">
        <v>13592.314</v>
      </c>
      <c r="P71" s="91">
        <f t="shared" si="4"/>
        <v>27855.961000000003</v>
      </c>
      <c r="Q71" s="91">
        <v>15980.592000000001</v>
      </c>
      <c r="R71" s="91">
        <v>11875.369000000001</v>
      </c>
      <c r="S71" s="91">
        <v>8129.3310000000001</v>
      </c>
      <c r="T71" s="91">
        <v>54431.784</v>
      </c>
      <c r="U71" s="91">
        <v>10581</v>
      </c>
      <c r="V71" s="91">
        <f t="shared" si="5"/>
        <v>5144.2948681599091</v>
      </c>
    </row>
    <row r="72" spans="1:22" x14ac:dyDescent="0.25">
      <c r="A72" s="27" t="str">
        <f t="shared" si="3"/>
        <v>32050022002</v>
      </c>
      <c r="B72" s="23">
        <f>VLOOKUP(H72,Nomes!$H$2:$I$79,2,FALSE)</f>
        <v>70</v>
      </c>
      <c r="C72" s="23">
        <f>VLOOKUP(D72,Nomes!$C$2:$D$15,2,FALSE)</f>
        <v>1</v>
      </c>
      <c r="D72" s="23">
        <v>2002</v>
      </c>
      <c r="E72" s="23">
        <v>32</v>
      </c>
      <c r="F72" s="23" t="s">
        <v>14</v>
      </c>
      <c r="G72" s="23" t="s">
        <v>174</v>
      </c>
      <c r="H72" s="23" t="s">
        <v>175</v>
      </c>
      <c r="I72" s="23" t="s">
        <v>69</v>
      </c>
      <c r="J72" s="23" t="s">
        <v>17</v>
      </c>
      <c r="K72" s="23" t="s">
        <v>18</v>
      </c>
      <c r="L72" s="23">
        <f>VLOOKUP(H72,Regiões!$A$1:$E$79,4,FALSE)</f>
        <v>1</v>
      </c>
      <c r="M72" s="23" t="str">
        <f>VLOOKUP(H72,Regiões!$A$1:$E$79,5,FALSE)</f>
        <v>Metropolitana</v>
      </c>
      <c r="N72" s="91">
        <v>4484.125</v>
      </c>
      <c r="O72" s="91">
        <v>2108242.3110000002</v>
      </c>
      <c r="P72" s="91">
        <f t="shared" si="4"/>
        <v>1601586.5209999999</v>
      </c>
      <c r="Q72" s="91">
        <v>1209844.0079999999</v>
      </c>
      <c r="R72" s="91">
        <v>391742.51299999998</v>
      </c>
      <c r="S72" s="91">
        <v>793621.99699999997</v>
      </c>
      <c r="T72" s="91">
        <v>4507934.9539999999</v>
      </c>
      <c r="U72" s="91">
        <v>342016</v>
      </c>
      <c r="V72" s="91">
        <f t="shared" si="5"/>
        <v>13180.479726094685</v>
      </c>
    </row>
    <row r="73" spans="1:22" x14ac:dyDescent="0.25">
      <c r="A73" s="27" t="str">
        <f t="shared" si="3"/>
        <v>32050102002</v>
      </c>
      <c r="B73" s="23">
        <f>VLOOKUP(H73,Nomes!$H$2:$I$79,2,FALSE)</f>
        <v>71</v>
      </c>
      <c r="C73" s="23">
        <f>VLOOKUP(D73,Nomes!$C$2:$D$15,2,FALSE)</f>
        <v>1</v>
      </c>
      <c r="D73" s="23">
        <v>2002</v>
      </c>
      <c r="E73" s="23">
        <v>32</v>
      </c>
      <c r="F73" s="23" t="s">
        <v>14</v>
      </c>
      <c r="G73" s="23" t="s">
        <v>176</v>
      </c>
      <c r="H73" s="23" t="s">
        <v>177</v>
      </c>
      <c r="I73" s="23"/>
      <c r="J73" s="23" t="s">
        <v>51</v>
      </c>
      <c r="K73" s="23" t="s">
        <v>52</v>
      </c>
      <c r="L73" s="23">
        <f>VLOOKUP(H73,Regiões!$A$1:$E$79,4,FALSE)</f>
        <v>7</v>
      </c>
      <c r="M73" s="23" t="str">
        <f>VLOOKUP(H73,Regiões!$A$1:$E$79,5,FALSE)</f>
        <v>Rio Doce</v>
      </c>
      <c r="N73" s="91">
        <v>14845.396000000001</v>
      </c>
      <c r="O73" s="91">
        <v>17117.714</v>
      </c>
      <c r="P73" s="91">
        <f t="shared" si="4"/>
        <v>38830.050999999999</v>
      </c>
      <c r="Q73" s="91">
        <v>19205.055</v>
      </c>
      <c r="R73" s="91">
        <v>19624.995999999999</v>
      </c>
      <c r="S73" s="91">
        <v>7534.893</v>
      </c>
      <c r="T73" s="91">
        <v>78328.054999999993</v>
      </c>
      <c r="U73" s="91">
        <v>19128</v>
      </c>
      <c r="V73" s="91">
        <f t="shared" si="5"/>
        <v>4094.9422312839815</v>
      </c>
    </row>
    <row r="74" spans="1:22" x14ac:dyDescent="0.25">
      <c r="A74" s="27" t="str">
        <f t="shared" si="3"/>
        <v>32050362002</v>
      </c>
      <c r="B74" s="23">
        <f>VLOOKUP(H74,Nomes!$H$2:$I$79,2,FALSE)</f>
        <v>72</v>
      </c>
      <c r="C74" s="23">
        <f>VLOOKUP(D74,Nomes!$C$2:$D$15,2,FALSE)</f>
        <v>1</v>
      </c>
      <c r="D74" s="23">
        <v>2002</v>
      </c>
      <c r="E74" s="23">
        <v>32</v>
      </c>
      <c r="F74" s="23" t="s">
        <v>14</v>
      </c>
      <c r="G74" s="23" t="s">
        <v>178</v>
      </c>
      <c r="H74" s="23" t="s">
        <v>179</v>
      </c>
      <c r="I74" s="23"/>
      <c r="J74" s="23" t="s">
        <v>32</v>
      </c>
      <c r="K74" s="23" t="s">
        <v>33</v>
      </c>
      <c r="L74" s="23">
        <f>VLOOKUP(H74,Regiões!$A$1:$E$79,4,FALSE)</f>
        <v>5</v>
      </c>
      <c r="M74" s="23" t="str">
        <f>VLOOKUP(H74,Regiões!$A$1:$E$79,5,FALSE)</f>
        <v>Central Sul</v>
      </c>
      <c r="N74" s="91">
        <v>6645.63</v>
      </c>
      <c r="O74" s="91">
        <v>17591.396000000001</v>
      </c>
      <c r="P74" s="91">
        <f t="shared" si="4"/>
        <v>42772.169000000002</v>
      </c>
      <c r="Q74" s="91">
        <v>21584.468000000001</v>
      </c>
      <c r="R74" s="91">
        <v>21187.701000000001</v>
      </c>
      <c r="S74" s="91">
        <v>8810.7990000000009</v>
      </c>
      <c r="T74" s="91">
        <v>75819.994000000006</v>
      </c>
      <c r="U74" s="91">
        <v>18279</v>
      </c>
      <c r="V74" s="91">
        <f t="shared" si="5"/>
        <v>4147.9289895508509</v>
      </c>
    </row>
    <row r="75" spans="1:22" x14ac:dyDescent="0.25">
      <c r="A75" s="27" t="str">
        <f t="shared" si="3"/>
        <v>32050692002</v>
      </c>
      <c r="B75" s="23">
        <f>VLOOKUP(H75,Nomes!$H$2:$I$79,2,FALSE)</f>
        <v>73</v>
      </c>
      <c r="C75" s="23">
        <f>VLOOKUP(D75,Nomes!$C$2:$D$15,2,FALSE)</f>
        <v>1</v>
      </c>
      <c r="D75" s="23">
        <v>2002</v>
      </c>
      <c r="E75" s="23">
        <v>32</v>
      </c>
      <c r="F75" s="23" t="s">
        <v>14</v>
      </c>
      <c r="G75" s="23" t="s">
        <v>180</v>
      </c>
      <c r="H75" s="23" t="s">
        <v>181</v>
      </c>
      <c r="I75" s="23"/>
      <c r="J75" s="23" t="s">
        <v>17</v>
      </c>
      <c r="K75" s="23" t="s">
        <v>18</v>
      </c>
      <c r="L75" s="23">
        <f>VLOOKUP(H75,Regiões!$A$1:$E$79,4,FALSE)</f>
        <v>3</v>
      </c>
      <c r="M75" s="23" t="str">
        <f>VLOOKUP(H75,Regiões!$A$1:$E$79,5,FALSE)</f>
        <v>Sudoeste Serrana</v>
      </c>
      <c r="N75" s="91">
        <v>13666.496999999999</v>
      </c>
      <c r="O75" s="91">
        <v>11632.544</v>
      </c>
      <c r="P75" s="91">
        <f t="shared" si="4"/>
        <v>56158.297999999995</v>
      </c>
      <c r="Q75" s="91">
        <v>38040.998</v>
      </c>
      <c r="R75" s="91">
        <v>18117.3</v>
      </c>
      <c r="S75" s="91">
        <v>12481.05</v>
      </c>
      <c r="T75" s="91">
        <v>93938.39</v>
      </c>
      <c r="U75" s="91">
        <v>17034</v>
      </c>
      <c r="V75" s="91">
        <f t="shared" si="5"/>
        <v>5514.7581307972287</v>
      </c>
    </row>
    <row r="76" spans="1:22" x14ac:dyDescent="0.25">
      <c r="A76" s="27" t="str">
        <f t="shared" si="3"/>
        <v>32051012002</v>
      </c>
      <c r="B76" s="23">
        <f>VLOOKUP(H76,Nomes!$H$2:$I$79,2,FALSE)</f>
        <v>74</v>
      </c>
      <c r="C76" s="23">
        <f>VLOOKUP(D76,Nomes!$C$2:$D$15,2,FALSE)</f>
        <v>1</v>
      </c>
      <c r="D76" s="23">
        <v>2002</v>
      </c>
      <c r="E76" s="23">
        <v>32</v>
      </c>
      <c r="F76" s="23" t="s">
        <v>14</v>
      </c>
      <c r="G76" s="23" t="s">
        <v>182</v>
      </c>
      <c r="H76" s="23" t="s">
        <v>183</v>
      </c>
      <c r="I76" s="23" t="s">
        <v>69</v>
      </c>
      <c r="J76" s="23" t="s">
        <v>17</v>
      </c>
      <c r="K76" s="23" t="s">
        <v>18</v>
      </c>
      <c r="L76" s="23">
        <f>VLOOKUP(H76,Regiões!$A$1:$E$79,4,FALSE)</f>
        <v>1</v>
      </c>
      <c r="M76" s="23" t="str">
        <f>VLOOKUP(H76,Regiões!$A$1:$E$79,5,FALSE)</f>
        <v>Metropolitana</v>
      </c>
      <c r="N76" s="91">
        <v>2989.2660000000001</v>
      </c>
      <c r="O76" s="91">
        <v>99937.288</v>
      </c>
      <c r="P76" s="91">
        <f t="shared" si="4"/>
        <v>158647.61800000002</v>
      </c>
      <c r="Q76" s="91">
        <v>96381.514999999999</v>
      </c>
      <c r="R76" s="91">
        <v>62266.103000000003</v>
      </c>
      <c r="S76" s="91">
        <v>91622.370999999999</v>
      </c>
      <c r="T76" s="91">
        <v>353196.54300000001</v>
      </c>
      <c r="U76" s="91">
        <v>55469</v>
      </c>
      <c r="V76" s="91">
        <f t="shared" si="5"/>
        <v>6367.4582739908774</v>
      </c>
    </row>
    <row r="77" spans="1:22" x14ac:dyDescent="0.25">
      <c r="A77" s="27" t="str">
        <f t="shared" si="3"/>
        <v>32051502002</v>
      </c>
      <c r="B77" s="23">
        <f>VLOOKUP(H77,Nomes!$H$2:$I$79,2,FALSE)</f>
        <v>75</v>
      </c>
      <c r="C77" s="23">
        <f>VLOOKUP(D77,Nomes!$C$2:$D$15,2,FALSE)</f>
        <v>1</v>
      </c>
      <c r="D77" s="23">
        <v>2002</v>
      </c>
      <c r="E77" s="23">
        <v>32</v>
      </c>
      <c r="F77" s="23" t="s">
        <v>14</v>
      </c>
      <c r="G77" s="23" t="s">
        <v>184</v>
      </c>
      <c r="H77" s="23" t="s">
        <v>185</v>
      </c>
      <c r="I77" s="23"/>
      <c r="J77" s="23" t="s">
        <v>22</v>
      </c>
      <c r="K77" s="23" t="s">
        <v>23</v>
      </c>
      <c r="L77" s="23">
        <f>VLOOKUP(H77,Regiões!$A$1:$E$79,4,FALSE)</f>
        <v>10</v>
      </c>
      <c r="M77" s="23" t="str">
        <f>VLOOKUP(H77,Regiões!$A$1:$E$79,5,FALSE)</f>
        <v>Noroeste</v>
      </c>
      <c r="N77" s="91">
        <v>6062.34</v>
      </c>
      <c r="O77" s="91">
        <v>6644.54</v>
      </c>
      <c r="P77" s="91">
        <f t="shared" si="4"/>
        <v>16962.935000000001</v>
      </c>
      <c r="Q77" s="91">
        <v>7586.5950000000003</v>
      </c>
      <c r="R77" s="91">
        <v>9376.34</v>
      </c>
      <c r="S77" s="91">
        <v>3006.3510000000001</v>
      </c>
      <c r="T77" s="91">
        <v>32676.166000000001</v>
      </c>
      <c r="U77" s="91">
        <v>8375</v>
      </c>
      <c r="V77" s="91">
        <f t="shared" si="5"/>
        <v>3901.6317611940299</v>
      </c>
    </row>
    <row r="78" spans="1:22" x14ac:dyDescent="0.25">
      <c r="A78" s="27" t="str">
        <f t="shared" si="3"/>
        <v>32051762002</v>
      </c>
      <c r="B78" s="23">
        <f>VLOOKUP(H78,Nomes!$H$2:$I$79,2,FALSE)</f>
        <v>76</v>
      </c>
      <c r="C78" s="23">
        <f>VLOOKUP(D78,Nomes!$C$2:$D$15,2,FALSE)</f>
        <v>1</v>
      </c>
      <c r="D78" s="23">
        <v>2002</v>
      </c>
      <c r="E78" s="23">
        <v>32</v>
      </c>
      <c r="F78" s="23" t="s">
        <v>14</v>
      </c>
      <c r="G78" s="23" t="s">
        <v>186</v>
      </c>
      <c r="H78" s="23" t="s">
        <v>187</v>
      </c>
      <c r="I78" s="23"/>
      <c r="J78" s="23" t="s">
        <v>22</v>
      </c>
      <c r="K78" s="23" t="s">
        <v>23</v>
      </c>
      <c r="L78" s="23">
        <f>VLOOKUP(H78,Regiões!$A$1:$E$79,4,FALSE)</f>
        <v>8</v>
      </c>
      <c r="M78" s="23" t="str">
        <f>VLOOKUP(H78,Regiões!$A$1:$E$79,5,FALSE)</f>
        <v>Centro-Oeste</v>
      </c>
      <c r="N78" s="91">
        <v>7234.1180000000004</v>
      </c>
      <c r="O78" s="91">
        <v>3375.567</v>
      </c>
      <c r="P78" s="91">
        <f t="shared" si="4"/>
        <v>24249.805</v>
      </c>
      <c r="Q78" s="91">
        <v>9483.8259999999991</v>
      </c>
      <c r="R78" s="91">
        <v>14765.978999999999</v>
      </c>
      <c r="S78" s="91">
        <v>3443.2359999999999</v>
      </c>
      <c r="T78" s="91">
        <v>38302.724999999999</v>
      </c>
      <c r="U78" s="91">
        <v>14020</v>
      </c>
      <c r="V78" s="91">
        <f t="shared" si="5"/>
        <v>2732.0060627674752</v>
      </c>
    </row>
    <row r="79" spans="1:22" x14ac:dyDescent="0.25">
      <c r="A79" s="27" t="str">
        <f t="shared" si="3"/>
        <v>32052002002</v>
      </c>
      <c r="B79" s="23">
        <f>VLOOKUP(H79,Nomes!$H$2:$I$79,2,FALSE)</f>
        <v>77</v>
      </c>
      <c r="C79" s="23">
        <f>VLOOKUP(D79,Nomes!$C$2:$D$15,2,FALSE)</f>
        <v>1</v>
      </c>
      <c r="D79" s="23">
        <v>2002</v>
      </c>
      <c r="E79" s="23">
        <v>32</v>
      </c>
      <c r="F79" s="23" t="s">
        <v>14</v>
      </c>
      <c r="G79" s="23" t="s">
        <v>188</v>
      </c>
      <c r="H79" s="23" t="s">
        <v>189</v>
      </c>
      <c r="I79" s="23" t="s">
        <v>69</v>
      </c>
      <c r="J79" s="23" t="s">
        <v>17</v>
      </c>
      <c r="K79" s="23" t="s">
        <v>18</v>
      </c>
      <c r="L79" s="23">
        <f>VLOOKUP(H79,Regiões!$A$1:$E$79,4,FALSE)</f>
        <v>1</v>
      </c>
      <c r="M79" s="23" t="str">
        <f>VLOOKUP(H79,Regiões!$A$1:$E$79,5,FALSE)</f>
        <v>Metropolitana</v>
      </c>
      <c r="N79" s="91">
        <v>2770.8620000000001</v>
      </c>
      <c r="O79" s="91">
        <v>677560.88399999996</v>
      </c>
      <c r="P79" s="91">
        <f t="shared" si="4"/>
        <v>1521789.4419999998</v>
      </c>
      <c r="Q79" s="91">
        <v>1185726.5179999999</v>
      </c>
      <c r="R79" s="91">
        <v>336062.924</v>
      </c>
      <c r="S79" s="91">
        <v>559421.902</v>
      </c>
      <c r="T79" s="91">
        <v>2761543.09</v>
      </c>
      <c r="U79" s="91">
        <v>362877</v>
      </c>
      <c r="V79" s="91">
        <f t="shared" si="5"/>
        <v>7610.1353626710979</v>
      </c>
    </row>
    <row r="80" spans="1:22" x14ac:dyDescent="0.25">
      <c r="A80" s="27" t="str">
        <f t="shared" si="3"/>
        <v>32053092002</v>
      </c>
      <c r="B80" s="23">
        <f>VLOOKUP(H80,Nomes!$H$2:$I$79,2,FALSE)</f>
        <v>78</v>
      </c>
      <c r="C80" s="23">
        <f>VLOOKUP(D80,Nomes!$C$2:$D$15,2,FALSE)</f>
        <v>1</v>
      </c>
      <c r="D80" s="23">
        <v>2002</v>
      </c>
      <c r="E80" s="23">
        <v>32</v>
      </c>
      <c r="F80" s="23" t="s">
        <v>14</v>
      </c>
      <c r="G80" s="23" t="s">
        <v>190</v>
      </c>
      <c r="H80" s="23" t="s">
        <v>71</v>
      </c>
      <c r="I80" s="23" t="s">
        <v>69</v>
      </c>
      <c r="J80" s="23" t="s">
        <v>17</v>
      </c>
      <c r="K80" s="23" t="s">
        <v>18</v>
      </c>
      <c r="L80" s="23">
        <f>VLOOKUP(H80,Regiões!$A$1:$E$79,4,FALSE)</f>
        <v>1</v>
      </c>
      <c r="M80" s="23" t="str">
        <f>VLOOKUP(H80,Regiões!$A$1:$E$79,5,FALSE)</f>
        <v>Metropolitana</v>
      </c>
      <c r="N80" s="91">
        <v>1865.3710000000001</v>
      </c>
      <c r="O80" s="91">
        <v>1627708.0870000001</v>
      </c>
      <c r="P80" s="91">
        <f t="shared" si="4"/>
        <v>3699387.5779999997</v>
      </c>
      <c r="Q80" s="91">
        <v>3245724.4339999999</v>
      </c>
      <c r="R80" s="91">
        <v>453663.14399999997</v>
      </c>
      <c r="S80" s="91">
        <v>1857353.8659999999</v>
      </c>
      <c r="T80" s="91">
        <v>7186314.9019999998</v>
      </c>
      <c r="U80" s="91">
        <v>299357</v>
      </c>
      <c r="V80" s="91">
        <f t="shared" si="5"/>
        <v>24005.835514118593</v>
      </c>
    </row>
    <row r="81" spans="1:22" x14ac:dyDescent="0.25">
      <c r="A81" s="27" t="str">
        <f t="shared" si="3"/>
        <v>32001022003</v>
      </c>
      <c r="B81" s="23">
        <f>VLOOKUP(H81,Nomes!$H$2:$I$79,2,FALSE)</f>
        <v>1</v>
      </c>
      <c r="C81" s="23">
        <f>VLOOKUP(D81,Nomes!$C$2:$D$15,2,FALSE)</f>
        <v>2</v>
      </c>
      <c r="D81" s="23">
        <v>2003</v>
      </c>
      <c r="E81" s="23">
        <v>32</v>
      </c>
      <c r="F81" s="23" t="s">
        <v>14</v>
      </c>
      <c r="G81" s="23" t="s">
        <v>15</v>
      </c>
      <c r="H81" s="23" t="s">
        <v>16</v>
      </c>
      <c r="I81" s="23"/>
      <c r="J81" s="23" t="s">
        <v>17</v>
      </c>
      <c r="K81" s="23" t="s">
        <v>18</v>
      </c>
      <c r="L81" s="23">
        <f>VLOOKUP(H81,Regiões!$A$1:$E$79,4,FALSE)</f>
        <v>3</v>
      </c>
      <c r="M81" s="23" t="str">
        <f>VLOOKUP(H81,Regiões!$A$1:$E$79,5,FALSE)</f>
        <v>Sudoeste Serrana</v>
      </c>
      <c r="N81" s="91">
        <v>16358.957</v>
      </c>
      <c r="O81" s="91">
        <v>7546.442</v>
      </c>
      <c r="P81" s="91">
        <f t="shared" si="4"/>
        <v>76745.135000000009</v>
      </c>
      <c r="Q81" s="91">
        <v>36682.756000000001</v>
      </c>
      <c r="R81" s="91">
        <v>40062.379000000001</v>
      </c>
      <c r="S81" s="91">
        <v>7315.0479999999998</v>
      </c>
      <c r="T81" s="91">
        <v>107965.58199999999</v>
      </c>
      <c r="U81" s="91">
        <v>32884</v>
      </c>
      <c r="V81" s="91">
        <f t="shared" si="5"/>
        <v>3283.2253375501764</v>
      </c>
    </row>
    <row r="82" spans="1:22" x14ac:dyDescent="0.25">
      <c r="A82" s="27" t="str">
        <f t="shared" si="3"/>
        <v>32001362003</v>
      </c>
      <c r="B82" s="23">
        <f>VLOOKUP(H82,Nomes!$H$2:$I$79,2,FALSE)</f>
        <v>2</v>
      </c>
      <c r="C82" s="23">
        <f>VLOOKUP(D82,Nomes!$C$2:$D$15,2,FALSE)</f>
        <v>2</v>
      </c>
      <c r="D82" s="23">
        <v>2003</v>
      </c>
      <c r="E82" s="23">
        <v>32</v>
      </c>
      <c r="F82" s="23" t="s">
        <v>14</v>
      </c>
      <c r="G82" s="23" t="s">
        <v>20</v>
      </c>
      <c r="H82" s="23" t="s">
        <v>21</v>
      </c>
      <c r="I82" s="23"/>
      <c r="J82" s="23" t="s">
        <v>22</v>
      </c>
      <c r="K82" s="23" t="s">
        <v>23</v>
      </c>
      <c r="L82" s="23">
        <f>VLOOKUP(H82,Regiões!$A$1:$E$79,4,FALSE)</f>
        <v>10</v>
      </c>
      <c r="M82" s="23" t="str">
        <f>VLOOKUP(H82,Regiões!$A$1:$E$79,5,FALSE)</f>
        <v>Noroeste</v>
      </c>
      <c r="N82" s="91">
        <v>7294.6859999999997</v>
      </c>
      <c r="O82" s="91">
        <v>2659.422</v>
      </c>
      <c r="P82" s="91">
        <f t="shared" si="4"/>
        <v>21546.345000000001</v>
      </c>
      <c r="Q82" s="91">
        <v>8050.7110000000002</v>
      </c>
      <c r="R82" s="91">
        <v>13495.634</v>
      </c>
      <c r="S82" s="91">
        <v>2265.078</v>
      </c>
      <c r="T82" s="91">
        <v>33765.531000000003</v>
      </c>
      <c r="U82" s="91">
        <v>9531</v>
      </c>
      <c r="V82" s="91">
        <f t="shared" si="5"/>
        <v>3542.7060119609696</v>
      </c>
    </row>
    <row r="83" spans="1:22" x14ac:dyDescent="0.25">
      <c r="A83" s="27" t="str">
        <f t="shared" si="3"/>
        <v>32001692003</v>
      </c>
      <c r="B83" s="23">
        <f>VLOOKUP(H83,Nomes!$H$2:$I$79,2,FALSE)</f>
        <v>3</v>
      </c>
      <c r="C83" s="23">
        <f>VLOOKUP(D83,Nomes!$C$2:$D$15,2,FALSE)</f>
        <v>2</v>
      </c>
      <c r="D83" s="23">
        <v>2003</v>
      </c>
      <c r="E83" s="23">
        <v>32</v>
      </c>
      <c r="F83" s="23" t="s">
        <v>14</v>
      </c>
      <c r="G83" s="23" t="s">
        <v>26</v>
      </c>
      <c r="H83" s="23" t="s">
        <v>27</v>
      </c>
      <c r="I83" s="23"/>
      <c r="J83" s="23" t="s">
        <v>22</v>
      </c>
      <c r="K83" s="23" t="s">
        <v>23</v>
      </c>
      <c r="L83" s="23">
        <f>VLOOKUP(H83,Regiões!$A$1:$E$79,4,FALSE)</f>
        <v>10</v>
      </c>
      <c r="M83" s="23" t="str">
        <f>VLOOKUP(H83,Regiões!$A$1:$E$79,5,FALSE)</f>
        <v>Noroeste</v>
      </c>
      <c r="N83" s="91">
        <v>5227.8270000000002</v>
      </c>
      <c r="O83" s="91">
        <v>3465.4389999999999</v>
      </c>
      <c r="P83" s="91">
        <f t="shared" si="4"/>
        <v>28028.077999999998</v>
      </c>
      <c r="Q83" s="91">
        <v>9610.6389999999992</v>
      </c>
      <c r="R83" s="91">
        <v>18417.438999999998</v>
      </c>
      <c r="S83" s="91">
        <v>2648.4450000000002</v>
      </c>
      <c r="T83" s="91">
        <v>39369.788</v>
      </c>
      <c r="U83" s="91">
        <v>12766</v>
      </c>
      <c r="V83" s="91">
        <f t="shared" si="5"/>
        <v>3083.9564468118438</v>
      </c>
    </row>
    <row r="84" spans="1:22" x14ac:dyDescent="0.25">
      <c r="A84" s="27" t="str">
        <f t="shared" si="3"/>
        <v>32002012003</v>
      </c>
      <c r="B84" s="23">
        <f>VLOOKUP(H84,Nomes!$H$2:$I$79,2,FALSE)</f>
        <v>4</v>
      </c>
      <c r="C84" s="23">
        <f>VLOOKUP(D84,Nomes!$C$2:$D$15,2,FALSE)</f>
        <v>2</v>
      </c>
      <c r="D84" s="23">
        <v>2003</v>
      </c>
      <c r="E84" s="23">
        <v>32</v>
      </c>
      <c r="F84" s="23" t="s">
        <v>14</v>
      </c>
      <c r="G84" s="23" t="s">
        <v>30</v>
      </c>
      <c r="H84" s="23" t="s">
        <v>31</v>
      </c>
      <c r="I84" s="23"/>
      <c r="J84" s="23" t="s">
        <v>32</v>
      </c>
      <c r="K84" s="23" t="s">
        <v>33</v>
      </c>
      <c r="L84" s="23">
        <f>VLOOKUP(H84,Regiões!$A$1:$E$79,4,FALSE)</f>
        <v>6</v>
      </c>
      <c r="M84" s="23" t="str">
        <f>VLOOKUP(H84,Regiões!$A$1:$E$79,5,FALSE)</f>
        <v>Caparaó</v>
      </c>
      <c r="N84" s="91">
        <v>8621.3700000000008</v>
      </c>
      <c r="O84" s="91">
        <v>9000.9809999999998</v>
      </c>
      <c r="P84" s="91">
        <f t="shared" si="4"/>
        <v>87754.599000000002</v>
      </c>
      <c r="Q84" s="91">
        <v>44269.099000000002</v>
      </c>
      <c r="R84" s="91">
        <v>43485.5</v>
      </c>
      <c r="S84" s="91">
        <v>8061.0950000000003</v>
      </c>
      <c r="T84" s="91">
        <v>113438.046</v>
      </c>
      <c r="U84" s="91">
        <v>32112</v>
      </c>
      <c r="V84" s="91">
        <f t="shared" si="5"/>
        <v>3532.5749252615847</v>
      </c>
    </row>
    <row r="85" spans="1:22" x14ac:dyDescent="0.25">
      <c r="A85" s="27" t="str">
        <f t="shared" si="3"/>
        <v>32003002003</v>
      </c>
      <c r="B85" s="23">
        <f>VLOOKUP(H85,Nomes!$H$2:$I$79,2,FALSE)</f>
        <v>5</v>
      </c>
      <c r="C85" s="23">
        <f>VLOOKUP(D85,Nomes!$C$2:$D$15,2,FALSE)</f>
        <v>2</v>
      </c>
      <c r="D85" s="23">
        <v>2003</v>
      </c>
      <c r="E85" s="23">
        <v>32</v>
      </c>
      <c r="F85" s="23" t="s">
        <v>14</v>
      </c>
      <c r="G85" s="23" t="s">
        <v>35</v>
      </c>
      <c r="H85" s="23" t="s">
        <v>36</v>
      </c>
      <c r="I85" s="23"/>
      <c r="J85" s="23" t="s">
        <v>17</v>
      </c>
      <c r="K85" s="23" t="s">
        <v>18</v>
      </c>
      <c r="L85" s="23">
        <f>VLOOKUP(H85,Regiões!$A$1:$E$79,4,FALSE)</f>
        <v>4</v>
      </c>
      <c r="M85" s="23" t="str">
        <f>VLOOKUP(H85,Regiões!$A$1:$E$79,5,FALSE)</f>
        <v>Litoral Sul</v>
      </c>
      <c r="N85" s="91">
        <v>7651.326</v>
      </c>
      <c r="O85" s="91">
        <v>4319.5889999999999</v>
      </c>
      <c r="P85" s="91">
        <f t="shared" si="4"/>
        <v>31418.197</v>
      </c>
      <c r="Q85" s="91">
        <v>13807.21</v>
      </c>
      <c r="R85" s="91">
        <v>17610.987000000001</v>
      </c>
      <c r="S85" s="91">
        <v>3067.779</v>
      </c>
      <c r="T85" s="91">
        <v>46456.891000000003</v>
      </c>
      <c r="U85" s="91">
        <v>13915</v>
      </c>
      <c r="V85" s="91">
        <f t="shared" si="5"/>
        <v>3338.6195472511677</v>
      </c>
    </row>
    <row r="86" spans="1:22" x14ac:dyDescent="0.25">
      <c r="A86" s="27" t="str">
        <f t="shared" si="3"/>
        <v>32003592003</v>
      </c>
      <c r="B86" s="23">
        <f>VLOOKUP(H86,Nomes!$H$2:$I$79,2,FALSE)</f>
        <v>6</v>
      </c>
      <c r="C86" s="23">
        <f>VLOOKUP(D86,Nomes!$C$2:$D$15,2,FALSE)</f>
        <v>2</v>
      </c>
      <c r="D86" s="23">
        <v>2003</v>
      </c>
      <c r="E86" s="23">
        <v>32</v>
      </c>
      <c r="F86" s="23" t="s">
        <v>14</v>
      </c>
      <c r="G86" s="23" t="s">
        <v>39</v>
      </c>
      <c r="H86" s="23" t="s">
        <v>40</v>
      </c>
      <c r="I86" s="23"/>
      <c r="J86" s="23" t="s">
        <v>22</v>
      </c>
      <c r="K86" s="23" t="s">
        <v>23</v>
      </c>
      <c r="L86" s="23">
        <f>VLOOKUP(H86,Regiões!$A$1:$E$79,4,FALSE)</f>
        <v>8</v>
      </c>
      <c r="M86" s="23" t="str">
        <f>VLOOKUP(H86,Regiões!$A$1:$E$79,5,FALSE)</f>
        <v>Centro-Oeste</v>
      </c>
      <c r="N86" s="91">
        <v>2029.454</v>
      </c>
      <c r="O86" s="91">
        <v>1260.348</v>
      </c>
      <c r="P86" s="91">
        <f t="shared" si="4"/>
        <v>16613.18</v>
      </c>
      <c r="Q86" s="91">
        <v>5618.723</v>
      </c>
      <c r="R86" s="91">
        <v>10994.457</v>
      </c>
      <c r="S86" s="91">
        <v>1021.423</v>
      </c>
      <c r="T86" s="91">
        <v>20924.405999999999</v>
      </c>
      <c r="U86" s="91">
        <v>6803</v>
      </c>
      <c r="V86" s="91">
        <f t="shared" si="5"/>
        <v>3075.7615757753933</v>
      </c>
    </row>
    <row r="87" spans="1:22" x14ac:dyDescent="0.25">
      <c r="A87" s="27" t="str">
        <f t="shared" si="3"/>
        <v>32004092003</v>
      </c>
      <c r="B87" s="23">
        <f>VLOOKUP(H87,Nomes!$H$2:$I$79,2,FALSE)</f>
        <v>7</v>
      </c>
      <c r="C87" s="23">
        <f>VLOOKUP(D87,Nomes!$C$2:$D$15,2,FALSE)</f>
        <v>2</v>
      </c>
      <c r="D87" s="23">
        <v>2003</v>
      </c>
      <c r="E87" s="23">
        <v>32</v>
      </c>
      <c r="F87" s="23" t="s">
        <v>14</v>
      </c>
      <c r="G87" s="23" t="s">
        <v>43</v>
      </c>
      <c r="H87" s="23" t="s">
        <v>44</v>
      </c>
      <c r="I87" s="23"/>
      <c r="J87" s="23" t="s">
        <v>17</v>
      </c>
      <c r="K87" s="23" t="s">
        <v>18</v>
      </c>
      <c r="L87" s="23">
        <f>VLOOKUP(H87,Regiões!$A$1:$E$79,4,FALSE)</f>
        <v>4</v>
      </c>
      <c r="M87" s="23" t="str">
        <f>VLOOKUP(H87,Regiões!$A$1:$E$79,5,FALSE)</f>
        <v>Litoral Sul</v>
      </c>
      <c r="N87" s="91">
        <v>6434.7060000000001</v>
      </c>
      <c r="O87" s="91">
        <v>528566.85199999996</v>
      </c>
      <c r="P87" s="91">
        <f t="shared" si="4"/>
        <v>183976.65</v>
      </c>
      <c r="Q87" s="91">
        <v>145722.46599999999</v>
      </c>
      <c r="R87" s="91">
        <v>38254.184000000001</v>
      </c>
      <c r="S87" s="91">
        <v>42056.474000000002</v>
      </c>
      <c r="T87" s="91">
        <v>761034.68099999998</v>
      </c>
      <c r="U87" s="91">
        <v>20483</v>
      </c>
      <c r="V87" s="91">
        <f t="shared" si="5"/>
        <v>37154.453986232489</v>
      </c>
    </row>
    <row r="88" spans="1:22" x14ac:dyDescent="0.25">
      <c r="A88" s="27" t="str">
        <f t="shared" si="3"/>
        <v>32005082003</v>
      </c>
      <c r="B88" s="23">
        <f>VLOOKUP(H88,Nomes!$H$2:$I$79,2,FALSE)</f>
        <v>8</v>
      </c>
      <c r="C88" s="23">
        <f>VLOOKUP(D88,Nomes!$C$2:$D$15,2,FALSE)</f>
        <v>2</v>
      </c>
      <c r="D88" s="23">
        <v>2003</v>
      </c>
      <c r="E88" s="23">
        <v>32</v>
      </c>
      <c r="F88" s="23" t="s">
        <v>14</v>
      </c>
      <c r="G88" s="23" t="s">
        <v>45</v>
      </c>
      <c r="H88" s="23" t="s">
        <v>46</v>
      </c>
      <c r="I88" s="23"/>
      <c r="J88" s="23" t="s">
        <v>32</v>
      </c>
      <c r="K88" s="23" t="s">
        <v>33</v>
      </c>
      <c r="L88" s="23">
        <f>VLOOKUP(H88,Regiões!$A$1:$E$79,4,FALSE)</f>
        <v>5</v>
      </c>
      <c r="M88" s="23" t="str">
        <f>VLOOKUP(H88,Regiões!$A$1:$E$79,5,FALSE)</f>
        <v>Central Sul</v>
      </c>
      <c r="N88" s="91">
        <v>3028.7869999999998</v>
      </c>
      <c r="O88" s="91">
        <v>1871.145</v>
      </c>
      <c r="P88" s="91">
        <f t="shared" si="4"/>
        <v>19692.806</v>
      </c>
      <c r="Q88" s="91">
        <v>7527.4520000000002</v>
      </c>
      <c r="R88" s="91">
        <v>12165.353999999999</v>
      </c>
      <c r="S88" s="91">
        <v>1109.7829999999999</v>
      </c>
      <c r="T88" s="91">
        <v>25702.521000000001</v>
      </c>
      <c r="U88" s="91">
        <v>7806</v>
      </c>
      <c r="V88" s="91">
        <f t="shared" si="5"/>
        <v>3292.662182936203</v>
      </c>
    </row>
    <row r="89" spans="1:22" x14ac:dyDescent="0.25">
      <c r="A89" s="27" t="str">
        <f t="shared" si="3"/>
        <v>32006072003</v>
      </c>
      <c r="B89" s="23">
        <f>VLOOKUP(H89,Nomes!$H$2:$I$79,2,FALSE)</f>
        <v>9</v>
      </c>
      <c r="C89" s="23">
        <f>VLOOKUP(D89,Nomes!$C$2:$D$15,2,FALSE)</f>
        <v>2</v>
      </c>
      <c r="D89" s="23">
        <v>2003</v>
      </c>
      <c r="E89" s="23">
        <v>32</v>
      </c>
      <c r="F89" s="23" t="s">
        <v>14</v>
      </c>
      <c r="G89" s="23" t="s">
        <v>49</v>
      </c>
      <c r="H89" s="23" t="s">
        <v>50</v>
      </c>
      <c r="I89" s="23"/>
      <c r="J89" s="23" t="s">
        <v>51</v>
      </c>
      <c r="K89" s="23" t="s">
        <v>52</v>
      </c>
      <c r="L89" s="23">
        <f>VLOOKUP(H89,Regiões!$A$1:$E$79,4,FALSE)</f>
        <v>7</v>
      </c>
      <c r="M89" s="23" t="str">
        <f>VLOOKUP(H89,Regiões!$A$1:$E$79,5,FALSE)</f>
        <v>Rio Doce</v>
      </c>
      <c r="N89" s="91">
        <v>35905.650999999998</v>
      </c>
      <c r="O89" s="91">
        <v>1151047.94</v>
      </c>
      <c r="P89" s="91">
        <f t="shared" si="4"/>
        <v>470178.027</v>
      </c>
      <c r="Q89" s="91">
        <v>343166.03</v>
      </c>
      <c r="R89" s="91">
        <v>127011.997</v>
      </c>
      <c r="S89" s="91">
        <v>260783.073</v>
      </c>
      <c r="T89" s="91">
        <v>1917914.6910000001</v>
      </c>
      <c r="U89" s="91">
        <v>68397</v>
      </c>
      <c r="V89" s="91">
        <f t="shared" si="5"/>
        <v>28040.918329751305</v>
      </c>
    </row>
    <row r="90" spans="1:22" x14ac:dyDescent="0.25">
      <c r="A90" s="27" t="str">
        <f t="shared" si="3"/>
        <v>32007062003</v>
      </c>
      <c r="B90" s="23">
        <f>VLOOKUP(H90,Nomes!$H$2:$I$79,2,FALSE)</f>
        <v>10</v>
      </c>
      <c r="C90" s="23">
        <f>VLOOKUP(D90,Nomes!$C$2:$D$15,2,FALSE)</f>
        <v>2</v>
      </c>
      <c r="D90" s="23">
        <v>2003</v>
      </c>
      <c r="E90" s="23">
        <v>32</v>
      </c>
      <c r="F90" s="23" t="s">
        <v>14</v>
      </c>
      <c r="G90" s="23" t="s">
        <v>55</v>
      </c>
      <c r="H90" s="23" t="s">
        <v>56</v>
      </c>
      <c r="I90" s="23"/>
      <c r="J90" s="23" t="s">
        <v>32</v>
      </c>
      <c r="K90" s="23" t="s">
        <v>33</v>
      </c>
      <c r="L90" s="23">
        <f>VLOOKUP(H90,Regiões!$A$1:$E$79,4,FALSE)</f>
        <v>5</v>
      </c>
      <c r="M90" s="23" t="str">
        <f>VLOOKUP(H90,Regiões!$A$1:$E$79,5,FALSE)</f>
        <v>Central Sul</v>
      </c>
      <c r="N90" s="91">
        <v>3245.44</v>
      </c>
      <c r="O90" s="91">
        <v>17652.513999999999</v>
      </c>
      <c r="P90" s="91">
        <f t="shared" si="4"/>
        <v>26986.337</v>
      </c>
      <c r="Q90" s="91">
        <v>12973.647000000001</v>
      </c>
      <c r="R90" s="91">
        <v>14012.69</v>
      </c>
      <c r="S90" s="91">
        <v>7425.2259999999997</v>
      </c>
      <c r="T90" s="91">
        <v>55309.516000000003</v>
      </c>
      <c r="U90" s="91">
        <v>8839</v>
      </c>
      <c r="V90" s="91">
        <f t="shared" si="5"/>
        <v>6257.4404344382847</v>
      </c>
    </row>
    <row r="91" spans="1:22" x14ac:dyDescent="0.25">
      <c r="A91" s="27" t="str">
        <f t="shared" si="3"/>
        <v>32008052003</v>
      </c>
      <c r="B91" s="23">
        <f>VLOOKUP(H91,Nomes!$H$2:$I$79,2,FALSE)</f>
        <v>11</v>
      </c>
      <c r="C91" s="23">
        <f>VLOOKUP(D91,Nomes!$C$2:$D$15,2,FALSE)</f>
        <v>2</v>
      </c>
      <c r="D91" s="23">
        <v>2003</v>
      </c>
      <c r="E91" s="23">
        <v>32</v>
      </c>
      <c r="F91" s="23" t="s">
        <v>14</v>
      </c>
      <c r="G91" s="23" t="s">
        <v>57</v>
      </c>
      <c r="H91" s="23" t="s">
        <v>58</v>
      </c>
      <c r="I91" s="23"/>
      <c r="J91" s="23" t="s">
        <v>22</v>
      </c>
      <c r="K91" s="23" t="s">
        <v>23</v>
      </c>
      <c r="L91" s="23">
        <f>VLOOKUP(H91,Regiões!$A$1:$E$79,4,FALSE)</f>
        <v>8</v>
      </c>
      <c r="M91" s="23" t="str">
        <f>VLOOKUP(H91,Regiões!$A$1:$E$79,5,FALSE)</f>
        <v>Centro-Oeste</v>
      </c>
      <c r="N91" s="91">
        <v>10796.963</v>
      </c>
      <c r="O91" s="91">
        <v>51939.995999999999</v>
      </c>
      <c r="P91" s="91">
        <f t="shared" si="4"/>
        <v>83817.243000000002</v>
      </c>
      <c r="Q91" s="91">
        <v>42993.921000000002</v>
      </c>
      <c r="R91" s="91">
        <v>40823.322</v>
      </c>
      <c r="S91" s="91">
        <v>11410.218000000001</v>
      </c>
      <c r="T91" s="91">
        <v>157964.421</v>
      </c>
      <c r="U91" s="91">
        <v>28034</v>
      </c>
      <c r="V91" s="91">
        <f t="shared" si="5"/>
        <v>5634.7442748091607</v>
      </c>
    </row>
    <row r="92" spans="1:22" x14ac:dyDescent="0.25">
      <c r="A92" s="27" t="str">
        <f t="shared" si="3"/>
        <v>32009042003</v>
      </c>
      <c r="B92" s="23">
        <f>VLOOKUP(H92,Nomes!$H$2:$I$79,2,FALSE)</f>
        <v>12</v>
      </c>
      <c r="C92" s="23">
        <f>VLOOKUP(D92,Nomes!$C$2:$D$15,2,FALSE)</f>
        <v>2</v>
      </c>
      <c r="D92" s="23">
        <v>2003</v>
      </c>
      <c r="E92" s="23">
        <v>32</v>
      </c>
      <c r="F92" s="23" t="s">
        <v>14</v>
      </c>
      <c r="G92" s="23" t="s">
        <v>59</v>
      </c>
      <c r="H92" s="23" t="s">
        <v>29</v>
      </c>
      <c r="I92" s="23"/>
      <c r="J92" s="23" t="s">
        <v>22</v>
      </c>
      <c r="K92" s="23" t="s">
        <v>23</v>
      </c>
      <c r="L92" s="23">
        <f>VLOOKUP(H92,Regiões!$A$1:$E$79,4,FALSE)</f>
        <v>10</v>
      </c>
      <c r="M92" s="23" t="str">
        <f>VLOOKUP(H92,Regiões!$A$1:$E$79,5,FALSE)</f>
        <v>Noroeste</v>
      </c>
      <c r="N92" s="91">
        <v>10872.166999999999</v>
      </c>
      <c r="O92" s="91">
        <v>24263.324000000001</v>
      </c>
      <c r="P92" s="91">
        <f t="shared" si="4"/>
        <v>110055.217</v>
      </c>
      <c r="Q92" s="91">
        <v>60778.220999999998</v>
      </c>
      <c r="R92" s="91">
        <v>49276.995999999999</v>
      </c>
      <c r="S92" s="91">
        <v>15341.091</v>
      </c>
      <c r="T92" s="91">
        <v>160531.799</v>
      </c>
      <c r="U92" s="91">
        <v>38170</v>
      </c>
      <c r="V92" s="91">
        <f t="shared" si="5"/>
        <v>4205.7060256746136</v>
      </c>
    </row>
    <row r="93" spans="1:22" x14ac:dyDescent="0.25">
      <c r="A93" s="27" t="str">
        <f t="shared" si="3"/>
        <v>32010012003</v>
      </c>
      <c r="B93" s="23">
        <f>VLOOKUP(H93,Nomes!$H$2:$I$79,2,FALSE)</f>
        <v>13</v>
      </c>
      <c r="C93" s="23">
        <f>VLOOKUP(D93,Nomes!$C$2:$D$15,2,FALSE)</f>
        <v>2</v>
      </c>
      <c r="D93" s="23">
        <v>2003</v>
      </c>
      <c r="E93" s="23">
        <v>32</v>
      </c>
      <c r="F93" s="23" t="s">
        <v>14</v>
      </c>
      <c r="G93" s="23" t="s">
        <v>60</v>
      </c>
      <c r="H93" s="23" t="s">
        <v>61</v>
      </c>
      <c r="I93" s="23"/>
      <c r="J93" s="23" t="s">
        <v>22</v>
      </c>
      <c r="K93" s="23" t="s">
        <v>23</v>
      </c>
      <c r="L93" s="23">
        <f>VLOOKUP(H93,Regiões!$A$1:$E$79,4,FALSE)</f>
        <v>9</v>
      </c>
      <c r="M93" s="23" t="str">
        <f>VLOOKUP(H93,Regiões!$A$1:$E$79,5,FALSE)</f>
        <v>Nordeste</v>
      </c>
      <c r="N93" s="91">
        <v>10893.133</v>
      </c>
      <c r="O93" s="91">
        <v>6962.9129999999996</v>
      </c>
      <c r="P93" s="91">
        <f t="shared" si="4"/>
        <v>36936.402000000002</v>
      </c>
      <c r="Q93" s="91">
        <v>17751.238000000001</v>
      </c>
      <c r="R93" s="91">
        <v>19185.164000000001</v>
      </c>
      <c r="S93" s="91">
        <v>4422.1450000000004</v>
      </c>
      <c r="T93" s="91">
        <v>59214.593000000001</v>
      </c>
      <c r="U93" s="91">
        <v>13918</v>
      </c>
      <c r="V93" s="91">
        <f t="shared" si="5"/>
        <v>4254.5331944244863</v>
      </c>
    </row>
    <row r="94" spans="1:22" x14ac:dyDescent="0.25">
      <c r="A94" s="27" t="str">
        <f t="shared" si="3"/>
        <v>32011002003</v>
      </c>
      <c r="B94" s="23">
        <f>VLOOKUP(H94,Nomes!$H$2:$I$79,2,FALSE)</f>
        <v>14</v>
      </c>
      <c r="C94" s="23">
        <f>VLOOKUP(D94,Nomes!$C$2:$D$15,2,FALSE)</f>
        <v>2</v>
      </c>
      <c r="D94" s="23">
        <v>2003</v>
      </c>
      <c r="E94" s="23">
        <v>32</v>
      </c>
      <c r="F94" s="23" t="s">
        <v>14</v>
      </c>
      <c r="G94" s="23" t="s">
        <v>62</v>
      </c>
      <c r="H94" s="23" t="s">
        <v>63</v>
      </c>
      <c r="I94" s="23"/>
      <c r="J94" s="23" t="s">
        <v>32</v>
      </c>
      <c r="K94" s="23" t="s">
        <v>33</v>
      </c>
      <c r="L94" s="23">
        <f>VLOOKUP(H94,Regiões!$A$1:$E$79,4,FALSE)</f>
        <v>6</v>
      </c>
      <c r="M94" s="23" t="str">
        <f>VLOOKUP(H94,Regiões!$A$1:$E$79,5,FALSE)</f>
        <v>Caparaó</v>
      </c>
      <c r="N94" s="91">
        <v>643.76300000000003</v>
      </c>
      <c r="O94" s="91">
        <v>6124.9690000000001</v>
      </c>
      <c r="P94" s="91">
        <f t="shared" si="4"/>
        <v>27336.731</v>
      </c>
      <c r="Q94" s="91">
        <v>14195.206</v>
      </c>
      <c r="R94" s="91">
        <v>13141.525</v>
      </c>
      <c r="S94" s="91">
        <v>4799.4690000000001</v>
      </c>
      <c r="T94" s="91">
        <v>38904.932000000001</v>
      </c>
      <c r="U94" s="91">
        <v>9615</v>
      </c>
      <c r="V94" s="91">
        <f t="shared" si="5"/>
        <v>4046.2747789911596</v>
      </c>
    </row>
    <row r="95" spans="1:22" x14ac:dyDescent="0.25">
      <c r="A95" s="27" t="str">
        <f t="shared" si="3"/>
        <v>32011592003</v>
      </c>
      <c r="B95" s="23">
        <f>VLOOKUP(H95,Nomes!$H$2:$I$79,2,FALSE)</f>
        <v>15</v>
      </c>
      <c r="C95" s="23">
        <f>VLOOKUP(D95,Nomes!$C$2:$D$15,2,FALSE)</f>
        <v>2</v>
      </c>
      <c r="D95" s="23">
        <v>2003</v>
      </c>
      <c r="E95" s="23">
        <v>32</v>
      </c>
      <c r="F95" s="23" t="s">
        <v>14</v>
      </c>
      <c r="G95" s="23" t="s">
        <v>64</v>
      </c>
      <c r="H95" s="23" t="s">
        <v>65</v>
      </c>
      <c r="I95" s="23"/>
      <c r="J95" s="23" t="s">
        <v>17</v>
      </c>
      <c r="K95" s="23" t="s">
        <v>18</v>
      </c>
      <c r="L95" s="23">
        <f>VLOOKUP(H95,Regiões!$A$1:$E$79,4,FALSE)</f>
        <v>3</v>
      </c>
      <c r="M95" s="23" t="str">
        <f>VLOOKUP(H95,Regiões!$A$1:$E$79,5,FALSE)</f>
        <v>Sudoeste Serrana</v>
      </c>
      <c r="N95" s="91">
        <v>11780.147000000001</v>
      </c>
      <c r="O95" s="91">
        <v>2390.2139999999999</v>
      </c>
      <c r="P95" s="91">
        <f t="shared" si="4"/>
        <v>20804.255000000001</v>
      </c>
      <c r="Q95" s="91">
        <v>6132.4480000000003</v>
      </c>
      <c r="R95" s="91">
        <v>14671.807000000001</v>
      </c>
      <c r="S95" s="91">
        <v>1708.769</v>
      </c>
      <c r="T95" s="91">
        <v>36683.385000000002</v>
      </c>
      <c r="U95" s="91">
        <v>12242</v>
      </c>
      <c r="V95" s="91">
        <f t="shared" si="5"/>
        <v>2996.5189511517724</v>
      </c>
    </row>
    <row r="96" spans="1:22" x14ac:dyDescent="0.25">
      <c r="A96" s="27" t="str">
        <f t="shared" si="3"/>
        <v>32012092003</v>
      </c>
      <c r="B96" s="23">
        <f>VLOOKUP(H96,Nomes!$H$2:$I$79,2,FALSE)</f>
        <v>16</v>
      </c>
      <c r="C96" s="23">
        <f>VLOOKUP(D96,Nomes!$C$2:$D$15,2,FALSE)</f>
        <v>2</v>
      </c>
      <c r="D96" s="23">
        <v>2003</v>
      </c>
      <c r="E96" s="23">
        <v>32</v>
      </c>
      <c r="F96" s="23" t="s">
        <v>14</v>
      </c>
      <c r="G96" s="23" t="s">
        <v>66</v>
      </c>
      <c r="H96" s="23" t="s">
        <v>48</v>
      </c>
      <c r="I96" s="23"/>
      <c r="J96" s="23" t="s">
        <v>32</v>
      </c>
      <c r="K96" s="23" t="s">
        <v>33</v>
      </c>
      <c r="L96" s="23">
        <f>VLOOKUP(H96,Regiões!$A$1:$E$79,4,FALSE)</f>
        <v>5</v>
      </c>
      <c r="M96" s="23" t="str">
        <f>VLOOKUP(H96,Regiões!$A$1:$E$79,5,FALSE)</f>
        <v>Central Sul</v>
      </c>
      <c r="N96" s="91">
        <v>9972.866</v>
      </c>
      <c r="O96" s="91">
        <v>350731.00900000002</v>
      </c>
      <c r="P96" s="91">
        <f t="shared" si="4"/>
        <v>792420.12399999995</v>
      </c>
      <c r="Q96" s="91">
        <v>562776.91599999997</v>
      </c>
      <c r="R96" s="91">
        <v>229643.20800000001</v>
      </c>
      <c r="S96" s="91">
        <v>229801.36</v>
      </c>
      <c r="T96" s="91">
        <v>1382925.3589999999</v>
      </c>
      <c r="U96" s="91">
        <v>184578</v>
      </c>
      <c r="V96" s="91">
        <f t="shared" si="5"/>
        <v>7492.3628980701924</v>
      </c>
    </row>
    <row r="97" spans="1:22" x14ac:dyDescent="0.25">
      <c r="A97" s="27" t="str">
        <f t="shared" si="3"/>
        <v>32013082003</v>
      </c>
      <c r="B97" s="23">
        <f>VLOOKUP(H97,Nomes!$H$2:$I$79,2,FALSE)</f>
        <v>17</v>
      </c>
      <c r="C97" s="23">
        <f>VLOOKUP(D97,Nomes!$C$2:$D$15,2,FALSE)</f>
        <v>2</v>
      </c>
      <c r="D97" s="23">
        <v>2003</v>
      </c>
      <c r="E97" s="23">
        <v>32</v>
      </c>
      <c r="F97" s="23" t="s">
        <v>14</v>
      </c>
      <c r="G97" s="23" t="s">
        <v>67</v>
      </c>
      <c r="H97" s="23" t="s">
        <v>68</v>
      </c>
      <c r="I97" s="23" t="s">
        <v>69</v>
      </c>
      <c r="J97" s="23" t="s">
        <v>17</v>
      </c>
      <c r="K97" s="23" t="s">
        <v>18</v>
      </c>
      <c r="L97" s="23">
        <f>VLOOKUP(H97,Regiões!$A$1:$E$79,4,FALSE)</f>
        <v>1</v>
      </c>
      <c r="M97" s="23" t="str">
        <f>VLOOKUP(H97,Regiões!$A$1:$E$79,5,FALSE)</f>
        <v>Metropolitana</v>
      </c>
      <c r="N97" s="91">
        <v>2630.5459999999998</v>
      </c>
      <c r="O97" s="91">
        <v>528362.28</v>
      </c>
      <c r="P97" s="91">
        <f t="shared" si="4"/>
        <v>1056760.4569999999</v>
      </c>
      <c r="Q97" s="91">
        <v>681708.72100000002</v>
      </c>
      <c r="R97" s="91">
        <v>375051.73599999998</v>
      </c>
      <c r="S97" s="91">
        <v>332839.359</v>
      </c>
      <c r="T97" s="91">
        <v>1920592.642</v>
      </c>
      <c r="U97" s="91">
        <v>339612</v>
      </c>
      <c r="V97" s="91">
        <f t="shared" si="5"/>
        <v>5655.2555327844721</v>
      </c>
    </row>
    <row r="98" spans="1:22" x14ac:dyDescent="0.25">
      <c r="A98" s="27" t="str">
        <f t="shared" si="3"/>
        <v>32014072003</v>
      </c>
      <c r="B98" s="23">
        <f>VLOOKUP(H98,Nomes!$H$2:$I$79,2,FALSE)</f>
        <v>18</v>
      </c>
      <c r="C98" s="23">
        <f>VLOOKUP(D98,Nomes!$C$2:$D$15,2,FALSE)</f>
        <v>2</v>
      </c>
      <c r="D98" s="23">
        <v>2003</v>
      </c>
      <c r="E98" s="23">
        <v>32</v>
      </c>
      <c r="F98" s="23" t="s">
        <v>14</v>
      </c>
      <c r="G98" s="23" t="s">
        <v>72</v>
      </c>
      <c r="H98" s="23" t="s">
        <v>73</v>
      </c>
      <c r="I98" s="23"/>
      <c r="J98" s="23" t="s">
        <v>32</v>
      </c>
      <c r="K98" s="23" t="s">
        <v>33</v>
      </c>
      <c r="L98" s="23">
        <f>VLOOKUP(H98,Regiões!$A$1:$E$79,4,FALSE)</f>
        <v>5</v>
      </c>
      <c r="M98" s="23" t="str">
        <f>VLOOKUP(H98,Regiões!$A$1:$E$79,5,FALSE)</f>
        <v>Central Sul</v>
      </c>
      <c r="N98" s="91">
        <v>12531.642</v>
      </c>
      <c r="O98" s="91">
        <v>22125.262999999999</v>
      </c>
      <c r="P98" s="91">
        <f t="shared" si="4"/>
        <v>108086.99299999999</v>
      </c>
      <c r="Q98" s="91">
        <v>65551.472999999998</v>
      </c>
      <c r="R98" s="91">
        <v>42535.519999999997</v>
      </c>
      <c r="S98" s="91">
        <v>15776.101000000001</v>
      </c>
      <c r="T98" s="91">
        <v>158519.99900000001</v>
      </c>
      <c r="U98" s="91">
        <v>33714</v>
      </c>
      <c r="V98" s="91">
        <f t="shared" si="5"/>
        <v>4701.9042237646081</v>
      </c>
    </row>
    <row r="99" spans="1:22" x14ac:dyDescent="0.25">
      <c r="A99" s="27" t="str">
        <f t="shared" si="3"/>
        <v>32015062003</v>
      </c>
      <c r="B99" s="23">
        <f>VLOOKUP(H99,Nomes!$H$2:$I$79,2,FALSE)</f>
        <v>19</v>
      </c>
      <c r="C99" s="23">
        <f>VLOOKUP(D99,Nomes!$C$2:$D$15,2,FALSE)</f>
        <v>2</v>
      </c>
      <c r="D99" s="23">
        <v>2003</v>
      </c>
      <c r="E99" s="23">
        <v>32</v>
      </c>
      <c r="F99" s="23" t="s">
        <v>14</v>
      </c>
      <c r="G99" s="23" t="s">
        <v>74</v>
      </c>
      <c r="H99" s="23" t="s">
        <v>42</v>
      </c>
      <c r="I99" s="23"/>
      <c r="J99" s="23" t="s">
        <v>22</v>
      </c>
      <c r="K99" s="23" t="s">
        <v>23</v>
      </c>
      <c r="L99" s="23">
        <f>VLOOKUP(H99,Regiões!$A$1:$E$79,4,FALSE)</f>
        <v>8</v>
      </c>
      <c r="M99" s="23" t="str">
        <f>VLOOKUP(H99,Regiões!$A$1:$E$79,5,FALSE)</f>
        <v>Centro-Oeste</v>
      </c>
      <c r="N99" s="91">
        <v>15045.815000000001</v>
      </c>
      <c r="O99" s="91">
        <v>149999.48699999999</v>
      </c>
      <c r="P99" s="91">
        <f t="shared" si="4"/>
        <v>495466.99599999998</v>
      </c>
      <c r="Q99" s="91">
        <v>351660.43199999997</v>
      </c>
      <c r="R99" s="91">
        <v>143806.56400000001</v>
      </c>
      <c r="S99" s="91">
        <v>123370.675</v>
      </c>
      <c r="T99" s="91">
        <v>783882.973</v>
      </c>
      <c r="U99" s="91">
        <v>106902</v>
      </c>
      <c r="V99" s="91">
        <f t="shared" si="5"/>
        <v>7332.7250472395281</v>
      </c>
    </row>
    <row r="100" spans="1:22" x14ac:dyDescent="0.25">
      <c r="A100" s="27" t="str">
        <f t="shared" si="3"/>
        <v>32016052003</v>
      </c>
      <c r="B100" s="23">
        <f>VLOOKUP(H100,Nomes!$H$2:$I$79,2,FALSE)</f>
        <v>20</v>
      </c>
      <c r="C100" s="23">
        <f>VLOOKUP(D100,Nomes!$C$2:$D$15,2,FALSE)</f>
        <v>2</v>
      </c>
      <c r="D100" s="23">
        <v>2003</v>
      </c>
      <c r="E100" s="23">
        <v>32</v>
      </c>
      <c r="F100" s="23" t="s">
        <v>14</v>
      </c>
      <c r="G100" s="23" t="s">
        <v>75</v>
      </c>
      <c r="H100" s="23" t="s">
        <v>76</v>
      </c>
      <c r="I100" s="23"/>
      <c r="J100" s="23" t="s">
        <v>51</v>
      </c>
      <c r="K100" s="23" t="s">
        <v>52</v>
      </c>
      <c r="L100" s="23">
        <f>VLOOKUP(H100,Regiões!$A$1:$E$79,4,FALSE)</f>
        <v>9</v>
      </c>
      <c r="M100" s="23" t="str">
        <f>VLOOKUP(H100,Regiões!$A$1:$E$79,5,FALSE)</f>
        <v>Nordeste</v>
      </c>
      <c r="N100" s="91">
        <v>50989.754000000001</v>
      </c>
      <c r="O100" s="91">
        <v>28084.435000000001</v>
      </c>
      <c r="P100" s="91">
        <f t="shared" si="4"/>
        <v>89530.304000000004</v>
      </c>
      <c r="Q100" s="91">
        <v>47629.358999999997</v>
      </c>
      <c r="R100" s="91">
        <v>41900.945</v>
      </c>
      <c r="S100" s="91">
        <v>18532.882000000001</v>
      </c>
      <c r="T100" s="91">
        <v>187137.37400000001</v>
      </c>
      <c r="U100" s="91">
        <v>27792</v>
      </c>
      <c r="V100" s="91">
        <f t="shared" si="5"/>
        <v>6733.4979130685088</v>
      </c>
    </row>
    <row r="101" spans="1:22" x14ac:dyDescent="0.25">
      <c r="A101" s="27" t="str">
        <f t="shared" si="3"/>
        <v>32017042003</v>
      </c>
      <c r="B101" s="23">
        <f>VLOOKUP(H101,Nomes!$H$2:$I$79,2,FALSE)</f>
        <v>21</v>
      </c>
      <c r="C101" s="23">
        <f>VLOOKUP(D101,Nomes!$C$2:$D$15,2,FALSE)</f>
        <v>2</v>
      </c>
      <c r="D101" s="23">
        <v>2003</v>
      </c>
      <c r="E101" s="23">
        <v>32</v>
      </c>
      <c r="F101" s="23" t="s">
        <v>14</v>
      </c>
      <c r="G101" s="23" t="s">
        <v>79</v>
      </c>
      <c r="H101" s="23" t="s">
        <v>80</v>
      </c>
      <c r="I101" s="23"/>
      <c r="J101" s="23" t="s">
        <v>17</v>
      </c>
      <c r="K101" s="23" t="s">
        <v>18</v>
      </c>
      <c r="L101" s="23">
        <f>VLOOKUP(H101,Regiões!$A$1:$E$79,4,FALSE)</f>
        <v>3</v>
      </c>
      <c r="M101" s="23" t="str">
        <f>VLOOKUP(H101,Regiões!$A$1:$E$79,5,FALSE)</f>
        <v>Sudoeste Serrana</v>
      </c>
      <c r="N101" s="91">
        <v>9980.8379999999997</v>
      </c>
      <c r="O101" s="91">
        <v>4225.1229999999996</v>
      </c>
      <c r="P101" s="91">
        <f t="shared" si="4"/>
        <v>27296.002</v>
      </c>
      <c r="Q101" s="91">
        <v>12052.464</v>
      </c>
      <c r="R101" s="91">
        <v>15243.538</v>
      </c>
      <c r="S101" s="91">
        <v>3009.078</v>
      </c>
      <c r="T101" s="91">
        <v>44511.042000000001</v>
      </c>
      <c r="U101" s="91">
        <v>11026</v>
      </c>
      <c r="V101" s="91">
        <f t="shared" si="5"/>
        <v>4036.916560856158</v>
      </c>
    </row>
    <row r="102" spans="1:22" x14ac:dyDescent="0.25">
      <c r="A102" s="27" t="str">
        <f t="shared" si="3"/>
        <v>32018032003</v>
      </c>
      <c r="B102" s="23">
        <f>VLOOKUP(H102,Nomes!$H$2:$I$79,2,FALSE)</f>
        <v>22</v>
      </c>
      <c r="C102" s="23">
        <f>VLOOKUP(D102,Nomes!$C$2:$D$15,2,FALSE)</f>
        <v>2</v>
      </c>
      <c r="D102" s="23">
        <v>2003</v>
      </c>
      <c r="E102" s="23">
        <v>32</v>
      </c>
      <c r="F102" s="23" t="s">
        <v>14</v>
      </c>
      <c r="G102" s="23" t="s">
        <v>81</v>
      </c>
      <c r="H102" s="23" t="s">
        <v>82</v>
      </c>
      <c r="I102" s="23"/>
      <c r="J102" s="23" t="s">
        <v>32</v>
      </c>
      <c r="K102" s="23" t="s">
        <v>33</v>
      </c>
      <c r="L102" s="23">
        <f>VLOOKUP(H102,Regiões!$A$1:$E$79,4,FALSE)</f>
        <v>6</v>
      </c>
      <c r="M102" s="23" t="str">
        <f>VLOOKUP(H102,Regiões!$A$1:$E$79,5,FALSE)</f>
        <v>Caparaó</v>
      </c>
      <c r="N102" s="91">
        <v>2815.7379999999998</v>
      </c>
      <c r="O102" s="91">
        <v>716.44500000000005</v>
      </c>
      <c r="P102" s="91">
        <f t="shared" si="4"/>
        <v>10251.272000000001</v>
      </c>
      <c r="Q102" s="91">
        <v>2698.288</v>
      </c>
      <c r="R102" s="91">
        <v>7552.9840000000004</v>
      </c>
      <c r="S102" s="91">
        <v>561.60299999999995</v>
      </c>
      <c r="T102" s="91">
        <v>14345.058000000001</v>
      </c>
      <c r="U102" s="91">
        <v>5041</v>
      </c>
      <c r="V102" s="91">
        <f t="shared" si="5"/>
        <v>2845.6770482047214</v>
      </c>
    </row>
    <row r="103" spans="1:22" x14ac:dyDescent="0.25">
      <c r="A103" s="27" t="str">
        <f t="shared" si="3"/>
        <v>32019022003</v>
      </c>
      <c r="B103" s="23">
        <f>VLOOKUP(H103,Nomes!$H$2:$I$79,2,FALSE)</f>
        <v>23</v>
      </c>
      <c r="C103" s="23">
        <f>VLOOKUP(D103,Nomes!$C$2:$D$15,2,FALSE)</f>
        <v>2</v>
      </c>
      <c r="D103" s="23">
        <v>2003</v>
      </c>
      <c r="E103" s="23">
        <v>32</v>
      </c>
      <c r="F103" s="23" t="s">
        <v>14</v>
      </c>
      <c r="G103" s="23" t="s">
        <v>83</v>
      </c>
      <c r="H103" s="23" t="s">
        <v>84</v>
      </c>
      <c r="I103" s="23"/>
      <c r="J103" s="23" t="s">
        <v>17</v>
      </c>
      <c r="K103" s="23" t="s">
        <v>18</v>
      </c>
      <c r="L103" s="23">
        <f>VLOOKUP(H103,Regiões!$A$1:$E$79,4,FALSE)</f>
        <v>3</v>
      </c>
      <c r="M103" s="23" t="str">
        <f>VLOOKUP(H103,Regiões!$A$1:$E$79,5,FALSE)</f>
        <v>Sudoeste Serrana</v>
      </c>
      <c r="N103" s="91">
        <v>25308.592000000001</v>
      </c>
      <c r="O103" s="91">
        <v>20541.026000000002</v>
      </c>
      <c r="P103" s="91">
        <f t="shared" si="4"/>
        <v>92155.937000000005</v>
      </c>
      <c r="Q103" s="91">
        <v>47710.775000000001</v>
      </c>
      <c r="R103" s="91">
        <v>44445.161999999997</v>
      </c>
      <c r="S103" s="91">
        <v>12865.793</v>
      </c>
      <c r="T103" s="91">
        <v>150871.348</v>
      </c>
      <c r="U103" s="91">
        <v>31940</v>
      </c>
      <c r="V103" s="91">
        <f t="shared" si="5"/>
        <v>4723.5863494051346</v>
      </c>
    </row>
    <row r="104" spans="1:22" x14ac:dyDescent="0.25">
      <c r="A104" s="27" t="str">
        <f t="shared" si="3"/>
        <v>32020092003</v>
      </c>
      <c r="B104" s="23">
        <f>VLOOKUP(H104,Nomes!$H$2:$I$79,2,FALSE)</f>
        <v>24</v>
      </c>
      <c r="C104" s="23">
        <f>VLOOKUP(D104,Nomes!$C$2:$D$15,2,FALSE)</f>
        <v>2</v>
      </c>
      <c r="D104" s="23">
        <v>2003</v>
      </c>
      <c r="E104" s="23">
        <v>32</v>
      </c>
      <c r="F104" s="23" t="s">
        <v>14</v>
      </c>
      <c r="G104" s="23" t="s">
        <v>85</v>
      </c>
      <c r="H104" s="23" t="s">
        <v>86</v>
      </c>
      <c r="I104" s="23"/>
      <c r="J104" s="23" t="s">
        <v>32</v>
      </c>
      <c r="K104" s="23" t="s">
        <v>33</v>
      </c>
      <c r="L104" s="23">
        <f>VLOOKUP(H104,Regiões!$A$1:$E$79,4,FALSE)</f>
        <v>6</v>
      </c>
      <c r="M104" s="23" t="str">
        <f>VLOOKUP(H104,Regiões!$A$1:$E$79,5,FALSE)</f>
        <v>Caparaó</v>
      </c>
      <c r="N104" s="91">
        <v>3654.9609999999998</v>
      </c>
      <c r="O104" s="91">
        <v>5057.24</v>
      </c>
      <c r="P104" s="91">
        <f t="shared" si="4"/>
        <v>16277.059000000001</v>
      </c>
      <c r="Q104" s="91">
        <v>7248.3360000000002</v>
      </c>
      <c r="R104" s="91">
        <v>9028.723</v>
      </c>
      <c r="S104" s="91">
        <v>2775.85</v>
      </c>
      <c r="T104" s="91">
        <v>27765.109</v>
      </c>
      <c r="U104" s="91">
        <v>6472</v>
      </c>
      <c r="V104" s="91">
        <f t="shared" si="5"/>
        <v>4290.0353831891225</v>
      </c>
    </row>
    <row r="105" spans="1:22" x14ac:dyDescent="0.25">
      <c r="A105" s="27" t="str">
        <f t="shared" si="3"/>
        <v>32021082003</v>
      </c>
      <c r="B105" s="23">
        <f>VLOOKUP(H105,Nomes!$H$2:$I$79,2,FALSE)</f>
        <v>25</v>
      </c>
      <c r="C105" s="23">
        <f>VLOOKUP(D105,Nomes!$C$2:$D$15,2,FALSE)</f>
        <v>2</v>
      </c>
      <c r="D105" s="23">
        <v>2003</v>
      </c>
      <c r="E105" s="23">
        <v>32</v>
      </c>
      <c r="F105" s="23" t="s">
        <v>14</v>
      </c>
      <c r="G105" s="23" t="s">
        <v>87</v>
      </c>
      <c r="H105" s="23" t="s">
        <v>88</v>
      </c>
      <c r="I105" s="23"/>
      <c r="J105" s="23" t="s">
        <v>22</v>
      </c>
      <c r="K105" s="23" t="s">
        <v>23</v>
      </c>
      <c r="L105" s="23">
        <f>VLOOKUP(H105,Regiões!$A$1:$E$79,4,FALSE)</f>
        <v>10</v>
      </c>
      <c r="M105" s="23" t="str">
        <f>VLOOKUP(H105,Regiões!$A$1:$E$79,5,FALSE)</f>
        <v>Noroeste</v>
      </c>
      <c r="N105" s="91">
        <v>17943.128000000001</v>
      </c>
      <c r="O105" s="91">
        <v>8800.3250000000007</v>
      </c>
      <c r="P105" s="91">
        <f t="shared" si="4"/>
        <v>54184.027000000002</v>
      </c>
      <c r="Q105" s="91">
        <v>23197.478999999999</v>
      </c>
      <c r="R105" s="91">
        <v>30986.547999999999</v>
      </c>
      <c r="S105" s="91">
        <v>5575.43</v>
      </c>
      <c r="T105" s="91">
        <v>86502.909</v>
      </c>
      <c r="U105" s="91">
        <v>23839</v>
      </c>
      <c r="V105" s="91">
        <f t="shared" si="5"/>
        <v>3628.6299341415329</v>
      </c>
    </row>
    <row r="106" spans="1:22" x14ac:dyDescent="0.25">
      <c r="A106" s="27" t="str">
        <f t="shared" si="3"/>
        <v>32022072003</v>
      </c>
      <c r="B106" s="23">
        <f>VLOOKUP(H106,Nomes!$H$2:$I$79,2,FALSE)</f>
        <v>26</v>
      </c>
      <c r="C106" s="23">
        <f>VLOOKUP(D106,Nomes!$C$2:$D$15,2,FALSE)</f>
        <v>2</v>
      </c>
      <c r="D106" s="23">
        <v>2003</v>
      </c>
      <c r="E106" s="23">
        <v>32</v>
      </c>
      <c r="F106" s="23" t="s">
        <v>14</v>
      </c>
      <c r="G106" s="23" t="s">
        <v>89</v>
      </c>
      <c r="H106" s="23" t="s">
        <v>90</v>
      </c>
      <c r="I106" s="23" t="s">
        <v>69</v>
      </c>
      <c r="J106" s="23" t="s">
        <v>51</v>
      </c>
      <c r="K106" s="23" t="s">
        <v>52</v>
      </c>
      <c r="L106" s="23">
        <f>VLOOKUP(H106,Regiões!$A$1:$E$79,4,FALSE)</f>
        <v>1</v>
      </c>
      <c r="M106" s="23" t="str">
        <f>VLOOKUP(H106,Regiões!$A$1:$E$79,5,FALSE)</f>
        <v>Metropolitana</v>
      </c>
      <c r="N106" s="91">
        <v>5942.6369999999997</v>
      </c>
      <c r="O106" s="91">
        <v>18204.567999999999</v>
      </c>
      <c r="P106" s="91">
        <f t="shared" si="4"/>
        <v>49221.527999999998</v>
      </c>
      <c r="Q106" s="91">
        <v>28545.314999999999</v>
      </c>
      <c r="R106" s="91">
        <v>20676.213</v>
      </c>
      <c r="S106" s="91">
        <v>8598.8209999999999</v>
      </c>
      <c r="T106" s="91">
        <v>81967.554000000004</v>
      </c>
      <c r="U106" s="91">
        <v>13873</v>
      </c>
      <c r="V106" s="91">
        <f t="shared" si="5"/>
        <v>5908.4231240539175</v>
      </c>
    </row>
    <row r="107" spans="1:22" x14ac:dyDescent="0.25">
      <c r="A107" s="27" t="str">
        <f t="shared" si="3"/>
        <v>32022562003</v>
      </c>
      <c r="B107" s="23">
        <f>VLOOKUP(H107,Nomes!$H$2:$I$79,2,FALSE)</f>
        <v>27</v>
      </c>
      <c r="C107" s="23">
        <f>VLOOKUP(D107,Nomes!$C$2:$D$15,2,FALSE)</f>
        <v>2</v>
      </c>
      <c r="D107" s="23">
        <v>2003</v>
      </c>
      <c r="E107" s="23">
        <v>32</v>
      </c>
      <c r="F107" s="23" t="s">
        <v>14</v>
      </c>
      <c r="G107" s="23" t="s">
        <v>191</v>
      </c>
      <c r="H107" s="23" t="s">
        <v>192</v>
      </c>
      <c r="I107" s="23"/>
      <c r="J107" s="23" t="s">
        <v>22</v>
      </c>
      <c r="K107" s="23" t="s">
        <v>23</v>
      </c>
      <c r="L107" s="23">
        <f>VLOOKUP(H107,Regiões!$A$1:$E$79,4,FALSE)</f>
        <v>8</v>
      </c>
      <c r="M107" s="23" t="str">
        <f>VLOOKUP(H107,Regiões!$A$1:$E$79,5,FALSE)</f>
        <v>Centro-Oeste</v>
      </c>
      <c r="N107" s="91">
        <v>6614.5959999999995</v>
      </c>
      <c r="O107" s="91">
        <v>4488.3990000000003</v>
      </c>
      <c r="P107" s="91">
        <f t="shared" si="4"/>
        <v>21639.517</v>
      </c>
      <c r="Q107" s="91">
        <v>9180.152</v>
      </c>
      <c r="R107" s="91">
        <v>12459.365</v>
      </c>
      <c r="S107" s="91">
        <v>3029.7649999999999</v>
      </c>
      <c r="T107" s="91">
        <v>35772.277000000002</v>
      </c>
      <c r="U107" s="91">
        <v>9617</v>
      </c>
      <c r="V107" s="91">
        <f t="shared" si="5"/>
        <v>3719.69189976084</v>
      </c>
    </row>
    <row r="108" spans="1:22" x14ac:dyDescent="0.25">
      <c r="A108" s="27" t="str">
        <f t="shared" si="3"/>
        <v>32023062003</v>
      </c>
      <c r="B108" s="23">
        <f>VLOOKUP(H108,Nomes!$H$2:$I$79,2,FALSE)</f>
        <v>28</v>
      </c>
      <c r="C108" s="23">
        <f>VLOOKUP(D108,Nomes!$C$2:$D$15,2,FALSE)</f>
        <v>2</v>
      </c>
      <c r="D108" s="23">
        <v>2003</v>
      </c>
      <c r="E108" s="23">
        <v>32</v>
      </c>
      <c r="F108" s="23" t="s">
        <v>14</v>
      </c>
      <c r="G108" s="23" t="s">
        <v>91</v>
      </c>
      <c r="H108" s="23" t="s">
        <v>92</v>
      </c>
      <c r="I108" s="23"/>
      <c r="J108" s="23" t="s">
        <v>32</v>
      </c>
      <c r="K108" s="23" t="s">
        <v>33</v>
      </c>
      <c r="L108" s="23">
        <f>VLOOKUP(H108,Regiões!$A$1:$E$79,4,FALSE)</f>
        <v>6</v>
      </c>
      <c r="M108" s="23" t="str">
        <f>VLOOKUP(H108,Regiões!$A$1:$E$79,5,FALSE)</f>
        <v>Caparaó</v>
      </c>
      <c r="N108" s="91">
        <v>6464.6279999999997</v>
      </c>
      <c r="O108" s="91">
        <v>7426.5680000000002</v>
      </c>
      <c r="P108" s="91">
        <f t="shared" si="4"/>
        <v>82117.803</v>
      </c>
      <c r="Q108" s="91">
        <v>48366.379000000001</v>
      </c>
      <c r="R108" s="91">
        <v>33751.423999999999</v>
      </c>
      <c r="S108" s="91">
        <v>9679.4030000000002</v>
      </c>
      <c r="T108" s="91">
        <v>105688.402</v>
      </c>
      <c r="U108" s="91">
        <v>26579</v>
      </c>
      <c r="V108" s="91">
        <f t="shared" si="5"/>
        <v>3976.3874487377252</v>
      </c>
    </row>
    <row r="109" spans="1:22" x14ac:dyDescent="0.25">
      <c r="A109" s="27" t="str">
        <f t="shared" si="3"/>
        <v>32024052003</v>
      </c>
      <c r="B109" s="23">
        <f>VLOOKUP(H109,Nomes!$H$2:$I$79,2,FALSE)</f>
        <v>29</v>
      </c>
      <c r="C109" s="23">
        <f>VLOOKUP(D109,Nomes!$C$2:$D$15,2,FALSE)</f>
        <v>2</v>
      </c>
      <c r="D109" s="23">
        <v>2003</v>
      </c>
      <c r="E109" s="23">
        <v>32</v>
      </c>
      <c r="F109" s="23" t="s">
        <v>14</v>
      </c>
      <c r="G109" s="23" t="s">
        <v>93</v>
      </c>
      <c r="H109" s="23" t="s">
        <v>38</v>
      </c>
      <c r="I109" s="23" t="s">
        <v>69</v>
      </c>
      <c r="J109" s="23" t="s">
        <v>17</v>
      </c>
      <c r="K109" s="23" t="s">
        <v>18</v>
      </c>
      <c r="L109" s="23">
        <f>VLOOKUP(H109,Regiões!$A$1:$E$79,4,FALSE)</f>
        <v>1</v>
      </c>
      <c r="M109" s="23" t="str">
        <f>VLOOKUP(H109,Regiões!$A$1:$E$79,5,FALSE)</f>
        <v>Metropolitana</v>
      </c>
      <c r="N109" s="91">
        <v>10455.948</v>
      </c>
      <c r="O109" s="91">
        <v>54074.525999999998</v>
      </c>
      <c r="P109" s="91">
        <f t="shared" si="4"/>
        <v>381060.12099999998</v>
      </c>
      <c r="Q109" s="91">
        <v>254755.62899999999</v>
      </c>
      <c r="R109" s="91">
        <v>126304.492</v>
      </c>
      <c r="S109" s="91">
        <v>45000.114000000001</v>
      </c>
      <c r="T109" s="91">
        <v>490590.70799999998</v>
      </c>
      <c r="U109" s="91">
        <v>96619</v>
      </c>
      <c r="V109" s="91">
        <f t="shared" si="5"/>
        <v>5077.5800618925887</v>
      </c>
    </row>
    <row r="110" spans="1:22" x14ac:dyDescent="0.25">
      <c r="A110" s="27" t="str">
        <f t="shared" si="3"/>
        <v>32024542003</v>
      </c>
      <c r="B110" s="23">
        <f>VLOOKUP(H110,Nomes!$H$2:$I$79,2,FALSE)</f>
        <v>30</v>
      </c>
      <c r="C110" s="23">
        <f>VLOOKUP(D110,Nomes!$C$2:$D$15,2,FALSE)</f>
        <v>2</v>
      </c>
      <c r="D110" s="23">
        <v>2003</v>
      </c>
      <c r="E110" s="23">
        <v>32</v>
      </c>
      <c r="F110" s="23" t="s">
        <v>14</v>
      </c>
      <c r="G110" s="23" t="s">
        <v>94</v>
      </c>
      <c r="H110" s="23" t="s">
        <v>95</v>
      </c>
      <c r="I110" s="23"/>
      <c r="J110" s="23" t="s">
        <v>32</v>
      </c>
      <c r="K110" s="23" t="s">
        <v>33</v>
      </c>
      <c r="L110" s="23">
        <f>VLOOKUP(H110,Regiões!$A$1:$E$79,4,FALSE)</f>
        <v>6</v>
      </c>
      <c r="M110" s="23" t="str">
        <f>VLOOKUP(H110,Regiões!$A$1:$E$79,5,FALSE)</f>
        <v>Caparaó</v>
      </c>
      <c r="N110" s="91">
        <v>4728.1369999999997</v>
      </c>
      <c r="O110" s="91">
        <v>3399.25</v>
      </c>
      <c r="P110" s="91">
        <f t="shared" si="4"/>
        <v>43909.127999999997</v>
      </c>
      <c r="Q110" s="91">
        <v>18589.629000000001</v>
      </c>
      <c r="R110" s="91">
        <v>25319.499</v>
      </c>
      <c r="S110" s="91">
        <v>3745.2330000000002</v>
      </c>
      <c r="T110" s="91">
        <v>55781.748</v>
      </c>
      <c r="U110" s="91">
        <v>20335</v>
      </c>
      <c r="V110" s="91">
        <f t="shared" si="5"/>
        <v>2743.1398082124415</v>
      </c>
    </row>
    <row r="111" spans="1:22" x14ac:dyDescent="0.25">
      <c r="A111" s="27" t="str">
        <f t="shared" si="3"/>
        <v>32025042003</v>
      </c>
      <c r="B111" s="23">
        <f>VLOOKUP(H111,Nomes!$H$2:$I$79,2,FALSE)</f>
        <v>31</v>
      </c>
      <c r="C111" s="23">
        <f>VLOOKUP(D111,Nomes!$C$2:$D$15,2,FALSE)</f>
        <v>2</v>
      </c>
      <c r="D111" s="23">
        <v>2003</v>
      </c>
      <c r="E111" s="23">
        <v>32</v>
      </c>
      <c r="F111" s="23" t="s">
        <v>14</v>
      </c>
      <c r="G111" s="23" t="s">
        <v>96</v>
      </c>
      <c r="H111" s="23" t="s">
        <v>97</v>
      </c>
      <c r="I111" s="23"/>
      <c r="J111" s="23" t="s">
        <v>51</v>
      </c>
      <c r="K111" s="23" t="s">
        <v>52</v>
      </c>
      <c r="L111" s="23">
        <f>VLOOKUP(H111,Regiões!$A$1:$E$79,4,FALSE)</f>
        <v>7</v>
      </c>
      <c r="M111" s="23" t="str">
        <f>VLOOKUP(H111,Regiões!$A$1:$E$79,5,FALSE)</f>
        <v>Rio Doce</v>
      </c>
      <c r="N111" s="91">
        <v>4840.6959999999999</v>
      </c>
      <c r="O111" s="91">
        <v>22615.5</v>
      </c>
      <c r="P111" s="91">
        <f t="shared" si="4"/>
        <v>46061.536999999997</v>
      </c>
      <c r="Q111" s="91">
        <v>31135.787</v>
      </c>
      <c r="R111" s="91">
        <v>14925.75</v>
      </c>
      <c r="S111" s="91">
        <v>19384.079000000002</v>
      </c>
      <c r="T111" s="91">
        <v>92901.812999999995</v>
      </c>
      <c r="U111" s="91">
        <v>10370</v>
      </c>
      <c r="V111" s="91">
        <f t="shared" si="5"/>
        <v>8958.7090646094512</v>
      </c>
    </row>
    <row r="112" spans="1:22" x14ac:dyDescent="0.25">
      <c r="A112" s="27" t="str">
        <f t="shared" si="3"/>
        <v>32025532003</v>
      </c>
      <c r="B112" s="23">
        <f>VLOOKUP(H112,Nomes!$H$2:$I$79,2,FALSE)</f>
        <v>32</v>
      </c>
      <c r="C112" s="23">
        <f>VLOOKUP(D112,Nomes!$C$2:$D$15,2,FALSE)</f>
        <v>2</v>
      </c>
      <c r="D112" s="23">
        <v>2003</v>
      </c>
      <c r="E112" s="23">
        <v>32</v>
      </c>
      <c r="F112" s="23" t="s">
        <v>14</v>
      </c>
      <c r="G112" s="23" t="s">
        <v>98</v>
      </c>
      <c r="H112" s="23" t="s">
        <v>99</v>
      </c>
      <c r="I112" s="23"/>
      <c r="J112" s="23" t="s">
        <v>32</v>
      </c>
      <c r="K112" s="23" t="s">
        <v>33</v>
      </c>
      <c r="L112" s="23">
        <f>VLOOKUP(H112,Regiões!$A$1:$E$79,4,FALSE)</f>
        <v>6</v>
      </c>
      <c r="M112" s="23" t="str">
        <f>VLOOKUP(H112,Regiões!$A$1:$E$79,5,FALSE)</f>
        <v>Caparaó</v>
      </c>
      <c r="N112" s="91">
        <v>5480.9790000000003</v>
      </c>
      <c r="O112" s="91">
        <v>1488.2270000000001</v>
      </c>
      <c r="P112" s="91">
        <f t="shared" si="4"/>
        <v>17862.518</v>
      </c>
      <c r="Q112" s="91">
        <v>5497.9189999999999</v>
      </c>
      <c r="R112" s="91">
        <v>12364.599</v>
      </c>
      <c r="S112" s="91">
        <v>1117.4649999999999</v>
      </c>
      <c r="T112" s="91">
        <v>25949.188999999998</v>
      </c>
      <c r="U112" s="91">
        <v>9690</v>
      </c>
      <c r="V112" s="91">
        <f t="shared" si="5"/>
        <v>2677.9348813209494</v>
      </c>
    </row>
    <row r="113" spans="1:22" x14ac:dyDescent="0.25">
      <c r="A113" s="27" t="str">
        <f t="shared" si="3"/>
        <v>32026032003</v>
      </c>
      <c r="B113" s="23">
        <f>VLOOKUP(H113,Nomes!$H$2:$I$79,2,FALSE)</f>
        <v>33</v>
      </c>
      <c r="C113" s="23">
        <f>VLOOKUP(D113,Nomes!$C$2:$D$15,2,FALSE)</f>
        <v>2</v>
      </c>
      <c r="D113" s="23">
        <v>2003</v>
      </c>
      <c r="E113" s="23">
        <v>32</v>
      </c>
      <c r="F113" s="23" t="s">
        <v>14</v>
      </c>
      <c r="G113" s="23" t="s">
        <v>100</v>
      </c>
      <c r="H113" s="23" t="s">
        <v>101</v>
      </c>
      <c r="I113" s="23"/>
      <c r="J113" s="23" t="s">
        <v>17</v>
      </c>
      <c r="K113" s="23" t="s">
        <v>18</v>
      </c>
      <c r="L113" s="23">
        <f>VLOOKUP(H113,Regiões!$A$1:$E$79,4,FALSE)</f>
        <v>4</v>
      </c>
      <c r="M113" s="23" t="str">
        <f>VLOOKUP(H113,Regiões!$A$1:$E$79,5,FALSE)</f>
        <v>Litoral Sul</v>
      </c>
      <c r="N113" s="91">
        <v>3926.8339999999998</v>
      </c>
      <c r="O113" s="91">
        <v>6347.5249999999996</v>
      </c>
      <c r="P113" s="91">
        <f t="shared" si="4"/>
        <v>50253.626000000004</v>
      </c>
      <c r="Q113" s="91">
        <v>33859.33</v>
      </c>
      <c r="R113" s="91">
        <v>16394.295999999998</v>
      </c>
      <c r="S113" s="91">
        <v>13052.58</v>
      </c>
      <c r="T113" s="91">
        <v>73580.566000000006</v>
      </c>
      <c r="U113" s="91">
        <v>11884</v>
      </c>
      <c r="V113" s="91">
        <f t="shared" si="5"/>
        <v>6191.5656344665094</v>
      </c>
    </row>
    <row r="114" spans="1:22" x14ac:dyDescent="0.25">
      <c r="A114" s="27" t="str">
        <f t="shared" si="3"/>
        <v>32026522003</v>
      </c>
      <c r="B114" s="23">
        <f>VLOOKUP(H114,Nomes!$H$2:$I$79,2,FALSE)</f>
        <v>34</v>
      </c>
      <c r="C114" s="23">
        <f>VLOOKUP(D114,Nomes!$C$2:$D$15,2,FALSE)</f>
        <v>2</v>
      </c>
      <c r="D114" s="23">
        <v>2003</v>
      </c>
      <c r="E114" s="23">
        <v>32</v>
      </c>
      <c r="F114" s="23" t="s">
        <v>14</v>
      </c>
      <c r="G114" s="23" t="s">
        <v>102</v>
      </c>
      <c r="H114" s="23" t="s">
        <v>103</v>
      </c>
      <c r="I114" s="23"/>
      <c r="J114" s="23" t="s">
        <v>32</v>
      </c>
      <c r="K114" s="23" t="s">
        <v>33</v>
      </c>
      <c r="L114" s="23">
        <f>VLOOKUP(H114,Regiões!$A$1:$E$79,4,FALSE)</f>
        <v>6</v>
      </c>
      <c r="M114" s="23" t="str">
        <f>VLOOKUP(H114,Regiões!$A$1:$E$79,5,FALSE)</f>
        <v>Caparaó</v>
      </c>
      <c r="N114" s="91">
        <v>7024.0159999999996</v>
      </c>
      <c r="O114" s="91">
        <v>2531.6950000000002</v>
      </c>
      <c r="P114" s="91">
        <f t="shared" si="4"/>
        <v>22193.082000000002</v>
      </c>
      <c r="Q114" s="91">
        <v>9093.4179999999997</v>
      </c>
      <c r="R114" s="91">
        <v>13099.664000000001</v>
      </c>
      <c r="S114" s="91">
        <v>2205.192</v>
      </c>
      <c r="T114" s="91">
        <v>33953.985999999997</v>
      </c>
      <c r="U114" s="91">
        <v>10606</v>
      </c>
      <c r="V114" s="91">
        <f t="shared" si="5"/>
        <v>3201.3941165378087</v>
      </c>
    </row>
    <row r="115" spans="1:22" x14ac:dyDescent="0.25">
      <c r="A115" s="27" t="str">
        <f t="shared" si="3"/>
        <v>32027022003</v>
      </c>
      <c r="B115" s="23">
        <f>VLOOKUP(H115,Nomes!$H$2:$I$79,2,FALSE)</f>
        <v>35</v>
      </c>
      <c r="C115" s="23">
        <f>VLOOKUP(D115,Nomes!$C$2:$D$15,2,FALSE)</f>
        <v>2</v>
      </c>
      <c r="D115" s="23">
        <v>2003</v>
      </c>
      <c r="E115" s="23">
        <v>32</v>
      </c>
      <c r="F115" s="23" t="s">
        <v>14</v>
      </c>
      <c r="G115" s="23" t="s">
        <v>104</v>
      </c>
      <c r="H115" s="23" t="s">
        <v>105</v>
      </c>
      <c r="I115" s="23"/>
      <c r="J115" s="23" t="s">
        <v>17</v>
      </c>
      <c r="K115" s="23" t="s">
        <v>18</v>
      </c>
      <c r="L115" s="23">
        <f>VLOOKUP(H115,Regiões!$A$1:$E$79,4,FALSE)</f>
        <v>2</v>
      </c>
      <c r="M115" s="23" t="str">
        <f>VLOOKUP(H115,Regiões!$A$1:$E$79,5,FALSE)</f>
        <v>Central Serrana</v>
      </c>
      <c r="N115" s="91">
        <v>12904.183000000001</v>
      </c>
      <c r="O115" s="91">
        <v>4943.6890000000003</v>
      </c>
      <c r="P115" s="91">
        <f t="shared" si="4"/>
        <v>38984.490999999995</v>
      </c>
      <c r="Q115" s="91">
        <v>18984.552</v>
      </c>
      <c r="R115" s="91">
        <v>19999.938999999998</v>
      </c>
      <c r="S115" s="91">
        <v>3957.8029999999999</v>
      </c>
      <c r="T115" s="91">
        <v>60790.165000000001</v>
      </c>
      <c r="U115" s="91">
        <v>14834</v>
      </c>
      <c r="V115" s="91">
        <f t="shared" si="5"/>
        <v>4098.0291896993394</v>
      </c>
    </row>
    <row r="116" spans="1:22" x14ac:dyDescent="0.25">
      <c r="A116" s="27" t="str">
        <f t="shared" si="3"/>
        <v>32028012003</v>
      </c>
      <c r="B116" s="23">
        <f>VLOOKUP(H116,Nomes!$H$2:$I$79,2,FALSE)</f>
        <v>36</v>
      </c>
      <c r="C116" s="23">
        <f>VLOOKUP(D116,Nomes!$C$2:$D$15,2,FALSE)</f>
        <v>2</v>
      </c>
      <c r="D116" s="23">
        <v>2003</v>
      </c>
      <c r="E116" s="23">
        <v>32</v>
      </c>
      <c r="F116" s="23" t="s">
        <v>14</v>
      </c>
      <c r="G116" s="23" t="s">
        <v>108</v>
      </c>
      <c r="H116" s="23" t="s">
        <v>109</v>
      </c>
      <c r="I116" s="23"/>
      <c r="J116" s="23" t="s">
        <v>32</v>
      </c>
      <c r="K116" s="23" t="s">
        <v>33</v>
      </c>
      <c r="L116" s="23">
        <f>VLOOKUP(H116,Regiões!$A$1:$E$79,4,FALSE)</f>
        <v>4</v>
      </c>
      <c r="M116" s="23" t="str">
        <f>VLOOKUP(H116,Regiões!$A$1:$E$79,5,FALSE)</f>
        <v>Litoral Sul</v>
      </c>
      <c r="N116" s="91">
        <v>21127.917000000001</v>
      </c>
      <c r="O116" s="91">
        <v>132149.69399999999</v>
      </c>
      <c r="P116" s="91">
        <f t="shared" si="4"/>
        <v>108496.14199999999</v>
      </c>
      <c r="Q116" s="91">
        <v>67088.032999999996</v>
      </c>
      <c r="R116" s="91">
        <v>41408.108999999997</v>
      </c>
      <c r="S116" s="91">
        <v>18553.816999999999</v>
      </c>
      <c r="T116" s="91">
        <v>280327.571</v>
      </c>
      <c r="U116" s="91">
        <v>30050</v>
      </c>
      <c r="V116" s="91">
        <f t="shared" si="5"/>
        <v>9328.7045257903501</v>
      </c>
    </row>
    <row r="117" spans="1:22" x14ac:dyDescent="0.25">
      <c r="A117" s="27" t="str">
        <f t="shared" si="3"/>
        <v>32029002003</v>
      </c>
      <c r="B117" s="23">
        <f>VLOOKUP(H117,Nomes!$H$2:$I$79,2,FALSE)</f>
        <v>37</v>
      </c>
      <c r="C117" s="23">
        <f>VLOOKUP(D117,Nomes!$C$2:$D$15,2,FALSE)</f>
        <v>2</v>
      </c>
      <c r="D117" s="23">
        <v>2003</v>
      </c>
      <c r="E117" s="23">
        <v>32</v>
      </c>
      <c r="F117" s="23" t="s">
        <v>14</v>
      </c>
      <c r="G117" s="23" t="s">
        <v>111</v>
      </c>
      <c r="H117" s="23" t="s">
        <v>112</v>
      </c>
      <c r="I117" s="23"/>
      <c r="J117" s="23" t="s">
        <v>17</v>
      </c>
      <c r="K117" s="23" t="s">
        <v>18</v>
      </c>
      <c r="L117" s="23">
        <f>VLOOKUP(H117,Regiões!$A$1:$E$79,4,FALSE)</f>
        <v>2</v>
      </c>
      <c r="M117" s="23" t="str">
        <f>VLOOKUP(H117,Regiões!$A$1:$E$79,5,FALSE)</f>
        <v>Central Serrana</v>
      </c>
      <c r="N117" s="91">
        <v>7402.9849999999997</v>
      </c>
      <c r="O117" s="91">
        <v>3653.1889999999999</v>
      </c>
      <c r="P117" s="91">
        <f t="shared" si="4"/>
        <v>28686.336000000003</v>
      </c>
      <c r="Q117" s="91">
        <v>13400.656000000001</v>
      </c>
      <c r="R117" s="91">
        <v>15285.68</v>
      </c>
      <c r="S117" s="91">
        <v>3229.4229999999998</v>
      </c>
      <c r="T117" s="91">
        <v>42971.934000000001</v>
      </c>
      <c r="U117" s="91">
        <v>11743</v>
      </c>
      <c r="V117" s="91">
        <f t="shared" si="5"/>
        <v>3659.3659201226264</v>
      </c>
    </row>
    <row r="118" spans="1:22" x14ac:dyDescent="0.25">
      <c r="A118" s="27" t="str">
        <f t="shared" si="3"/>
        <v>32030072003</v>
      </c>
      <c r="B118" s="23">
        <f>VLOOKUP(H118,Nomes!$H$2:$I$79,2,FALSE)</f>
        <v>38</v>
      </c>
      <c r="C118" s="23">
        <f>VLOOKUP(D118,Nomes!$C$2:$D$15,2,FALSE)</f>
        <v>2</v>
      </c>
      <c r="D118" s="23">
        <v>2003</v>
      </c>
      <c r="E118" s="23">
        <v>32</v>
      </c>
      <c r="F118" s="23" t="s">
        <v>14</v>
      </c>
      <c r="G118" s="23" t="s">
        <v>113</v>
      </c>
      <c r="H118" s="23" t="s">
        <v>114</v>
      </c>
      <c r="I118" s="23"/>
      <c r="J118" s="23" t="s">
        <v>32</v>
      </c>
      <c r="K118" s="23" t="s">
        <v>33</v>
      </c>
      <c r="L118" s="23">
        <f>VLOOKUP(H118,Regiões!$A$1:$E$79,4,FALSE)</f>
        <v>6</v>
      </c>
      <c r="M118" s="23" t="str">
        <f>VLOOKUP(H118,Regiões!$A$1:$E$79,5,FALSE)</f>
        <v>Caparaó</v>
      </c>
      <c r="N118" s="91">
        <v>8640.0290000000005</v>
      </c>
      <c r="O118" s="91">
        <v>6588.5119999999997</v>
      </c>
      <c r="P118" s="91">
        <f t="shared" si="4"/>
        <v>66726.413</v>
      </c>
      <c r="Q118" s="91">
        <v>33211.732000000004</v>
      </c>
      <c r="R118" s="91">
        <v>33514.680999999997</v>
      </c>
      <c r="S118" s="91">
        <v>8279.2540000000008</v>
      </c>
      <c r="T118" s="91">
        <v>90234.207999999999</v>
      </c>
      <c r="U118" s="91">
        <v>27079</v>
      </c>
      <c r="V118" s="91">
        <f t="shared" si="5"/>
        <v>3332.2577643192139</v>
      </c>
    </row>
    <row r="119" spans="1:22" x14ac:dyDescent="0.25">
      <c r="A119" s="27" t="str">
        <f t="shared" si="3"/>
        <v>32030562003</v>
      </c>
      <c r="B119" s="23">
        <f>VLOOKUP(H119,Nomes!$H$2:$I$79,2,FALSE)</f>
        <v>39</v>
      </c>
      <c r="C119" s="23">
        <f>VLOOKUP(D119,Nomes!$C$2:$D$15,2,FALSE)</f>
        <v>2</v>
      </c>
      <c r="D119" s="23">
        <v>2003</v>
      </c>
      <c r="E119" s="23">
        <v>32</v>
      </c>
      <c r="F119" s="23" t="s">
        <v>14</v>
      </c>
      <c r="G119" s="23" t="s">
        <v>115</v>
      </c>
      <c r="H119" s="23" t="s">
        <v>116</v>
      </c>
      <c r="I119" s="23"/>
      <c r="J119" s="23" t="s">
        <v>51</v>
      </c>
      <c r="K119" s="23" t="s">
        <v>52</v>
      </c>
      <c r="L119" s="23">
        <f>VLOOKUP(H119,Regiões!$A$1:$E$79,4,FALSE)</f>
        <v>9</v>
      </c>
      <c r="M119" s="23" t="str">
        <f>VLOOKUP(H119,Regiões!$A$1:$E$79,5,FALSE)</f>
        <v>Nordeste</v>
      </c>
      <c r="N119" s="91">
        <v>20243.393</v>
      </c>
      <c r="O119" s="91">
        <v>231020.05499999999</v>
      </c>
      <c r="P119" s="91">
        <f t="shared" si="4"/>
        <v>97053.032000000007</v>
      </c>
      <c r="Q119" s="91">
        <v>68628.995999999999</v>
      </c>
      <c r="R119" s="91">
        <v>28424.036</v>
      </c>
      <c r="S119" s="91">
        <v>8214.5370000000003</v>
      </c>
      <c r="T119" s="91">
        <v>356531.01699999999</v>
      </c>
      <c r="U119" s="91">
        <v>20306</v>
      </c>
      <c r="V119" s="91">
        <f t="shared" si="5"/>
        <v>17557.914754259826</v>
      </c>
    </row>
    <row r="120" spans="1:22" x14ac:dyDescent="0.25">
      <c r="A120" s="27" t="str">
        <f t="shared" si="3"/>
        <v>32031062003</v>
      </c>
      <c r="B120" s="23">
        <f>VLOOKUP(H120,Nomes!$H$2:$I$79,2,FALSE)</f>
        <v>40</v>
      </c>
      <c r="C120" s="23">
        <f>VLOOKUP(D120,Nomes!$C$2:$D$15,2,FALSE)</f>
        <v>2</v>
      </c>
      <c r="D120" s="23">
        <v>2003</v>
      </c>
      <c r="E120" s="23">
        <v>32</v>
      </c>
      <c r="F120" s="23" t="s">
        <v>14</v>
      </c>
      <c r="G120" s="23" t="s">
        <v>117</v>
      </c>
      <c r="H120" s="23" t="s">
        <v>118</v>
      </c>
      <c r="I120" s="23"/>
      <c r="J120" s="23" t="s">
        <v>32</v>
      </c>
      <c r="K120" s="23" t="s">
        <v>33</v>
      </c>
      <c r="L120" s="23">
        <f>VLOOKUP(H120,Regiões!$A$1:$E$79,4,FALSE)</f>
        <v>6</v>
      </c>
      <c r="M120" s="23" t="str">
        <f>VLOOKUP(H120,Regiões!$A$1:$E$79,5,FALSE)</f>
        <v>Caparaó</v>
      </c>
      <c r="N120" s="91">
        <v>3654.623</v>
      </c>
      <c r="O120" s="91">
        <v>3342.4180000000001</v>
      </c>
      <c r="P120" s="91">
        <f t="shared" si="4"/>
        <v>26362.239000000001</v>
      </c>
      <c r="Q120" s="91">
        <v>11550.161</v>
      </c>
      <c r="R120" s="91">
        <v>14812.078</v>
      </c>
      <c r="S120" s="91">
        <v>1987.29</v>
      </c>
      <c r="T120" s="91">
        <v>35346.57</v>
      </c>
      <c r="U120" s="91">
        <v>10587</v>
      </c>
      <c r="V120" s="91">
        <f t="shared" si="5"/>
        <v>3338.676678945877</v>
      </c>
    </row>
    <row r="121" spans="1:22" x14ac:dyDescent="0.25">
      <c r="A121" s="27" t="str">
        <f t="shared" si="3"/>
        <v>32031302003</v>
      </c>
      <c r="B121" s="23">
        <f>VLOOKUP(H121,Nomes!$H$2:$I$79,2,FALSE)</f>
        <v>41</v>
      </c>
      <c r="C121" s="23">
        <f>VLOOKUP(D121,Nomes!$C$2:$D$15,2,FALSE)</f>
        <v>2</v>
      </c>
      <c r="D121" s="23">
        <v>2003</v>
      </c>
      <c r="E121" s="23">
        <v>32</v>
      </c>
      <c r="F121" s="23" t="s">
        <v>14</v>
      </c>
      <c r="G121" s="23" t="s">
        <v>119</v>
      </c>
      <c r="H121" s="23" t="s">
        <v>120</v>
      </c>
      <c r="I121" s="23"/>
      <c r="J121" s="23" t="s">
        <v>51</v>
      </c>
      <c r="K121" s="23" t="s">
        <v>52</v>
      </c>
      <c r="L121" s="23">
        <f>VLOOKUP(H121,Regiões!$A$1:$E$79,4,FALSE)</f>
        <v>7</v>
      </c>
      <c r="M121" s="23" t="str">
        <f>VLOOKUP(H121,Regiões!$A$1:$E$79,5,FALSE)</f>
        <v>Rio Doce</v>
      </c>
      <c r="N121" s="91">
        <v>3584.8409999999999</v>
      </c>
      <c r="O121" s="91">
        <v>47042.438000000002</v>
      </c>
      <c r="P121" s="91">
        <f t="shared" si="4"/>
        <v>63498.775999999998</v>
      </c>
      <c r="Q121" s="91">
        <v>39921.561000000002</v>
      </c>
      <c r="R121" s="91">
        <v>23577.215</v>
      </c>
      <c r="S121" s="91">
        <v>11229.51</v>
      </c>
      <c r="T121" s="91">
        <v>125355.56600000001</v>
      </c>
      <c r="U121" s="91">
        <v>15864</v>
      </c>
      <c r="V121" s="91">
        <f t="shared" si="5"/>
        <v>7901.888930912758</v>
      </c>
    </row>
    <row r="122" spans="1:22" x14ac:dyDescent="0.25">
      <c r="A122" s="27" t="str">
        <f t="shared" si="3"/>
        <v>32031632003</v>
      </c>
      <c r="B122" s="23">
        <f>VLOOKUP(H122,Nomes!$H$2:$I$79,2,FALSE)</f>
        <v>42</v>
      </c>
      <c r="C122" s="23">
        <f>VLOOKUP(D122,Nomes!$C$2:$D$15,2,FALSE)</f>
        <v>2</v>
      </c>
      <c r="D122" s="23">
        <v>2003</v>
      </c>
      <c r="E122" s="23">
        <v>32</v>
      </c>
      <c r="F122" s="23" t="s">
        <v>14</v>
      </c>
      <c r="G122" s="23" t="s">
        <v>121</v>
      </c>
      <c r="H122" s="23" t="s">
        <v>122</v>
      </c>
      <c r="I122" s="23"/>
      <c r="J122" s="23" t="s">
        <v>17</v>
      </c>
      <c r="K122" s="23" t="s">
        <v>18</v>
      </c>
      <c r="L122" s="23">
        <f>VLOOKUP(H122,Regiões!$A$1:$E$79,4,FALSE)</f>
        <v>3</v>
      </c>
      <c r="M122" s="23" t="str">
        <f>VLOOKUP(H122,Regiões!$A$1:$E$79,5,FALSE)</f>
        <v>Sudoeste Serrana</v>
      </c>
      <c r="N122" s="91">
        <v>6718.5540000000001</v>
      </c>
      <c r="O122" s="91">
        <v>2383.4259999999999</v>
      </c>
      <c r="P122" s="91">
        <f t="shared" si="4"/>
        <v>22386.460999999999</v>
      </c>
      <c r="Q122" s="91">
        <v>7790.5439999999999</v>
      </c>
      <c r="R122" s="91">
        <v>14595.916999999999</v>
      </c>
      <c r="S122" s="91">
        <v>2393.3380000000002</v>
      </c>
      <c r="T122" s="91">
        <v>33881.78</v>
      </c>
      <c r="U122" s="91">
        <v>11026</v>
      </c>
      <c r="V122" s="91">
        <f t="shared" si="5"/>
        <v>3072.8986033012879</v>
      </c>
    </row>
    <row r="123" spans="1:22" x14ac:dyDescent="0.25">
      <c r="A123" s="27" t="str">
        <f t="shared" si="3"/>
        <v>32032052003</v>
      </c>
      <c r="B123" s="23">
        <f>VLOOKUP(H123,Nomes!$H$2:$I$79,2,FALSE)</f>
        <v>43</v>
      </c>
      <c r="C123" s="23">
        <f>VLOOKUP(D123,Nomes!$C$2:$D$15,2,FALSE)</f>
        <v>2</v>
      </c>
      <c r="D123" s="23">
        <v>2003</v>
      </c>
      <c r="E123" s="23">
        <v>32</v>
      </c>
      <c r="F123" s="23" t="s">
        <v>14</v>
      </c>
      <c r="G123" s="23" t="s">
        <v>123</v>
      </c>
      <c r="H123" s="23" t="s">
        <v>54</v>
      </c>
      <c r="I123" s="23"/>
      <c r="J123" s="23" t="s">
        <v>51</v>
      </c>
      <c r="K123" s="23" t="s">
        <v>52</v>
      </c>
      <c r="L123" s="23">
        <f>VLOOKUP(H123,Regiões!$A$1:$E$79,4,FALSE)</f>
        <v>7</v>
      </c>
      <c r="M123" s="23" t="str">
        <f>VLOOKUP(H123,Regiões!$A$1:$E$79,5,FALSE)</f>
        <v>Rio Doce</v>
      </c>
      <c r="N123" s="91">
        <v>57871.336000000003</v>
      </c>
      <c r="O123" s="91">
        <v>346869.03499999997</v>
      </c>
      <c r="P123" s="91">
        <f t="shared" si="4"/>
        <v>521048.603</v>
      </c>
      <c r="Q123" s="91">
        <v>360861.49800000002</v>
      </c>
      <c r="R123" s="91">
        <v>160187.10500000001</v>
      </c>
      <c r="S123" s="91">
        <v>154106.106</v>
      </c>
      <c r="T123" s="91">
        <v>1079895.0789999999</v>
      </c>
      <c r="U123" s="91">
        <v>116945</v>
      </c>
      <c r="V123" s="91">
        <f t="shared" si="5"/>
        <v>9234.2133396040881</v>
      </c>
    </row>
    <row r="124" spans="1:22" x14ac:dyDescent="0.25">
      <c r="A124" s="27" t="str">
        <f t="shared" si="3"/>
        <v>32033042003</v>
      </c>
      <c r="B124" s="23">
        <f>VLOOKUP(H124,Nomes!$H$2:$I$79,2,FALSE)</f>
        <v>44</v>
      </c>
      <c r="C124" s="23">
        <f>VLOOKUP(D124,Nomes!$C$2:$D$15,2,FALSE)</f>
        <v>2</v>
      </c>
      <c r="D124" s="23">
        <v>2003</v>
      </c>
      <c r="E124" s="23">
        <v>32</v>
      </c>
      <c r="F124" s="23" t="s">
        <v>14</v>
      </c>
      <c r="G124" s="23" t="s">
        <v>124</v>
      </c>
      <c r="H124" s="23" t="s">
        <v>125</v>
      </c>
      <c r="I124" s="23"/>
      <c r="J124" s="23" t="s">
        <v>22</v>
      </c>
      <c r="K124" s="23" t="s">
        <v>23</v>
      </c>
      <c r="L124" s="23">
        <f>VLOOKUP(H124,Regiões!$A$1:$E$79,4,FALSE)</f>
        <v>10</v>
      </c>
      <c r="M124" s="23" t="str">
        <f>VLOOKUP(H124,Regiões!$A$1:$E$79,5,FALSE)</f>
        <v>Noroeste</v>
      </c>
      <c r="N124" s="91">
        <v>2924.1669999999999</v>
      </c>
      <c r="O124" s="91">
        <v>2070.9740000000002</v>
      </c>
      <c r="P124" s="91">
        <f t="shared" si="4"/>
        <v>28900.511999999999</v>
      </c>
      <c r="Q124" s="91">
        <v>12959.871999999999</v>
      </c>
      <c r="R124" s="91">
        <v>15940.64</v>
      </c>
      <c r="S124" s="91">
        <v>2588.4009999999998</v>
      </c>
      <c r="T124" s="91">
        <v>36484.053999999996</v>
      </c>
      <c r="U124" s="91">
        <v>11667</v>
      </c>
      <c r="V124" s="91">
        <f t="shared" si="5"/>
        <v>3127.1152824205024</v>
      </c>
    </row>
    <row r="125" spans="1:22" x14ac:dyDescent="0.25">
      <c r="A125" s="27" t="str">
        <f t="shared" si="3"/>
        <v>32033202003</v>
      </c>
      <c r="B125" s="23">
        <f>VLOOKUP(H125,Nomes!$H$2:$I$79,2,FALSE)</f>
        <v>45</v>
      </c>
      <c r="C125" s="23">
        <f>VLOOKUP(D125,Nomes!$C$2:$D$15,2,FALSE)</f>
        <v>2</v>
      </c>
      <c r="D125" s="23">
        <v>2003</v>
      </c>
      <c r="E125" s="23">
        <v>32</v>
      </c>
      <c r="F125" s="23" t="s">
        <v>14</v>
      </c>
      <c r="G125" s="23" t="s">
        <v>126</v>
      </c>
      <c r="H125" s="23" t="s">
        <v>127</v>
      </c>
      <c r="I125" s="23"/>
      <c r="J125" s="23" t="s">
        <v>32</v>
      </c>
      <c r="K125" s="23" t="s">
        <v>33</v>
      </c>
      <c r="L125" s="23">
        <f>VLOOKUP(H125,Regiões!$A$1:$E$79,4,FALSE)</f>
        <v>4</v>
      </c>
      <c r="M125" s="23" t="str">
        <f>VLOOKUP(H125,Regiões!$A$1:$E$79,5,FALSE)</f>
        <v>Litoral Sul</v>
      </c>
      <c r="N125" s="91">
        <v>17221.014999999999</v>
      </c>
      <c r="O125" s="91">
        <v>23414.371999999999</v>
      </c>
      <c r="P125" s="91">
        <f t="shared" si="4"/>
        <v>95204.024999999994</v>
      </c>
      <c r="Q125" s="91">
        <v>54403.612999999998</v>
      </c>
      <c r="R125" s="91">
        <v>40800.411999999997</v>
      </c>
      <c r="S125" s="91">
        <v>8495.9539999999997</v>
      </c>
      <c r="T125" s="91">
        <v>144335.36600000001</v>
      </c>
      <c r="U125" s="91">
        <v>33058</v>
      </c>
      <c r="V125" s="91">
        <f t="shared" si="5"/>
        <v>4366.1251739367171</v>
      </c>
    </row>
    <row r="126" spans="1:22" x14ac:dyDescent="0.25">
      <c r="A126" s="27" t="str">
        <f t="shared" si="3"/>
        <v>32033462003</v>
      </c>
      <c r="B126" s="23">
        <f>VLOOKUP(H126,Nomes!$H$2:$I$79,2,FALSE)</f>
        <v>46</v>
      </c>
      <c r="C126" s="23">
        <f>VLOOKUP(D126,Nomes!$C$2:$D$15,2,FALSE)</f>
        <v>2</v>
      </c>
      <c r="D126" s="23">
        <v>2003</v>
      </c>
      <c r="E126" s="23">
        <v>32</v>
      </c>
      <c r="F126" s="23" t="s">
        <v>14</v>
      </c>
      <c r="G126" s="23" t="s">
        <v>128</v>
      </c>
      <c r="H126" s="23" t="s">
        <v>129</v>
      </c>
      <c r="I126" s="23"/>
      <c r="J126" s="23" t="s">
        <v>17</v>
      </c>
      <c r="K126" s="23" t="s">
        <v>18</v>
      </c>
      <c r="L126" s="23">
        <f>VLOOKUP(H126,Regiões!$A$1:$E$79,4,FALSE)</f>
        <v>3</v>
      </c>
      <c r="M126" s="23" t="str">
        <f>VLOOKUP(H126,Regiões!$A$1:$E$79,5,FALSE)</f>
        <v>Sudoeste Serrana</v>
      </c>
      <c r="N126" s="91">
        <v>8011.6379999999999</v>
      </c>
      <c r="O126" s="91">
        <v>6856.9650000000001</v>
      </c>
      <c r="P126" s="91">
        <f t="shared" si="4"/>
        <v>46853.898000000001</v>
      </c>
      <c r="Q126" s="91">
        <v>26930.388999999999</v>
      </c>
      <c r="R126" s="91">
        <v>19923.508999999998</v>
      </c>
      <c r="S126" s="91">
        <v>9031.1090000000004</v>
      </c>
      <c r="T126" s="91">
        <v>70753.608999999997</v>
      </c>
      <c r="U126" s="91">
        <v>13009</v>
      </c>
      <c r="V126" s="91">
        <f t="shared" si="5"/>
        <v>5438.8199707894537</v>
      </c>
    </row>
    <row r="127" spans="1:22" x14ac:dyDescent="0.25">
      <c r="A127" s="27" t="str">
        <f t="shared" si="3"/>
        <v>32033532003</v>
      </c>
      <c r="B127" s="23">
        <f>VLOOKUP(H127,Nomes!$H$2:$I$79,2,FALSE)</f>
        <v>47</v>
      </c>
      <c r="C127" s="23">
        <f>VLOOKUP(D127,Nomes!$C$2:$D$15,2,FALSE)</f>
        <v>2</v>
      </c>
      <c r="D127" s="23">
        <v>2003</v>
      </c>
      <c r="E127" s="23">
        <v>32</v>
      </c>
      <c r="F127" s="23" t="s">
        <v>14</v>
      </c>
      <c r="G127" s="23" t="s">
        <v>130</v>
      </c>
      <c r="H127" s="23" t="s">
        <v>131</v>
      </c>
      <c r="I127" s="23"/>
      <c r="J127" s="23" t="s">
        <v>22</v>
      </c>
      <c r="K127" s="23" t="s">
        <v>23</v>
      </c>
      <c r="L127" s="23">
        <f>VLOOKUP(H127,Regiões!$A$1:$E$79,4,FALSE)</f>
        <v>8</v>
      </c>
      <c r="M127" s="23" t="str">
        <f>VLOOKUP(H127,Regiões!$A$1:$E$79,5,FALSE)</f>
        <v>Centro-Oeste</v>
      </c>
      <c r="N127" s="91">
        <v>6369.5</v>
      </c>
      <c r="O127" s="91">
        <v>6576.0690000000004</v>
      </c>
      <c r="P127" s="91">
        <f t="shared" si="4"/>
        <v>26505.474999999999</v>
      </c>
      <c r="Q127" s="91">
        <v>12155.005999999999</v>
      </c>
      <c r="R127" s="91">
        <v>14350.468999999999</v>
      </c>
      <c r="S127" s="91">
        <v>3578.105</v>
      </c>
      <c r="T127" s="91">
        <v>43029.148000000001</v>
      </c>
      <c r="U127" s="91">
        <v>10207</v>
      </c>
      <c r="V127" s="91">
        <f t="shared" si="5"/>
        <v>4215.6508278632309</v>
      </c>
    </row>
    <row r="128" spans="1:22" x14ac:dyDescent="0.25">
      <c r="A128" s="27" t="str">
        <f t="shared" si="3"/>
        <v>32034032003</v>
      </c>
      <c r="B128" s="23">
        <f>VLOOKUP(H128,Nomes!$H$2:$I$79,2,FALSE)</f>
        <v>48</v>
      </c>
      <c r="C128" s="23">
        <f>VLOOKUP(D128,Nomes!$C$2:$D$15,2,FALSE)</f>
        <v>2</v>
      </c>
      <c r="D128" s="23">
        <v>2003</v>
      </c>
      <c r="E128" s="23">
        <v>32</v>
      </c>
      <c r="F128" s="23" t="s">
        <v>14</v>
      </c>
      <c r="G128" s="23" t="s">
        <v>132</v>
      </c>
      <c r="H128" s="23" t="s">
        <v>133</v>
      </c>
      <c r="I128" s="23"/>
      <c r="J128" s="23" t="s">
        <v>32</v>
      </c>
      <c r="K128" s="23" t="s">
        <v>33</v>
      </c>
      <c r="L128" s="23">
        <f>VLOOKUP(H128,Regiões!$A$1:$E$79,4,FALSE)</f>
        <v>5</v>
      </c>
      <c r="M128" s="23" t="str">
        <f>VLOOKUP(H128,Regiões!$A$1:$E$79,5,FALSE)</f>
        <v>Central Sul</v>
      </c>
      <c r="N128" s="91">
        <v>10621.094999999999</v>
      </c>
      <c r="O128" s="91">
        <v>18672.984</v>
      </c>
      <c r="P128" s="91">
        <f t="shared" si="4"/>
        <v>69854.3</v>
      </c>
      <c r="Q128" s="91">
        <v>35637.019</v>
      </c>
      <c r="R128" s="91">
        <v>34217.281000000003</v>
      </c>
      <c r="S128" s="91">
        <v>11483.022999999999</v>
      </c>
      <c r="T128" s="91">
        <v>110631.401</v>
      </c>
      <c r="U128" s="91">
        <v>26864</v>
      </c>
      <c r="V128" s="91">
        <f t="shared" si="5"/>
        <v>4118.2028365098276</v>
      </c>
    </row>
    <row r="129" spans="1:22" x14ac:dyDescent="0.25">
      <c r="A129" s="27" t="str">
        <f t="shared" si="3"/>
        <v>32035022003</v>
      </c>
      <c r="B129" s="23">
        <f>VLOOKUP(H129,Nomes!$H$2:$I$79,2,FALSE)</f>
        <v>49</v>
      </c>
      <c r="C129" s="23">
        <f>VLOOKUP(D129,Nomes!$C$2:$D$15,2,FALSE)</f>
        <v>2</v>
      </c>
      <c r="D129" s="23">
        <v>2003</v>
      </c>
      <c r="E129" s="23">
        <v>32</v>
      </c>
      <c r="F129" s="23" t="s">
        <v>14</v>
      </c>
      <c r="G129" s="23" t="s">
        <v>134</v>
      </c>
      <c r="H129" s="23" t="s">
        <v>135</v>
      </c>
      <c r="I129" s="23"/>
      <c r="J129" s="23" t="s">
        <v>51</v>
      </c>
      <c r="K129" s="23" t="s">
        <v>52</v>
      </c>
      <c r="L129" s="23">
        <f>VLOOKUP(H129,Regiões!$A$1:$E$79,4,FALSE)</f>
        <v>9</v>
      </c>
      <c r="M129" s="23" t="str">
        <f>VLOOKUP(H129,Regiões!$A$1:$E$79,5,FALSE)</f>
        <v>Nordeste</v>
      </c>
      <c r="N129" s="91">
        <v>18565.03</v>
      </c>
      <c r="O129" s="91">
        <v>5991.3760000000002</v>
      </c>
      <c r="P129" s="91">
        <f t="shared" si="4"/>
        <v>49500.608</v>
      </c>
      <c r="Q129" s="91">
        <v>26737.367999999999</v>
      </c>
      <c r="R129" s="91">
        <v>22763.24</v>
      </c>
      <c r="S129" s="91">
        <v>5356.4</v>
      </c>
      <c r="T129" s="91">
        <v>79413.414000000004</v>
      </c>
      <c r="U129" s="91">
        <v>16995</v>
      </c>
      <c r="V129" s="91">
        <f t="shared" si="5"/>
        <v>4672.7516328331858</v>
      </c>
    </row>
    <row r="130" spans="1:22" x14ac:dyDescent="0.25">
      <c r="A130" s="27" t="str">
        <f t="shared" si="3"/>
        <v>32036012003</v>
      </c>
      <c r="B130" s="23">
        <f>VLOOKUP(H130,Nomes!$H$2:$I$79,2,FALSE)</f>
        <v>50</v>
      </c>
      <c r="C130" s="23">
        <f>VLOOKUP(D130,Nomes!$C$2:$D$15,2,FALSE)</f>
        <v>2</v>
      </c>
      <c r="D130" s="23">
        <v>2003</v>
      </c>
      <c r="E130" s="23">
        <v>32</v>
      </c>
      <c r="F130" s="23" t="s">
        <v>14</v>
      </c>
      <c r="G130" s="23" t="s">
        <v>137</v>
      </c>
      <c r="H130" s="23" t="s">
        <v>138</v>
      </c>
      <c r="I130" s="23"/>
      <c r="J130" s="23" t="s">
        <v>51</v>
      </c>
      <c r="K130" s="23" t="s">
        <v>52</v>
      </c>
      <c r="L130" s="23">
        <f>VLOOKUP(H130,Regiões!$A$1:$E$79,4,FALSE)</f>
        <v>9</v>
      </c>
      <c r="M130" s="23" t="str">
        <f>VLOOKUP(H130,Regiões!$A$1:$E$79,5,FALSE)</f>
        <v>Nordeste</v>
      </c>
      <c r="N130" s="91">
        <v>6969.6319999999996</v>
      </c>
      <c r="O130" s="91">
        <v>1668.5050000000001</v>
      </c>
      <c r="P130" s="91">
        <f t="shared" si="4"/>
        <v>14874.618</v>
      </c>
      <c r="Q130" s="91">
        <v>5263.1080000000002</v>
      </c>
      <c r="R130" s="91">
        <v>9611.51</v>
      </c>
      <c r="S130" s="91">
        <v>1265.798</v>
      </c>
      <c r="T130" s="91">
        <v>24778.554</v>
      </c>
      <c r="U130" s="91">
        <v>6052</v>
      </c>
      <c r="V130" s="91">
        <f t="shared" si="5"/>
        <v>4094.2752808988762</v>
      </c>
    </row>
    <row r="131" spans="1:22" x14ac:dyDescent="0.25">
      <c r="A131" s="27" t="str">
        <f t="shared" ref="A131:A194" si="6">G131&amp;D131</f>
        <v>32037002003</v>
      </c>
      <c r="B131" s="23">
        <f>VLOOKUP(H131,Nomes!$H$2:$I$79,2,FALSE)</f>
        <v>51</v>
      </c>
      <c r="C131" s="23">
        <f>VLOOKUP(D131,Nomes!$C$2:$D$15,2,FALSE)</f>
        <v>2</v>
      </c>
      <c r="D131" s="23">
        <v>2003</v>
      </c>
      <c r="E131" s="23">
        <v>32</v>
      </c>
      <c r="F131" s="23" t="s">
        <v>14</v>
      </c>
      <c r="G131" s="23" t="s">
        <v>139</v>
      </c>
      <c r="H131" s="23" t="s">
        <v>140</v>
      </c>
      <c r="I131" s="23"/>
      <c r="J131" s="23" t="s">
        <v>32</v>
      </c>
      <c r="K131" s="23" t="s">
        <v>33</v>
      </c>
      <c r="L131" s="23">
        <f>VLOOKUP(H131,Regiões!$A$1:$E$79,4,FALSE)</f>
        <v>6</v>
      </c>
      <c r="M131" s="23" t="str">
        <f>VLOOKUP(H131,Regiões!$A$1:$E$79,5,FALSE)</f>
        <v>Caparaó</v>
      </c>
      <c r="N131" s="91">
        <v>10381.588</v>
      </c>
      <c r="O131" s="91">
        <v>4487.3289999999997</v>
      </c>
      <c r="P131" s="91">
        <f t="shared" si="4"/>
        <v>39524.561000000002</v>
      </c>
      <c r="Q131" s="91">
        <v>15069.84</v>
      </c>
      <c r="R131" s="91">
        <v>24454.721000000001</v>
      </c>
      <c r="S131" s="91">
        <v>3002.239</v>
      </c>
      <c r="T131" s="91">
        <v>57395.716999999997</v>
      </c>
      <c r="U131" s="91">
        <v>19545</v>
      </c>
      <c r="V131" s="91">
        <f t="shared" si="5"/>
        <v>2936.5933486825274</v>
      </c>
    </row>
    <row r="132" spans="1:22" x14ac:dyDescent="0.25">
      <c r="A132" s="27" t="str">
        <f t="shared" si="6"/>
        <v>32038092003</v>
      </c>
      <c r="B132" s="23">
        <f>VLOOKUP(H132,Nomes!$H$2:$I$79,2,FALSE)</f>
        <v>52</v>
      </c>
      <c r="C132" s="23">
        <f>VLOOKUP(D132,Nomes!$C$2:$D$15,2,FALSE)</f>
        <v>2</v>
      </c>
      <c r="D132" s="23">
        <v>2003</v>
      </c>
      <c r="E132" s="23">
        <v>32</v>
      </c>
      <c r="F132" s="23" t="s">
        <v>14</v>
      </c>
      <c r="G132" s="23" t="s">
        <v>141</v>
      </c>
      <c r="H132" s="23" t="s">
        <v>142</v>
      </c>
      <c r="I132" s="23"/>
      <c r="J132" s="23" t="s">
        <v>32</v>
      </c>
      <c r="K132" s="23" t="s">
        <v>33</v>
      </c>
      <c r="L132" s="23">
        <f>VLOOKUP(H132,Regiões!$A$1:$E$79,4,FALSE)</f>
        <v>5</v>
      </c>
      <c r="M132" s="23" t="str">
        <f>VLOOKUP(H132,Regiões!$A$1:$E$79,5,FALSE)</f>
        <v>Central Sul</v>
      </c>
      <c r="N132" s="91">
        <v>3264.1750000000002</v>
      </c>
      <c r="O132" s="91">
        <v>3252.567</v>
      </c>
      <c r="P132" s="91">
        <f t="shared" ref="P132:P195" si="7">Q132+R132</f>
        <v>33121.43</v>
      </c>
      <c r="Q132" s="91">
        <v>16125.414000000001</v>
      </c>
      <c r="R132" s="91">
        <v>16996.016</v>
      </c>
      <c r="S132" s="91">
        <v>2605.8609999999999</v>
      </c>
      <c r="T132" s="91">
        <v>42244.031000000003</v>
      </c>
      <c r="U132" s="91">
        <v>13686</v>
      </c>
      <c r="V132" s="91">
        <f t="shared" ref="V132:V195" si="8">(T132*1000)/U132</f>
        <v>3086.6601636709047</v>
      </c>
    </row>
    <row r="133" spans="1:22" x14ac:dyDescent="0.25">
      <c r="A133" s="27" t="str">
        <f t="shared" si="6"/>
        <v>32039082003</v>
      </c>
      <c r="B133" s="23">
        <f>VLOOKUP(H133,Nomes!$H$2:$I$79,2,FALSE)</f>
        <v>53</v>
      </c>
      <c r="C133" s="23">
        <f>VLOOKUP(D133,Nomes!$C$2:$D$15,2,FALSE)</f>
        <v>2</v>
      </c>
      <c r="D133" s="23">
        <v>2003</v>
      </c>
      <c r="E133" s="23">
        <v>32</v>
      </c>
      <c r="F133" s="23" t="s">
        <v>14</v>
      </c>
      <c r="G133" s="23" t="s">
        <v>143</v>
      </c>
      <c r="H133" s="23" t="s">
        <v>25</v>
      </c>
      <c r="I133" s="23"/>
      <c r="J133" s="23" t="s">
        <v>22</v>
      </c>
      <c r="K133" s="23" t="s">
        <v>23</v>
      </c>
      <c r="L133" s="23">
        <f>VLOOKUP(H133,Regiões!$A$1:$E$79,4,FALSE)</f>
        <v>10</v>
      </c>
      <c r="M133" s="23" t="str">
        <f>VLOOKUP(H133,Regiões!$A$1:$E$79,5,FALSE)</f>
        <v>Noroeste</v>
      </c>
      <c r="N133" s="91">
        <v>20268.45</v>
      </c>
      <c r="O133" s="91">
        <v>43853.597000000002</v>
      </c>
      <c r="P133" s="91">
        <f t="shared" si="7"/>
        <v>135453.24099999998</v>
      </c>
      <c r="Q133" s="91">
        <v>80431.225999999995</v>
      </c>
      <c r="R133" s="91">
        <v>55022.014999999999</v>
      </c>
      <c r="S133" s="91">
        <v>24920.363000000001</v>
      </c>
      <c r="T133" s="91">
        <v>224495.65100000001</v>
      </c>
      <c r="U133" s="91">
        <v>44095</v>
      </c>
      <c r="V133" s="91">
        <f t="shared" si="8"/>
        <v>5091.1815625354348</v>
      </c>
    </row>
    <row r="134" spans="1:22" x14ac:dyDescent="0.25">
      <c r="A134" s="27" t="str">
        <f t="shared" si="6"/>
        <v>32040052003</v>
      </c>
      <c r="B134" s="23">
        <f>VLOOKUP(H134,Nomes!$H$2:$I$79,2,FALSE)</f>
        <v>54</v>
      </c>
      <c r="C134" s="23">
        <f>VLOOKUP(D134,Nomes!$C$2:$D$15,2,FALSE)</f>
        <v>2</v>
      </c>
      <c r="D134" s="23">
        <v>2003</v>
      </c>
      <c r="E134" s="23">
        <v>32</v>
      </c>
      <c r="F134" s="23" t="s">
        <v>14</v>
      </c>
      <c r="G134" s="23" t="s">
        <v>144</v>
      </c>
      <c r="H134" s="23" t="s">
        <v>145</v>
      </c>
      <c r="I134" s="23"/>
      <c r="J134" s="23" t="s">
        <v>22</v>
      </c>
      <c r="K134" s="23" t="s">
        <v>23</v>
      </c>
      <c r="L134" s="23">
        <f>VLOOKUP(H134,Regiões!$A$1:$E$79,4,FALSE)</f>
        <v>8</v>
      </c>
      <c r="M134" s="23" t="str">
        <f>VLOOKUP(H134,Regiões!$A$1:$E$79,5,FALSE)</f>
        <v>Centro-Oeste</v>
      </c>
      <c r="N134" s="91">
        <v>6710.5450000000001</v>
      </c>
      <c r="O134" s="91">
        <v>4350.6540000000005</v>
      </c>
      <c r="P134" s="91">
        <f t="shared" si="7"/>
        <v>46438.573000000004</v>
      </c>
      <c r="Q134" s="91">
        <v>17782.067999999999</v>
      </c>
      <c r="R134" s="91">
        <v>28656.505000000001</v>
      </c>
      <c r="S134" s="91">
        <v>3345.973</v>
      </c>
      <c r="T134" s="91">
        <v>60845.743999999999</v>
      </c>
      <c r="U134" s="91">
        <v>20217</v>
      </c>
      <c r="V134" s="91">
        <f t="shared" si="8"/>
        <v>3009.6326853638029</v>
      </c>
    </row>
    <row r="135" spans="1:22" x14ac:dyDescent="0.25">
      <c r="A135" s="27" t="str">
        <f t="shared" si="6"/>
        <v>32040542003</v>
      </c>
      <c r="B135" s="23">
        <f>VLOOKUP(H135,Nomes!$H$2:$I$79,2,FALSE)</f>
        <v>55</v>
      </c>
      <c r="C135" s="23">
        <f>VLOOKUP(D135,Nomes!$C$2:$D$15,2,FALSE)</f>
        <v>2</v>
      </c>
      <c r="D135" s="23">
        <v>2003</v>
      </c>
      <c r="E135" s="23">
        <v>32</v>
      </c>
      <c r="F135" s="23" t="s">
        <v>14</v>
      </c>
      <c r="G135" s="23" t="s">
        <v>146</v>
      </c>
      <c r="H135" s="23" t="s">
        <v>147</v>
      </c>
      <c r="I135" s="23"/>
      <c r="J135" s="23" t="s">
        <v>51</v>
      </c>
      <c r="K135" s="23" t="s">
        <v>52</v>
      </c>
      <c r="L135" s="23">
        <f>VLOOKUP(H135,Regiões!$A$1:$E$79,4,FALSE)</f>
        <v>9</v>
      </c>
      <c r="M135" s="23" t="str">
        <f>VLOOKUP(H135,Regiões!$A$1:$E$79,5,FALSE)</f>
        <v>Nordeste</v>
      </c>
      <c r="N135" s="91">
        <v>15566.612999999999</v>
      </c>
      <c r="O135" s="91">
        <v>13929.947</v>
      </c>
      <c r="P135" s="91">
        <f t="shared" si="7"/>
        <v>52663.717999999993</v>
      </c>
      <c r="Q135" s="91">
        <v>26675.958999999999</v>
      </c>
      <c r="R135" s="91">
        <v>25987.758999999998</v>
      </c>
      <c r="S135" s="91">
        <v>8591.1020000000008</v>
      </c>
      <c r="T135" s="91">
        <v>90751.38</v>
      </c>
      <c r="U135" s="91">
        <v>22150</v>
      </c>
      <c r="V135" s="91">
        <f t="shared" si="8"/>
        <v>4097.12776523702</v>
      </c>
    </row>
    <row r="136" spans="1:22" x14ac:dyDescent="0.25">
      <c r="A136" s="27" t="str">
        <f t="shared" si="6"/>
        <v>32041042003</v>
      </c>
      <c r="B136" s="23">
        <f>VLOOKUP(H136,Nomes!$H$2:$I$79,2,FALSE)</f>
        <v>56</v>
      </c>
      <c r="C136" s="23">
        <f>VLOOKUP(D136,Nomes!$C$2:$D$15,2,FALSE)</f>
        <v>2</v>
      </c>
      <c r="D136" s="23">
        <v>2003</v>
      </c>
      <c r="E136" s="23">
        <v>32</v>
      </c>
      <c r="F136" s="23" t="s">
        <v>14</v>
      </c>
      <c r="G136" s="23" t="s">
        <v>148</v>
      </c>
      <c r="H136" s="23" t="s">
        <v>149</v>
      </c>
      <c r="I136" s="23"/>
      <c r="J136" s="23" t="s">
        <v>51</v>
      </c>
      <c r="K136" s="23" t="s">
        <v>52</v>
      </c>
      <c r="L136" s="23">
        <f>VLOOKUP(H136,Regiões!$A$1:$E$79,4,FALSE)</f>
        <v>9</v>
      </c>
      <c r="M136" s="23" t="str">
        <f>VLOOKUP(H136,Regiões!$A$1:$E$79,5,FALSE)</f>
        <v>Nordeste</v>
      </c>
      <c r="N136" s="91">
        <v>33420.462</v>
      </c>
      <c r="O136" s="91">
        <v>9513.7810000000009</v>
      </c>
      <c r="P136" s="91">
        <f t="shared" si="7"/>
        <v>59052.084999999999</v>
      </c>
      <c r="Q136" s="91">
        <v>31709.455999999998</v>
      </c>
      <c r="R136" s="91">
        <v>27342.629000000001</v>
      </c>
      <c r="S136" s="91">
        <v>8563.83</v>
      </c>
      <c r="T136" s="91">
        <v>110550.158</v>
      </c>
      <c r="U136" s="91">
        <v>21324</v>
      </c>
      <c r="V136" s="91">
        <f t="shared" si="8"/>
        <v>5184.3067904708314</v>
      </c>
    </row>
    <row r="137" spans="1:22" x14ac:dyDescent="0.25">
      <c r="A137" s="27" t="str">
        <f t="shared" si="6"/>
        <v>32042032003</v>
      </c>
      <c r="B137" s="23">
        <f>VLOOKUP(H137,Nomes!$H$2:$I$79,2,FALSE)</f>
        <v>57</v>
      </c>
      <c r="C137" s="23">
        <f>VLOOKUP(D137,Nomes!$C$2:$D$15,2,FALSE)</f>
        <v>2</v>
      </c>
      <c r="D137" s="23">
        <v>2003</v>
      </c>
      <c r="E137" s="23">
        <v>32</v>
      </c>
      <c r="F137" s="23" t="s">
        <v>14</v>
      </c>
      <c r="G137" s="23" t="s">
        <v>150</v>
      </c>
      <c r="H137" s="23" t="s">
        <v>151</v>
      </c>
      <c r="I137" s="23"/>
      <c r="J137" s="23" t="s">
        <v>17</v>
      </c>
      <c r="K137" s="23" t="s">
        <v>18</v>
      </c>
      <c r="L137" s="23">
        <f>VLOOKUP(H137,Regiões!$A$1:$E$79,4,FALSE)</f>
        <v>4</v>
      </c>
      <c r="M137" s="23" t="str">
        <f>VLOOKUP(H137,Regiões!$A$1:$E$79,5,FALSE)</f>
        <v>Litoral Sul</v>
      </c>
      <c r="N137" s="91">
        <v>1758.26</v>
      </c>
      <c r="O137" s="91">
        <v>5431.3580000000002</v>
      </c>
      <c r="P137" s="91">
        <f t="shared" si="7"/>
        <v>50783.842000000004</v>
      </c>
      <c r="Q137" s="91">
        <v>28373.223000000002</v>
      </c>
      <c r="R137" s="91">
        <v>22410.618999999999</v>
      </c>
      <c r="S137" s="91">
        <v>4536.8599999999997</v>
      </c>
      <c r="T137" s="91">
        <v>62510.319000000003</v>
      </c>
      <c r="U137" s="91">
        <v>16699</v>
      </c>
      <c r="V137" s="91">
        <f t="shared" si="8"/>
        <v>3743.3570273669084</v>
      </c>
    </row>
    <row r="138" spans="1:22" x14ac:dyDescent="0.25">
      <c r="A138" s="27" t="str">
        <f t="shared" si="6"/>
        <v>32042522003</v>
      </c>
      <c r="B138" s="23">
        <f>VLOOKUP(H138,Nomes!$H$2:$I$79,2,FALSE)</f>
        <v>58</v>
      </c>
      <c r="C138" s="23">
        <f>VLOOKUP(D138,Nomes!$C$2:$D$15,2,FALSE)</f>
        <v>2</v>
      </c>
      <c r="D138" s="23">
        <v>2003</v>
      </c>
      <c r="E138" s="23">
        <v>32</v>
      </c>
      <c r="F138" s="23" t="s">
        <v>14</v>
      </c>
      <c r="G138" s="23" t="s">
        <v>152</v>
      </c>
      <c r="H138" s="23" t="s">
        <v>153</v>
      </c>
      <c r="I138" s="23"/>
      <c r="J138" s="23" t="s">
        <v>51</v>
      </c>
      <c r="K138" s="23" t="s">
        <v>52</v>
      </c>
      <c r="L138" s="23">
        <f>VLOOKUP(H138,Regiões!$A$1:$E$79,4,FALSE)</f>
        <v>9</v>
      </c>
      <c r="M138" s="23" t="str">
        <f>VLOOKUP(H138,Regiões!$A$1:$E$79,5,FALSE)</f>
        <v>Nordeste</v>
      </c>
      <c r="N138" s="91">
        <v>3922.3670000000002</v>
      </c>
      <c r="O138" s="91">
        <v>1743.72</v>
      </c>
      <c r="P138" s="91">
        <f t="shared" si="7"/>
        <v>14418.731</v>
      </c>
      <c r="Q138" s="91">
        <v>5545.7439999999997</v>
      </c>
      <c r="R138" s="91">
        <v>8872.9869999999992</v>
      </c>
      <c r="S138" s="91">
        <v>1330.713</v>
      </c>
      <c r="T138" s="91">
        <v>21415.530999999999</v>
      </c>
      <c r="U138" s="91">
        <v>6367</v>
      </c>
      <c r="V138" s="91">
        <f t="shared" si="8"/>
        <v>3363.5198680697345</v>
      </c>
    </row>
    <row r="139" spans="1:22" x14ac:dyDescent="0.25">
      <c r="A139" s="27" t="str">
        <f t="shared" si="6"/>
        <v>32043022003</v>
      </c>
      <c r="B139" s="23">
        <f>VLOOKUP(H139,Nomes!$H$2:$I$79,2,FALSE)</f>
        <v>59</v>
      </c>
      <c r="C139" s="23">
        <f>VLOOKUP(D139,Nomes!$C$2:$D$15,2,FALSE)</f>
        <v>2</v>
      </c>
      <c r="D139" s="23">
        <v>2003</v>
      </c>
      <c r="E139" s="23">
        <v>32</v>
      </c>
      <c r="F139" s="23" t="s">
        <v>14</v>
      </c>
      <c r="G139" s="23" t="s">
        <v>154</v>
      </c>
      <c r="H139" s="23" t="s">
        <v>155</v>
      </c>
      <c r="I139" s="23"/>
      <c r="J139" s="23" t="s">
        <v>32</v>
      </c>
      <c r="K139" s="23" t="s">
        <v>33</v>
      </c>
      <c r="L139" s="23">
        <f>VLOOKUP(H139,Regiões!$A$1:$E$79,4,FALSE)</f>
        <v>4</v>
      </c>
      <c r="M139" s="23" t="str">
        <f>VLOOKUP(H139,Regiões!$A$1:$E$79,5,FALSE)</f>
        <v>Litoral Sul</v>
      </c>
      <c r="N139" s="91">
        <v>9469.0069999999996</v>
      </c>
      <c r="O139" s="91">
        <v>252613.85800000001</v>
      </c>
      <c r="P139" s="91">
        <f t="shared" si="7"/>
        <v>75363.411999999997</v>
      </c>
      <c r="Q139" s="91">
        <v>60012.771000000001</v>
      </c>
      <c r="R139" s="91">
        <v>15350.641</v>
      </c>
      <c r="S139" s="91">
        <v>4222.0079999999998</v>
      </c>
      <c r="T139" s="91">
        <v>341668.28499999997</v>
      </c>
      <c r="U139" s="91">
        <v>9593</v>
      </c>
      <c r="V139" s="91">
        <f t="shared" si="8"/>
        <v>35616.416657979775</v>
      </c>
    </row>
    <row r="140" spans="1:22" x14ac:dyDescent="0.25">
      <c r="A140" s="27" t="str">
        <f t="shared" si="6"/>
        <v>32043512003</v>
      </c>
      <c r="B140" s="23">
        <f>VLOOKUP(H140,Nomes!$H$2:$I$79,2,FALSE)</f>
        <v>60</v>
      </c>
      <c r="C140" s="23">
        <f>VLOOKUP(D140,Nomes!$C$2:$D$15,2,FALSE)</f>
        <v>2</v>
      </c>
      <c r="D140" s="23">
        <v>2003</v>
      </c>
      <c r="E140" s="23">
        <v>32</v>
      </c>
      <c r="F140" s="23" t="s">
        <v>14</v>
      </c>
      <c r="G140" s="23" t="s">
        <v>156</v>
      </c>
      <c r="H140" s="23" t="s">
        <v>157</v>
      </c>
      <c r="I140" s="23"/>
      <c r="J140" s="23" t="s">
        <v>51</v>
      </c>
      <c r="K140" s="23" t="s">
        <v>52</v>
      </c>
      <c r="L140" s="23">
        <f>VLOOKUP(H140,Regiões!$A$1:$E$79,4,FALSE)</f>
        <v>7</v>
      </c>
      <c r="M140" s="23" t="str">
        <f>VLOOKUP(H140,Regiões!$A$1:$E$79,5,FALSE)</f>
        <v>Rio Doce</v>
      </c>
      <c r="N140" s="91">
        <v>12100.886</v>
      </c>
      <c r="O140" s="91">
        <v>5826.9790000000003</v>
      </c>
      <c r="P140" s="91">
        <f t="shared" si="7"/>
        <v>40207.960999999996</v>
      </c>
      <c r="Q140" s="91">
        <v>15139.96</v>
      </c>
      <c r="R140" s="91">
        <v>25068.001</v>
      </c>
      <c r="S140" s="91">
        <v>3929.3049999999998</v>
      </c>
      <c r="T140" s="91">
        <v>62065.131999999998</v>
      </c>
      <c r="U140" s="91">
        <v>16600</v>
      </c>
      <c r="V140" s="91">
        <f t="shared" si="8"/>
        <v>3738.8633734939758</v>
      </c>
    </row>
    <row r="141" spans="1:22" x14ac:dyDescent="0.25">
      <c r="A141" s="27" t="str">
        <f t="shared" si="6"/>
        <v>32044012003</v>
      </c>
      <c r="B141" s="23">
        <f>VLOOKUP(H141,Nomes!$H$2:$I$79,2,FALSE)</f>
        <v>61</v>
      </c>
      <c r="C141" s="23">
        <f>VLOOKUP(D141,Nomes!$C$2:$D$15,2,FALSE)</f>
        <v>2</v>
      </c>
      <c r="D141" s="23">
        <v>2003</v>
      </c>
      <c r="E141" s="23">
        <v>32</v>
      </c>
      <c r="F141" s="23" t="s">
        <v>14</v>
      </c>
      <c r="G141" s="23" t="s">
        <v>158</v>
      </c>
      <c r="H141" s="23" t="s">
        <v>159</v>
      </c>
      <c r="I141" s="23"/>
      <c r="J141" s="23" t="s">
        <v>17</v>
      </c>
      <c r="K141" s="23" t="s">
        <v>18</v>
      </c>
      <c r="L141" s="23">
        <f>VLOOKUP(H141,Regiões!$A$1:$E$79,4,FALSE)</f>
        <v>4</v>
      </c>
      <c r="M141" s="23" t="str">
        <f>VLOOKUP(H141,Regiões!$A$1:$E$79,5,FALSE)</f>
        <v>Litoral Sul</v>
      </c>
      <c r="N141" s="91">
        <v>3111.2860000000001</v>
      </c>
      <c r="O141" s="91">
        <v>8075.9189999999999</v>
      </c>
      <c r="P141" s="91">
        <f t="shared" si="7"/>
        <v>31998.419000000002</v>
      </c>
      <c r="Q141" s="91">
        <v>16783.141</v>
      </c>
      <c r="R141" s="91">
        <v>15215.278</v>
      </c>
      <c r="S141" s="91">
        <v>5935.0730000000003</v>
      </c>
      <c r="T141" s="91">
        <v>49120.697</v>
      </c>
      <c r="U141" s="91">
        <v>11661</v>
      </c>
      <c r="V141" s="91">
        <f t="shared" si="8"/>
        <v>4212.391475859703</v>
      </c>
    </row>
    <row r="142" spans="1:22" x14ac:dyDescent="0.25">
      <c r="A142" s="27" t="str">
        <f t="shared" si="6"/>
        <v>32045002003</v>
      </c>
      <c r="B142" s="23">
        <f>VLOOKUP(H142,Nomes!$H$2:$I$79,2,FALSE)</f>
        <v>62</v>
      </c>
      <c r="C142" s="23">
        <f>VLOOKUP(D142,Nomes!$C$2:$D$15,2,FALSE)</f>
        <v>2</v>
      </c>
      <c r="D142" s="23">
        <v>2003</v>
      </c>
      <c r="E142" s="23">
        <v>32</v>
      </c>
      <c r="F142" s="23" t="s">
        <v>14</v>
      </c>
      <c r="G142" s="23" t="s">
        <v>160</v>
      </c>
      <c r="H142" s="23" t="s">
        <v>161</v>
      </c>
      <c r="I142" s="23"/>
      <c r="J142" s="23" t="s">
        <v>17</v>
      </c>
      <c r="K142" s="23" t="s">
        <v>18</v>
      </c>
      <c r="L142" s="23">
        <f>VLOOKUP(H142,Regiões!$A$1:$E$79,4,FALSE)</f>
        <v>2</v>
      </c>
      <c r="M142" s="23" t="str">
        <f>VLOOKUP(H142,Regiões!$A$1:$E$79,5,FALSE)</f>
        <v>Central Serrana</v>
      </c>
      <c r="N142" s="91">
        <v>12734.311</v>
      </c>
      <c r="O142" s="91">
        <v>8624.7540000000008</v>
      </c>
      <c r="P142" s="91">
        <f t="shared" si="7"/>
        <v>30228.205999999998</v>
      </c>
      <c r="Q142" s="91">
        <v>11170.254999999999</v>
      </c>
      <c r="R142" s="91">
        <v>19057.951000000001</v>
      </c>
      <c r="S142" s="91">
        <v>2582.4749999999999</v>
      </c>
      <c r="T142" s="91">
        <v>54169.745000000003</v>
      </c>
      <c r="U142" s="91">
        <v>12876</v>
      </c>
      <c r="V142" s="91">
        <f t="shared" si="8"/>
        <v>4207.0320751786267</v>
      </c>
    </row>
    <row r="143" spans="1:22" x14ac:dyDescent="0.25">
      <c r="A143" s="27" t="str">
        <f t="shared" si="6"/>
        <v>32045592003</v>
      </c>
      <c r="B143" s="23">
        <f>VLOOKUP(H143,Nomes!$H$2:$I$79,2,FALSE)</f>
        <v>63</v>
      </c>
      <c r="C143" s="23">
        <f>VLOOKUP(D143,Nomes!$C$2:$D$15,2,FALSE)</f>
        <v>2</v>
      </c>
      <c r="D143" s="23">
        <v>2003</v>
      </c>
      <c r="E143" s="23">
        <v>32</v>
      </c>
      <c r="F143" s="23" t="s">
        <v>14</v>
      </c>
      <c r="G143" s="23" t="s">
        <v>162</v>
      </c>
      <c r="H143" s="23" t="s">
        <v>163</v>
      </c>
      <c r="I143" s="23"/>
      <c r="J143" s="23" t="s">
        <v>17</v>
      </c>
      <c r="K143" s="23" t="s">
        <v>18</v>
      </c>
      <c r="L143" s="23">
        <f>VLOOKUP(H143,Regiões!$A$1:$E$79,4,FALSE)</f>
        <v>2</v>
      </c>
      <c r="M143" s="23" t="str">
        <f>VLOOKUP(H143,Regiões!$A$1:$E$79,5,FALSE)</f>
        <v>Central Serrana</v>
      </c>
      <c r="N143" s="91">
        <v>76696.096000000005</v>
      </c>
      <c r="O143" s="91">
        <v>17137.514999999999</v>
      </c>
      <c r="P143" s="91">
        <f t="shared" si="7"/>
        <v>86447.187000000005</v>
      </c>
      <c r="Q143" s="91">
        <v>45760.88</v>
      </c>
      <c r="R143" s="91">
        <v>40686.307000000001</v>
      </c>
      <c r="S143" s="91">
        <v>17960.537</v>
      </c>
      <c r="T143" s="91">
        <v>198241.33499999999</v>
      </c>
      <c r="U143" s="91">
        <v>30470</v>
      </c>
      <c r="V143" s="91">
        <f t="shared" si="8"/>
        <v>6506.1153593698718</v>
      </c>
    </row>
    <row r="144" spans="1:22" x14ac:dyDescent="0.25">
      <c r="A144" s="27" t="str">
        <f t="shared" si="6"/>
        <v>32046092003</v>
      </c>
      <c r="B144" s="23">
        <f>VLOOKUP(H144,Nomes!$H$2:$I$79,2,FALSE)</f>
        <v>64</v>
      </c>
      <c r="C144" s="23">
        <f>VLOOKUP(D144,Nomes!$C$2:$D$15,2,FALSE)</f>
        <v>2</v>
      </c>
      <c r="D144" s="23">
        <v>2003</v>
      </c>
      <c r="E144" s="23">
        <v>32</v>
      </c>
      <c r="F144" s="23" t="s">
        <v>14</v>
      </c>
      <c r="G144" s="23" t="s">
        <v>164</v>
      </c>
      <c r="H144" s="23" t="s">
        <v>107</v>
      </c>
      <c r="I144" s="23"/>
      <c r="J144" s="23" t="s">
        <v>17</v>
      </c>
      <c r="K144" s="23" t="s">
        <v>18</v>
      </c>
      <c r="L144" s="23">
        <f>VLOOKUP(H144,Regiões!$A$1:$E$79,4,FALSE)</f>
        <v>2</v>
      </c>
      <c r="M144" s="23" t="str">
        <f>VLOOKUP(H144,Regiões!$A$1:$E$79,5,FALSE)</f>
        <v>Central Serrana</v>
      </c>
      <c r="N144" s="91">
        <v>13973.27</v>
      </c>
      <c r="O144" s="91">
        <v>14211.041999999999</v>
      </c>
      <c r="P144" s="91">
        <f t="shared" si="7"/>
        <v>73438.061000000002</v>
      </c>
      <c r="Q144" s="91">
        <v>44584.963000000003</v>
      </c>
      <c r="R144" s="91">
        <v>28853.098000000002</v>
      </c>
      <c r="S144" s="91">
        <v>8750.7900000000009</v>
      </c>
      <c r="T144" s="91">
        <v>110373.163</v>
      </c>
      <c r="U144" s="91">
        <v>20861</v>
      </c>
      <c r="V144" s="91">
        <f t="shared" si="8"/>
        <v>5290.8855280187909</v>
      </c>
    </row>
    <row r="145" spans="1:22" x14ac:dyDescent="0.25">
      <c r="A145" s="27" t="str">
        <f t="shared" si="6"/>
        <v>32046582003</v>
      </c>
      <c r="B145" s="23">
        <f>VLOOKUP(H145,Nomes!$H$2:$I$79,2,FALSE)</f>
        <v>65</v>
      </c>
      <c r="C145" s="23">
        <f>VLOOKUP(D145,Nomes!$C$2:$D$15,2,FALSE)</f>
        <v>2</v>
      </c>
      <c r="D145" s="23">
        <v>2003</v>
      </c>
      <c r="E145" s="23">
        <v>32</v>
      </c>
      <c r="F145" s="23" t="s">
        <v>14</v>
      </c>
      <c r="G145" s="23" t="s">
        <v>165</v>
      </c>
      <c r="H145" s="23" t="s">
        <v>166</v>
      </c>
      <c r="I145" s="23"/>
      <c r="J145" s="23" t="s">
        <v>22</v>
      </c>
      <c r="K145" s="23" t="s">
        <v>23</v>
      </c>
      <c r="L145" s="23">
        <f>VLOOKUP(H145,Regiões!$A$1:$E$79,4,FALSE)</f>
        <v>8</v>
      </c>
      <c r="M145" s="23" t="str">
        <f>VLOOKUP(H145,Regiões!$A$1:$E$79,5,FALSE)</f>
        <v>Centro-Oeste</v>
      </c>
      <c r="N145" s="91">
        <v>3512.2919999999999</v>
      </c>
      <c r="O145" s="91">
        <v>6613.9589999999998</v>
      </c>
      <c r="P145" s="91">
        <f t="shared" si="7"/>
        <v>19411.620999999999</v>
      </c>
      <c r="Q145" s="91">
        <v>8111.6459999999997</v>
      </c>
      <c r="R145" s="91">
        <v>11299.975</v>
      </c>
      <c r="S145" s="91">
        <v>2682.6970000000001</v>
      </c>
      <c r="T145" s="91">
        <v>32220.569</v>
      </c>
      <c r="U145" s="91">
        <v>7871</v>
      </c>
      <c r="V145" s="91">
        <f t="shared" si="8"/>
        <v>4093.5801041799009</v>
      </c>
    </row>
    <row r="146" spans="1:22" x14ac:dyDescent="0.25">
      <c r="A146" s="27" t="str">
        <f t="shared" si="6"/>
        <v>32047082003</v>
      </c>
      <c r="B146" s="23">
        <f>VLOOKUP(H146,Nomes!$H$2:$I$79,2,FALSE)</f>
        <v>66</v>
      </c>
      <c r="C146" s="23">
        <f>VLOOKUP(D146,Nomes!$C$2:$D$15,2,FALSE)</f>
        <v>2</v>
      </c>
      <c r="D146" s="23">
        <v>2003</v>
      </c>
      <c r="E146" s="23">
        <v>32</v>
      </c>
      <c r="F146" s="23" t="s">
        <v>14</v>
      </c>
      <c r="G146" s="23" t="s">
        <v>167</v>
      </c>
      <c r="H146" s="23" t="s">
        <v>168</v>
      </c>
      <c r="I146" s="23"/>
      <c r="J146" s="23" t="s">
        <v>22</v>
      </c>
      <c r="K146" s="23" t="s">
        <v>23</v>
      </c>
      <c r="L146" s="23">
        <f>VLOOKUP(H146,Regiões!$A$1:$E$79,4,FALSE)</f>
        <v>8</v>
      </c>
      <c r="M146" s="23" t="str">
        <f>VLOOKUP(H146,Regiões!$A$1:$E$79,5,FALSE)</f>
        <v>Centro-Oeste</v>
      </c>
      <c r="N146" s="91">
        <v>7187.1059999999998</v>
      </c>
      <c r="O146" s="91">
        <v>23404.564999999999</v>
      </c>
      <c r="P146" s="91">
        <f t="shared" si="7"/>
        <v>87520.542000000001</v>
      </c>
      <c r="Q146" s="91">
        <v>52047.095999999998</v>
      </c>
      <c r="R146" s="91">
        <v>35473.446000000004</v>
      </c>
      <c r="S146" s="91">
        <v>14821.132</v>
      </c>
      <c r="T146" s="91">
        <v>132933.34599999999</v>
      </c>
      <c r="U146" s="91">
        <v>27417</v>
      </c>
      <c r="V146" s="91">
        <f t="shared" si="8"/>
        <v>4848.573731626363</v>
      </c>
    </row>
    <row r="147" spans="1:22" x14ac:dyDescent="0.25">
      <c r="A147" s="27" t="str">
        <f t="shared" si="6"/>
        <v>32048072003</v>
      </c>
      <c r="B147" s="23">
        <f>VLOOKUP(H147,Nomes!$H$2:$I$79,2,FALSE)</f>
        <v>67</v>
      </c>
      <c r="C147" s="23">
        <f>VLOOKUP(D147,Nomes!$C$2:$D$15,2,FALSE)</f>
        <v>2</v>
      </c>
      <c r="D147" s="23">
        <v>2003</v>
      </c>
      <c r="E147" s="23">
        <v>32</v>
      </c>
      <c r="F147" s="23" t="s">
        <v>14</v>
      </c>
      <c r="G147" s="23" t="s">
        <v>169</v>
      </c>
      <c r="H147" s="23" t="s">
        <v>170</v>
      </c>
      <c r="I147" s="23"/>
      <c r="J147" s="23" t="s">
        <v>32</v>
      </c>
      <c r="K147" s="23" t="s">
        <v>33</v>
      </c>
      <c r="L147" s="23">
        <f>VLOOKUP(H147,Regiões!$A$1:$E$79,4,FALSE)</f>
        <v>6</v>
      </c>
      <c r="M147" s="23" t="str">
        <f>VLOOKUP(H147,Regiões!$A$1:$E$79,5,FALSE)</f>
        <v>Caparaó</v>
      </c>
      <c r="N147" s="91">
        <v>3658.8040000000001</v>
      </c>
      <c r="O147" s="91">
        <v>2942.7689999999998</v>
      </c>
      <c r="P147" s="91">
        <f t="shared" si="7"/>
        <v>28697.351000000002</v>
      </c>
      <c r="Q147" s="91">
        <v>13095.994000000001</v>
      </c>
      <c r="R147" s="91">
        <v>15601.357</v>
      </c>
      <c r="S147" s="91">
        <v>5517.75</v>
      </c>
      <c r="T147" s="91">
        <v>40816.673000000003</v>
      </c>
      <c r="U147" s="91">
        <v>10565</v>
      </c>
      <c r="V147" s="91">
        <f t="shared" si="8"/>
        <v>3863.3859914813061</v>
      </c>
    </row>
    <row r="148" spans="1:22" x14ac:dyDescent="0.25">
      <c r="A148" s="27" t="str">
        <f t="shared" si="6"/>
        <v>32049062003</v>
      </c>
      <c r="B148" s="23">
        <f>VLOOKUP(H148,Nomes!$H$2:$I$79,2,FALSE)</f>
        <v>68</v>
      </c>
      <c r="C148" s="23">
        <f>VLOOKUP(D148,Nomes!$C$2:$D$15,2,FALSE)</f>
        <v>2</v>
      </c>
      <c r="D148" s="23">
        <v>2003</v>
      </c>
      <c r="E148" s="23">
        <v>32</v>
      </c>
      <c r="F148" s="23" t="s">
        <v>14</v>
      </c>
      <c r="G148" s="23" t="s">
        <v>171</v>
      </c>
      <c r="H148" s="23" t="s">
        <v>78</v>
      </c>
      <c r="I148" s="23"/>
      <c r="J148" s="23" t="s">
        <v>51</v>
      </c>
      <c r="K148" s="23" t="s">
        <v>52</v>
      </c>
      <c r="L148" s="23">
        <f>VLOOKUP(H148,Regiões!$A$1:$E$79,4,FALSE)</f>
        <v>9</v>
      </c>
      <c r="M148" s="23" t="str">
        <f>VLOOKUP(H148,Regiões!$A$1:$E$79,5,FALSE)</f>
        <v>Nordeste</v>
      </c>
      <c r="N148" s="91">
        <v>57621.654000000002</v>
      </c>
      <c r="O148" s="91">
        <v>95533.305999999997</v>
      </c>
      <c r="P148" s="91">
        <f t="shared" si="7"/>
        <v>325568.04499999998</v>
      </c>
      <c r="Q148" s="91">
        <v>198621.465</v>
      </c>
      <c r="R148" s="91">
        <v>126946.58</v>
      </c>
      <c r="S148" s="91">
        <v>48484.767999999996</v>
      </c>
      <c r="T148" s="91">
        <v>527207.772</v>
      </c>
      <c r="U148" s="91">
        <v>95668</v>
      </c>
      <c r="V148" s="91">
        <f t="shared" si="8"/>
        <v>5510.8058284901954</v>
      </c>
    </row>
    <row r="149" spans="1:22" x14ac:dyDescent="0.25">
      <c r="A149" s="27" t="str">
        <f t="shared" si="6"/>
        <v>32049552003</v>
      </c>
      <c r="B149" s="23">
        <f>VLOOKUP(H149,Nomes!$H$2:$I$79,2,FALSE)</f>
        <v>69</v>
      </c>
      <c r="C149" s="23">
        <f>VLOOKUP(D149,Nomes!$C$2:$D$15,2,FALSE)</f>
        <v>2</v>
      </c>
      <c r="D149" s="23">
        <v>2003</v>
      </c>
      <c r="E149" s="23">
        <v>32</v>
      </c>
      <c r="F149" s="23" t="s">
        <v>14</v>
      </c>
      <c r="G149" s="23" t="s">
        <v>172</v>
      </c>
      <c r="H149" s="23" t="s">
        <v>173</v>
      </c>
      <c r="I149" s="23"/>
      <c r="J149" s="23" t="s">
        <v>17</v>
      </c>
      <c r="K149" s="23" t="s">
        <v>18</v>
      </c>
      <c r="L149" s="23">
        <f>VLOOKUP(H149,Regiões!$A$1:$E$79,4,FALSE)</f>
        <v>8</v>
      </c>
      <c r="M149" s="23" t="str">
        <f>VLOOKUP(H149,Regiões!$A$1:$E$79,5,FALSE)</f>
        <v>Centro-Oeste</v>
      </c>
      <c r="N149" s="91">
        <v>5892.3059999999996</v>
      </c>
      <c r="O149" s="91">
        <v>10563.084000000001</v>
      </c>
      <c r="P149" s="91">
        <f t="shared" si="7"/>
        <v>28088.07</v>
      </c>
      <c r="Q149" s="91">
        <v>14353.496999999999</v>
      </c>
      <c r="R149" s="91">
        <v>13734.573</v>
      </c>
      <c r="S149" s="91">
        <v>6655.1549999999997</v>
      </c>
      <c r="T149" s="91">
        <v>51198.614999999998</v>
      </c>
      <c r="U149" s="91">
        <v>10667</v>
      </c>
      <c r="V149" s="91">
        <f t="shared" si="8"/>
        <v>4799.7201649948438</v>
      </c>
    </row>
    <row r="150" spans="1:22" x14ac:dyDescent="0.25">
      <c r="A150" s="27" t="str">
        <f t="shared" si="6"/>
        <v>32050022003</v>
      </c>
      <c r="B150" s="23">
        <f>VLOOKUP(H150,Nomes!$H$2:$I$79,2,FALSE)</f>
        <v>70</v>
      </c>
      <c r="C150" s="23">
        <f>VLOOKUP(D150,Nomes!$C$2:$D$15,2,FALSE)</f>
        <v>2</v>
      </c>
      <c r="D150" s="23">
        <v>2003</v>
      </c>
      <c r="E150" s="23">
        <v>32</v>
      </c>
      <c r="F150" s="23" t="s">
        <v>14</v>
      </c>
      <c r="G150" s="23" t="s">
        <v>174</v>
      </c>
      <c r="H150" s="23" t="s">
        <v>175</v>
      </c>
      <c r="I150" s="23" t="s">
        <v>69</v>
      </c>
      <c r="J150" s="23" t="s">
        <v>17</v>
      </c>
      <c r="K150" s="23" t="s">
        <v>18</v>
      </c>
      <c r="L150" s="23">
        <f>VLOOKUP(H150,Regiões!$A$1:$E$79,4,FALSE)</f>
        <v>1</v>
      </c>
      <c r="M150" s="23" t="str">
        <f>VLOOKUP(H150,Regiões!$A$1:$E$79,5,FALSE)</f>
        <v>Metropolitana</v>
      </c>
      <c r="N150" s="91">
        <v>5547.87</v>
      </c>
      <c r="O150" s="91">
        <v>2507531.2620000001</v>
      </c>
      <c r="P150" s="91">
        <f t="shared" si="7"/>
        <v>1852489.571</v>
      </c>
      <c r="Q150" s="91">
        <v>1388058.8689999999</v>
      </c>
      <c r="R150" s="91">
        <v>464430.70199999999</v>
      </c>
      <c r="S150" s="91">
        <v>1188707.551</v>
      </c>
      <c r="T150" s="91">
        <v>5554276.2539999997</v>
      </c>
      <c r="U150" s="91">
        <v>351686</v>
      </c>
      <c r="V150" s="91">
        <f t="shared" si="8"/>
        <v>15793.282229033854</v>
      </c>
    </row>
    <row r="151" spans="1:22" x14ac:dyDescent="0.25">
      <c r="A151" s="27" t="str">
        <f t="shared" si="6"/>
        <v>32050102003</v>
      </c>
      <c r="B151" s="23">
        <f>VLOOKUP(H151,Nomes!$H$2:$I$79,2,FALSE)</f>
        <v>71</v>
      </c>
      <c r="C151" s="23">
        <f>VLOOKUP(D151,Nomes!$C$2:$D$15,2,FALSE)</f>
        <v>2</v>
      </c>
      <c r="D151" s="23">
        <v>2003</v>
      </c>
      <c r="E151" s="23">
        <v>32</v>
      </c>
      <c r="F151" s="23" t="s">
        <v>14</v>
      </c>
      <c r="G151" s="23" t="s">
        <v>176</v>
      </c>
      <c r="H151" s="23" t="s">
        <v>177</v>
      </c>
      <c r="I151" s="23"/>
      <c r="J151" s="23" t="s">
        <v>51</v>
      </c>
      <c r="K151" s="23" t="s">
        <v>52</v>
      </c>
      <c r="L151" s="23">
        <f>VLOOKUP(H151,Regiões!$A$1:$E$79,4,FALSE)</f>
        <v>7</v>
      </c>
      <c r="M151" s="23" t="str">
        <f>VLOOKUP(H151,Regiões!$A$1:$E$79,5,FALSE)</f>
        <v>Rio Doce</v>
      </c>
      <c r="N151" s="91">
        <v>19177.395</v>
      </c>
      <c r="O151" s="91">
        <v>11389.611999999999</v>
      </c>
      <c r="P151" s="91">
        <f t="shared" si="7"/>
        <v>44773.036</v>
      </c>
      <c r="Q151" s="91">
        <v>20133.705000000002</v>
      </c>
      <c r="R151" s="91">
        <v>24639.330999999998</v>
      </c>
      <c r="S151" s="91">
        <v>6179.4880000000003</v>
      </c>
      <c r="T151" s="91">
        <v>81519.531000000003</v>
      </c>
      <c r="U151" s="91">
        <v>19527</v>
      </c>
      <c r="V151" s="91">
        <f t="shared" si="8"/>
        <v>4174.7084037486557</v>
      </c>
    </row>
    <row r="152" spans="1:22" x14ac:dyDescent="0.25">
      <c r="A152" s="27" t="str">
        <f t="shared" si="6"/>
        <v>32050362003</v>
      </c>
      <c r="B152" s="23">
        <f>VLOOKUP(H152,Nomes!$H$2:$I$79,2,FALSE)</f>
        <v>72</v>
      </c>
      <c r="C152" s="23">
        <f>VLOOKUP(D152,Nomes!$C$2:$D$15,2,FALSE)</f>
        <v>2</v>
      </c>
      <c r="D152" s="23">
        <v>2003</v>
      </c>
      <c r="E152" s="23">
        <v>32</v>
      </c>
      <c r="F152" s="23" t="s">
        <v>14</v>
      </c>
      <c r="G152" s="23" t="s">
        <v>178</v>
      </c>
      <c r="H152" s="23" t="s">
        <v>179</v>
      </c>
      <c r="I152" s="23"/>
      <c r="J152" s="23" t="s">
        <v>32</v>
      </c>
      <c r="K152" s="23" t="s">
        <v>33</v>
      </c>
      <c r="L152" s="23">
        <f>VLOOKUP(H152,Regiões!$A$1:$E$79,4,FALSE)</f>
        <v>5</v>
      </c>
      <c r="M152" s="23" t="str">
        <f>VLOOKUP(H152,Regiões!$A$1:$E$79,5,FALSE)</f>
        <v>Central Sul</v>
      </c>
      <c r="N152" s="91">
        <v>10317.751</v>
      </c>
      <c r="O152" s="91">
        <v>20014.114000000001</v>
      </c>
      <c r="P152" s="91">
        <f t="shared" si="7"/>
        <v>49875.055</v>
      </c>
      <c r="Q152" s="91">
        <v>24355.221000000001</v>
      </c>
      <c r="R152" s="91">
        <v>25519.833999999999</v>
      </c>
      <c r="S152" s="91">
        <v>10173.808000000001</v>
      </c>
      <c r="T152" s="91">
        <v>90380.729000000007</v>
      </c>
      <c r="U152" s="91">
        <v>18699</v>
      </c>
      <c r="V152" s="91">
        <f t="shared" si="8"/>
        <v>4833.4525375688536</v>
      </c>
    </row>
    <row r="153" spans="1:22" x14ac:dyDescent="0.25">
      <c r="A153" s="27" t="str">
        <f t="shared" si="6"/>
        <v>32050692003</v>
      </c>
      <c r="B153" s="23">
        <f>VLOOKUP(H153,Nomes!$H$2:$I$79,2,FALSE)</f>
        <v>73</v>
      </c>
      <c r="C153" s="23">
        <f>VLOOKUP(D153,Nomes!$C$2:$D$15,2,FALSE)</f>
        <v>2</v>
      </c>
      <c r="D153" s="23">
        <v>2003</v>
      </c>
      <c r="E153" s="23">
        <v>32</v>
      </c>
      <c r="F153" s="23" t="s">
        <v>14</v>
      </c>
      <c r="G153" s="23" t="s">
        <v>180</v>
      </c>
      <c r="H153" s="23" t="s">
        <v>181</v>
      </c>
      <c r="I153" s="23"/>
      <c r="J153" s="23" t="s">
        <v>17</v>
      </c>
      <c r="K153" s="23" t="s">
        <v>18</v>
      </c>
      <c r="L153" s="23">
        <f>VLOOKUP(H153,Regiões!$A$1:$E$79,4,FALSE)</f>
        <v>3</v>
      </c>
      <c r="M153" s="23" t="str">
        <f>VLOOKUP(H153,Regiões!$A$1:$E$79,5,FALSE)</f>
        <v>Sudoeste Serrana</v>
      </c>
      <c r="N153" s="91">
        <v>16923.431</v>
      </c>
      <c r="O153" s="91">
        <v>11733.74</v>
      </c>
      <c r="P153" s="91">
        <f t="shared" si="7"/>
        <v>66657.928</v>
      </c>
      <c r="Q153" s="91">
        <v>44335.12</v>
      </c>
      <c r="R153" s="91">
        <v>22322.808000000001</v>
      </c>
      <c r="S153" s="91">
        <v>13154.603999999999</v>
      </c>
      <c r="T153" s="91">
        <v>108469.70299999999</v>
      </c>
      <c r="U153" s="91">
        <v>17437</v>
      </c>
      <c r="V153" s="91">
        <f t="shared" si="8"/>
        <v>6220.6631301255948</v>
      </c>
    </row>
    <row r="154" spans="1:22" x14ac:dyDescent="0.25">
      <c r="A154" s="27" t="str">
        <f t="shared" si="6"/>
        <v>32051012003</v>
      </c>
      <c r="B154" s="23">
        <f>VLOOKUP(H154,Nomes!$H$2:$I$79,2,FALSE)</f>
        <v>74</v>
      </c>
      <c r="C154" s="23">
        <f>VLOOKUP(D154,Nomes!$C$2:$D$15,2,FALSE)</f>
        <v>2</v>
      </c>
      <c r="D154" s="23">
        <v>2003</v>
      </c>
      <c r="E154" s="23">
        <v>32</v>
      </c>
      <c r="F154" s="23" t="s">
        <v>14</v>
      </c>
      <c r="G154" s="23" t="s">
        <v>182</v>
      </c>
      <c r="H154" s="23" t="s">
        <v>183</v>
      </c>
      <c r="I154" s="23" t="s">
        <v>69</v>
      </c>
      <c r="J154" s="23" t="s">
        <v>17</v>
      </c>
      <c r="K154" s="23" t="s">
        <v>18</v>
      </c>
      <c r="L154" s="23">
        <f>VLOOKUP(H154,Regiões!$A$1:$E$79,4,FALSE)</f>
        <v>1</v>
      </c>
      <c r="M154" s="23" t="str">
        <f>VLOOKUP(H154,Regiões!$A$1:$E$79,5,FALSE)</f>
        <v>Metropolitana</v>
      </c>
      <c r="N154" s="91">
        <v>4590.6270000000004</v>
      </c>
      <c r="O154" s="91">
        <v>171384.89600000001</v>
      </c>
      <c r="P154" s="91">
        <f t="shared" si="7"/>
        <v>201673.008</v>
      </c>
      <c r="Q154" s="91">
        <v>125710.63800000001</v>
      </c>
      <c r="R154" s="91">
        <v>75962.37</v>
      </c>
      <c r="S154" s="91">
        <v>99968.5</v>
      </c>
      <c r="T154" s="91">
        <v>477617.03200000001</v>
      </c>
      <c r="U154" s="91">
        <v>56405</v>
      </c>
      <c r="V154" s="91">
        <f t="shared" si="8"/>
        <v>8467.6364152114165</v>
      </c>
    </row>
    <row r="155" spans="1:22" x14ac:dyDescent="0.25">
      <c r="A155" s="27" t="str">
        <f t="shared" si="6"/>
        <v>32051502003</v>
      </c>
      <c r="B155" s="23">
        <f>VLOOKUP(H155,Nomes!$H$2:$I$79,2,FALSE)</f>
        <v>75</v>
      </c>
      <c r="C155" s="23">
        <f>VLOOKUP(D155,Nomes!$C$2:$D$15,2,FALSE)</f>
        <v>2</v>
      </c>
      <c r="D155" s="23">
        <v>2003</v>
      </c>
      <c r="E155" s="23">
        <v>32</v>
      </c>
      <c r="F155" s="23" t="s">
        <v>14</v>
      </c>
      <c r="G155" s="23" t="s">
        <v>184</v>
      </c>
      <c r="H155" s="23" t="s">
        <v>185</v>
      </c>
      <c r="I155" s="23"/>
      <c r="J155" s="23" t="s">
        <v>22</v>
      </c>
      <c r="K155" s="23" t="s">
        <v>23</v>
      </c>
      <c r="L155" s="23">
        <f>VLOOKUP(H155,Regiões!$A$1:$E$79,4,FALSE)</f>
        <v>10</v>
      </c>
      <c r="M155" s="23" t="str">
        <f>VLOOKUP(H155,Regiões!$A$1:$E$79,5,FALSE)</f>
        <v>Noroeste</v>
      </c>
      <c r="N155" s="91">
        <v>6988.4830000000002</v>
      </c>
      <c r="O155" s="91">
        <v>6645.2640000000001</v>
      </c>
      <c r="P155" s="91">
        <f t="shared" si="7"/>
        <v>19348.444</v>
      </c>
      <c r="Q155" s="91">
        <v>7762.29</v>
      </c>
      <c r="R155" s="91">
        <v>11586.154</v>
      </c>
      <c r="S155" s="91">
        <v>2632.1190000000001</v>
      </c>
      <c r="T155" s="91">
        <v>35614.31</v>
      </c>
      <c r="U155" s="91">
        <v>8396</v>
      </c>
      <c r="V155" s="91">
        <f t="shared" si="8"/>
        <v>4241.8187232015243</v>
      </c>
    </row>
    <row r="156" spans="1:22" x14ac:dyDescent="0.25">
      <c r="A156" s="27" t="str">
        <f t="shared" si="6"/>
        <v>32051762003</v>
      </c>
      <c r="B156" s="23">
        <f>VLOOKUP(H156,Nomes!$H$2:$I$79,2,FALSE)</f>
        <v>76</v>
      </c>
      <c r="C156" s="23">
        <f>VLOOKUP(D156,Nomes!$C$2:$D$15,2,FALSE)</f>
        <v>2</v>
      </c>
      <c r="D156" s="23">
        <v>2003</v>
      </c>
      <c r="E156" s="23">
        <v>32</v>
      </c>
      <c r="F156" s="23" t="s">
        <v>14</v>
      </c>
      <c r="G156" s="23" t="s">
        <v>186</v>
      </c>
      <c r="H156" s="23" t="s">
        <v>187</v>
      </c>
      <c r="I156" s="23"/>
      <c r="J156" s="23" t="s">
        <v>22</v>
      </c>
      <c r="K156" s="23" t="s">
        <v>23</v>
      </c>
      <c r="L156" s="23">
        <f>VLOOKUP(H156,Regiões!$A$1:$E$79,4,FALSE)</f>
        <v>8</v>
      </c>
      <c r="M156" s="23" t="str">
        <f>VLOOKUP(H156,Regiões!$A$1:$E$79,5,FALSE)</f>
        <v>Centro-Oeste</v>
      </c>
      <c r="N156" s="91">
        <v>9707.1689999999999</v>
      </c>
      <c r="O156" s="91">
        <v>4206.0749999999998</v>
      </c>
      <c r="P156" s="91">
        <f t="shared" si="7"/>
        <v>29796.989000000001</v>
      </c>
      <c r="Q156" s="91">
        <v>11791.684999999999</v>
      </c>
      <c r="R156" s="91">
        <v>18005.304</v>
      </c>
      <c r="S156" s="91">
        <v>2884.864</v>
      </c>
      <c r="T156" s="91">
        <v>46595.097000000002</v>
      </c>
      <c r="U156" s="91">
        <v>14087</v>
      </c>
      <c r="V156" s="91">
        <f t="shared" si="8"/>
        <v>3307.6664300418824</v>
      </c>
    </row>
    <row r="157" spans="1:22" x14ac:dyDescent="0.25">
      <c r="A157" s="27" t="str">
        <f t="shared" si="6"/>
        <v>32052002003</v>
      </c>
      <c r="B157" s="23">
        <f>VLOOKUP(H157,Nomes!$H$2:$I$79,2,FALSE)</f>
        <v>77</v>
      </c>
      <c r="C157" s="23">
        <f>VLOOKUP(D157,Nomes!$C$2:$D$15,2,FALSE)</f>
        <v>2</v>
      </c>
      <c r="D157" s="23">
        <v>2003</v>
      </c>
      <c r="E157" s="23">
        <v>32</v>
      </c>
      <c r="F157" s="23" t="s">
        <v>14</v>
      </c>
      <c r="G157" s="23" t="s">
        <v>188</v>
      </c>
      <c r="H157" s="23" t="s">
        <v>189</v>
      </c>
      <c r="I157" s="23" t="s">
        <v>69</v>
      </c>
      <c r="J157" s="23" t="s">
        <v>17</v>
      </c>
      <c r="K157" s="23" t="s">
        <v>18</v>
      </c>
      <c r="L157" s="23">
        <f>VLOOKUP(H157,Regiões!$A$1:$E$79,4,FALSE)</f>
        <v>1</v>
      </c>
      <c r="M157" s="23" t="str">
        <f>VLOOKUP(H157,Regiões!$A$1:$E$79,5,FALSE)</f>
        <v>Metropolitana</v>
      </c>
      <c r="N157" s="91">
        <v>3081.413</v>
      </c>
      <c r="O157" s="91">
        <v>734547.93500000006</v>
      </c>
      <c r="P157" s="91">
        <f t="shared" si="7"/>
        <v>1817888.273</v>
      </c>
      <c r="Q157" s="91">
        <v>1391980.6170000001</v>
      </c>
      <c r="R157" s="91">
        <v>425907.65600000002</v>
      </c>
      <c r="S157" s="91">
        <v>718072.03500000003</v>
      </c>
      <c r="T157" s="91">
        <v>3273589.656</v>
      </c>
      <c r="U157" s="91">
        <v>370727</v>
      </c>
      <c r="V157" s="91">
        <f t="shared" si="8"/>
        <v>8830.1894817480243</v>
      </c>
    </row>
    <row r="158" spans="1:22" x14ac:dyDescent="0.25">
      <c r="A158" s="27" t="str">
        <f t="shared" si="6"/>
        <v>32053092003</v>
      </c>
      <c r="B158" s="23">
        <f>VLOOKUP(H158,Nomes!$H$2:$I$79,2,FALSE)</f>
        <v>78</v>
      </c>
      <c r="C158" s="23">
        <f>VLOOKUP(D158,Nomes!$C$2:$D$15,2,FALSE)</f>
        <v>2</v>
      </c>
      <c r="D158" s="23">
        <v>2003</v>
      </c>
      <c r="E158" s="23">
        <v>32</v>
      </c>
      <c r="F158" s="23" t="s">
        <v>14</v>
      </c>
      <c r="G158" s="23" t="s">
        <v>190</v>
      </c>
      <c r="H158" s="23" t="s">
        <v>71</v>
      </c>
      <c r="I158" s="23" t="s">
        <v>69</v>
      </c>
      <c r="J158" s="23" t="s">
        <v>17</v>
      </c>
      <c r="K158" s="23" t="s">
        <v>18</v>
      </c>
      <c r="L158" s="23">
        <f>VLOOKUP(H158,Regiões!$A$1:$E$79,4,FALSE)</f>
        <v>1</v>
      </c>
      <c r="M158" s="23" t="str">
        <f>VLOOKUP(H158,Regiões!$A$1:$E$79,5,FALSE)</f>
        <v>Metropolitana</v>
      </c>
      <c r="N158" s="91">
        <v>2128.5500000000002</v>
      </c>
      <c r="O158" s="91">
        <v>1407636.4450000001</v>
      </c>
      <c r="P158" s="91">
        <f t="shared" si="7"/>
        <v>3997820.2450000001</v>
      </c>
      <c r="Q158" s="91">
        <v>3431957.1680000001</v>
      </c>
      <c r="R158" s="91">
        <v>565863.07700000005</v>
      </c>
      <c r="S158" s="91">
        <v>2230054.0920000002</v>
      </c>
      <c r="T158" s="91">
        <v>7637639.3320000004</v>
      </c>
      <c r="U158" s="91">
        <v>302633</v>
      </c>
      <c r="V158" s="91">
        <f t="shared" si="8"/>
        <v>25237.298417555256</v>
      </c>
    </row>
    <row r="159" spans="1:22" x14ac:dyDescent="0.25">
      <c r="A159" s="27" t="str">
        <f t="shared" si="6"/>
        <v>32001022004</v>
      </c>
      <c r="B159" s="23">
        <f>VLOOKUP(H159,Nomes!$H$2:$I$79,2,FALSE)</f>
        <v>1</v>
      </c>
      <c r="C159" s="23">
        <f>VLOOKUP(D159,Nomes!$C$2:$D$15,2,FALSE)</f>
        <v>3</v>
      </c>
      <c r="D159" s="23">
        <v>2004</v>
      </c>
      <c r="E159" s="23">
        <v>32</v>
      </c>
      <c r="F159" s="23" t="s">
        <v>14</v>
      </c>
      <c r="G159" s="23" t="s">
        <v>15</v>
      </c>
      <c r="H159" s="23" t="s">
        <v>16</v>
      </c>
      <c r="I159" s="23"/>
      <c r="J159" s="23" t="s">
        <v>17</v>
      </c>
      <c r="K159" s="23" t="s">
        <v>18</v>
      </c>
      <c r="L159" s="23">
        <f>VLOOKUP(H159,Regiões!$A$1:$E$79,4,FALSE)</f>
        <v>3</v>
      </c>
      <c r="M159" s="23" t="str">
        <f>VLOOKUP(H159,Regiões!$A$1:$E$79,5,FALSE)</f>
        <v>Sudoeste Serrana</v>
      </c>
      <c r="N159" s="91">
        <v>18950.508000000002</v>
      </c>
      <c r="O159" s="91">
        <v>8208.5720000000001</v>
      </c>
      <c r="P159" s="91">
        <f t="shared" si="7"/>
        <v>89440.312999999995</v>
      </c>
      <c r="Q159" s="91">
        <v>43966.627</v>
      </c>
      <c r="R159" s="91">
        <v>45473.686000000002</v>
      </c>
      <c r="S159" s="91">
        <v>7201.357</v>
      </c>
      <c r="T159" s="91">
        <v>123800.751</v>
      </c>
      <c r="U159" s="91">
        <v>33318</v>
      </c>
      <c r="V159" s="91">
        <f t="shared" si="8"/>
        <v>3715.7317666126419</v>
      </c>
    </row>
    <row r="160" spans="1:22" x14ac:dyDescent="0.25">
      <c r="A160" s="27" t="str">
        <f t="shared" si="6"/>
        <v>32001362004</v>
      </c>
      <c r="B160" s="23">
        <f>VLOOKUP(H160,Nomes!$H$2:$I$79,2,FALSE)</f>
        <v>2</v>
      </c>
      <c r="C160" s="23">
        <f>VLOOKUP(D160,Nomes!$C$2:$D$15,2,FALSE)</f>
        <v>3</v>
      </c>
      <c r="D160" s="23">
        <v>2004</v>
      </c>
      <c r="E160" s="23">
        <v>32</v>
      </c>
      <c r="F160" s="23" t="s">
        <v>14</v>
      </c>
      <c r="G160" s="23" t="s">
        <v>20</v>
      </c>
      <c r="H160" s="23" t="s">
        <v>21</v>
      </c>
      <c r="I160" s="23"/>
      <c r="J160" s="23" t="s">
        <v>22</v>
      </c>
      <c r="K160" s="23" t="s">
        <v>23</v>
      </c>
      <c r="L160" s="23">
        <f>VLOOKUP(H160,Regiões!$A$1:$E$79,4,FALSE)</f>
        <v>10</v>
      </c>
      <c r="M160" s="23" t="str">
        <f>VLOOKUP(H160,Regiões!$A$1:$E$79,5,FALSE)</f>
        <v>Noroeste</v>
      </c>
      <c r="N160" s="91">
        <v>8811.32</v>
      </c>
      <c r="O160" s="91">
        <v>2576.6260000000002</v>
      </c>
      <c r="P160" s="91">
        <f t="shared" si="7"/>
        <v>24883.195</v>
      </c>
      <c r="Q160" s="91">
        <v>9690.83</v>
      </c>
      <c r="R160" s="91">
        <v>15192.365</v>
      </c>
      <c r="S160" s="91">
        <v>1991.4570000000001</v>
      </c>
      <c r="T160" s="91">
        <v>38262.597000000002</v>
      </c>
      <c r="U160" s="91">
        <v>9486</v>
      </c>
      <c r="V160" s="91">
        <f t="shared" si="8"/>
        <v>4033.5860215053763</v>
      </c>
    </row>
    <row r="161" spans="1:22" x14ac:dyDescent="0.25">
      <c r="A161" s="27" t="str">
        <f t="shared" si="6"/>
        <v>32001692004</v>
      </c>
      <c r="B161" s="23">
        <f>VLOOKUP(H161,Nomes!$H$2:$I$79,2,FALSE)</f>
        <v>3</v>
      </c>
      <c r="C161" s="23">
        <f>VLOOKUP(D161,Nomes!$C$2:$D$15,2,FALSE)</f>
        <v>3</v>
      </c>
      <c r="D161" s="23">
        <v>2004</v>
      </c>
      <c r="E161" s="23">
        <v>32</v>
      </c>
      <c r="F161" s="23" t="s">
        <v>14</v>
      </c>
      <c r="G161" s="23" t="s">
        <v>26</v>
      </c>
      <c r="H161" s="23" t="s">
        <v>27</v>
      </c>
      <c r="I161" s="23"/>
      <c r="J161" s="23" t="s">
        <v>22</v>
      </c>
      <c r="K161" s="23" t="s">
        <v>23</v>
      </c>
      <c r="L161" s="23">
        <f>VLOOKUP(H161,Regiões!$A$1:$E$79,4,FALSE)</f>
        <v>10</v>
      </c>
      <c r="M161" s="23" t="str">
        <f>VLOOKUP(H161,Regiões!$A$1:$E$79,5,FALSE)</f>
        <v>Noroeste</v>
      </c>
      <c r="N161" s="91">
        <v>7925.6229999999996</v>
      </c>
      <c r="O161" s="91">
        <v>4319.4769999999999</v>
      </c>
      <c r="P161" s="91">
        <f t="shared" si="7"/>
        <v>32664.68</v>
      </c>
      <c r="Q161" s="91">
        <v>12840.464</v>
      </c>
      <c r="R161" s="91">
        <v>19824.216</v>
      </c>
      <c r="S161" s="91">
        <v>2771.0880000000002</v>
      </c>
      <c r="T161" s="91">
        <v>47680.868000000002</v>
      </c>
      <c r="U161" s="91">
        <v>12777</v>
      </c>
      <c r="V161" s="91">
        <f t="shared" si="8"/>
        <v>3731.7733427252092</v>
      </c>
    </row>
    <row r="162" spans="1:22" x14ac:dyDescent="0.25">
      <c r="A162" s="27" t="str">
        <f t="shared" si="6"/>
        <v>32002012004</v>
      </c>
      <c r="B162" s="23">
        <f>VLOOKUP(H162,Nomes!$H$2:$I$79,2,FALSE)</f>
        <v>4</v>
      </c>
      <c r="C162" s="23">
        <f>VLOOKUP(D162,Nomes!$C$2:$D$15,2,FALSE)</f>
        <v>3</v>
      </c>
      <c r="D162" s="23">
        <v>2004</v>
      </c>
      <c r="E162" s="23">
        <v>32</v>
      </c>
      <c r="F162" s="23" t="s">
        <v>14</v>
      </c>
      <c r="G162" s="23" t="s">
        <v>30</v>
      </c>
      <c r="H162" s="23" t="s">
        <v>31</v>
      </c>
      <c r="I162" s="23"/>
      <c r="J162" s="23" t="s">
        <v>32</v>
      </c>
      <c r="K162" s="23" t="s">
        <v>33</v>
      </c>
      <c r="L162" s="23">
        <f>VLOOKUP(H162,Regiões!$A$1:$E$79,4,FALSE)</f>
        <v>6</v>
      </c>
      <c r="M162" s="23" t="str">
        <f>VLOOKUP(H162,Regiões!$A$1:$E$79,5,FALSE)</f>
        <v>Caparaó</v>
      </c>
      <c r="N162" s="91">
        <v>12775.142</v>
      </c>
      <c r="O162" s="91">
        <v>7887.0379999999996</v>
      </c>
      <c r="P162" s="91">
        <f t="shared" si="7"/>
        <v>102411.67</v>
      </c>
      <c r="Q162" s="91">
        <v>51829.455999999998</v>
      </c>
      <c r="R162" s="91">
        <v>50582.214</v>
      </c>
      <c r="S162" s="91">
        <v>8072.8019999999997</v>
      </c>
      <c r="T162" s="91">
        <v>131146.65100000001</v>
      </c>
      <c r="U162" s="91">
        <v>32377</v>
      </c>
      <c r="V162" s="91">
        <f t="shared" si="8"/>
        <v>4050.6115761188503</v>
      </c>
    </row>
    <row r="163" spans="1:22" x14ac:dyDescent="0.25">
      <c r="A163" s="27" t="str">
        <f t="shared" si="6"/>
        <v>32003002004</v>
      </c>
      <c r="B163" s="23">
        <f>VLOOKUP(H163,Nomes!$H$2:$I$79,2,FALSE)</f>
        <v>5</v>
      </c>
      <c r="C163" s="23">
        <f>VLOOKUP(D163,Nomes!$C$2:$D$15,2,FALSE)</f>
        <v>3</v>
      </c>
      <c r="D163" s="23">
        <v>2004</v>
      </c>
      <c r="E163" s="23">
        <v>32</v>
      </c>
      <c r="F163" s="23" t="s">
        <v>14</v>
      </c>
      <c r="G163" s="23" t="s">
        <v>35</v>
      </c>
      <c r="H163" s="23" t="s">
        <v>36</v>
      </c>
      <c r="I163" s="23"/>
      <c r="J163" s="23" t="s">
        <v>17</v>
      </c>
      <c r="K163" s="23" t="s">
        <v>18</v>
      </c>
      <c r="L163" s="23">
        <f>VLOOKUP(H163,Regiões!$A$1:$E$79,4,FALSE)</f>
        <v>4</v>
      </c>
      <c r="M163" s="23" t="str">
        <f>VLOOKUP(H163,Regiões!$A$1:$E$79,5,FALSE)</f>
        <v>Litoral Sul</v>
      </c>
      <c r="N163" s="91">
        <v>11193.26</v>
      </c>
      <c r="O163" s="91">
        <v>4832.83</v>
      </c>
      <c r="P163" s="91">
        <f t="shared" si="7"/>
        <v>35233.369999999995</v>
      </c>
      <c r="Q163" s="91">
        <v>16330.050999999999</v>
      </c>
      <c r="R163" s="91">
        <v>18903.319</v>
      </c>
      <c r="S163" s="91">
        <v>3544.9769999999999</v>
      </c>
      <c r="T163" s="91">
        <v>54804.436999999998</v>
      </c>
      <c r="U163" s="91">
        <v>14113</v>
      </c>
      <c r="V163" s="91">
        <f t="shared" si="8"/>
        <v>3883.2591936512435</v>
      </c>
    </row>
    <row r="164" spans="1:22" x14ac:dyDescent="0.25">
      <c r="A164" s="27" t="str">
        <f t="shared" si="6"/>
        <v>32003592004</v>
      </c>
      <c r="B164" s="23">
        <f>VLOOKUP(H164,Nomes!$H$2:$I$79,2,FALSE)</f>
        <v>6</v>
      </c>
      <c r="C164" s="23">
        <f>VLOOKUP(D164,Nomes!$C$2:$D$15,2,FALSE)</f>
        <v>3</v>
      </c>
      <c r="D164" s="23">
        <v>2004</v>
      </c>
      <c r="E164" s="23">
        <v>32</v>
      </c>
      <c r="F164" s="23" t="s">
        <v>14</v>
      </c>
      <c r="G164" s="23" t="s">
        <v>39</v>
      </c>
      <c r="H164" s="23" t="s">
        <v>40</v>
      </c>
      <c r="I164" s="23"/>
      <c r="J164" s="23" t="s">
        <v>22</v>
      </c>
      <c r="K164" s="23" t="s">
        <v>23</v>
      </c>
      <c r="L164" s="23">
        <f>VLOOKUP(H164,Regiões!$A$1:$E$79,4,FALSE)</f>
        <v>8</v>
      </c>
      <c r="M164" s="23" t="str">
        <f>VLOOKUP(H164,Regiões!$A$1:$E$79,5,FALSE)</f>
        <v>Centro-Oeste</v>
      </c>
      <c r="N164" s="91">
        <v>3255.0520000000001</v>
      </c>
      <c r="O164" s="91">
        <v>1024.6020000000001</v>
      </c>
      <c r="P164" s="91">
        <f t="shared" si="7"/>
        <v>17583.476999999999</v>
      </c>
      <c r="Q164" s="91">
        <v>6573.7139999999999</v>
      </c>
      <c r="R164" s="91">
        <v>11009.763000000001</v>
      </c>
      <c r="S164" s="91">
        <v>1054.8240000000001</v>
      </c>
      <c r="T164" s="91">
        <v>22917.955999999998</v>
      </c>
      <c r="U164" s="91">
        <v>6695</v>
      </c>
      <c r="V164" s="91">
        <f t="shared" si="8"/>
        <v>3423.1450336071694</v>
      </c>
    </row>
    <row r="165" spans="1:22" x14ac:dyDescent="0.25">
      <c r="A165" s="27" t="str">
        <f t="shared" si="6"/>
        <v>32004092004</v>
      </c>
      <c r="B165" s="23">
        <f>VLOOKUP(H165,Nomes!$H$2:$I$79,2,FALSE)</f>
        <v>7</v>
      </c>
      <c r="C165" s="23">
        <f>VLOOKUP(D165,Nomes!$C$2:$D$15,2,FALSE)</f>
        <v>3</v>
      </c>
      <c r="D165" s="23">
        <v>2004</v>
      </c>
      <c r="E165" s="23">
        <v>32</v>
      </c>
      <c r="F165" s="23" t="s">
        <v>14</v>
      </c>
      <c r="G165" s="23" t="s">
        <v>43</v>
      </c>
      <c r="H165" s="23" t="s">
        <v>44</v>
      </c>
      <c r="I165" s="23"/>
      <c r="J165" s="23" t="s">
        <v>17</v>
      </c>
      <c r="K165" s="23" t="s">
        <v>18</v>
      </c>
      <c r="L165" s="23">
        <f>VLOOKUP(H165,Regiões!$A$1:$E$79,4,FALSE)</f>
        <v>4</v>
      </c>
      <c r="M165" s="23" t="str">
        <f>VLOOKUP(H165,Regiões!$A$1:$E$79,5,FALSE)</f>
        <v>Litoral Sul</v>
      </c>
      <c r="N165" s="91">
        <v>9083.6219999999994</v>
      </c>
      <c r="O165" s="91">
        <v>905565.12300000002</v>
      </c>
      <c r="P165" s="91">
        <f t="shared" si="7"/>
        <v>282517.48</v>
      </c>
      <c r="Q165" s="91">
        <v>240912.18599999999</v>
      </c>
      <c r="R165" s="91">
        <v>41605.294000000002</v>
      </c>
      <c r="S165" s="91">
        <v>57119.438000000002</v>
      </c>
      <c r="T165" s="91">
        <v>1254285.6640000001</v>
      </c>
      <c r="U165" s="91">
        <v>21352</v>
      </c>
      <c r="V165" s="91">
        <f t="shared" si="8"/>
        <v>58743.24016485575</v>
      </c>
    </row>
    <row r="166" spans="1:22" x14ac:dyDescent="0.25">
      <c r="A166" s="27" t="str">
        <f t="shared" si="6"/>
        <v>32005082004</v>
      </c>
      <c r="B166" s="23">
        <f>VLOOKUP(H166,Nomes!$H$2:$I$79,2,FALSE)</f>
        <v>8</v>
      </c>
      <c r="C166" s="23">
        <f>VLOOKUP(D166,Nomes!$C$2:$D$15,2,FALSE)</f>
        <v>3</v>
      </c>
      <c r="D166" s="23">
        <v>2004</v>
      </c>
      <c r="E166" s="23">
        <v>32</v>
      </c>
      <c r="F166" s="23" t="s">
        <v>14</v>
      </c>
      <c r="G166" s="23" t="s">
        <v>45</v>
      </c>
      <c r="H166" s="23" t="s">
        <v>46</v>
      </c>
      <c r="I166" s="23"/>
      <c r="J166" s="23" t="s">
        <v>32</v>
      </c>
      <c r="K166" s="23" t="s">
        <v>33</v>
      </c>
      <c r="L166" s="23">
        <f>VLOOKUP(H166,Regiões!$A$1:$E$79,4,FALSE)</f>
        <v>5</v>
      </c>
      <c r="M166" s="23" t="str">
        <f>VLOOKUP(H166,Regiões!$A$1:$E$79,5,FALSE)</f>
        <v>Central Sul</v>
      </c>
      <c r="N166" s="91">
        <v>4913.4660000000003</v>
      </c>
      <c r="O166" s="91">
        <v>2579.3440000000001</v>
      </c>
      <c r="P166" s="91">
        <f t="shared" si="7"/>
        <v>22553.213</v>
      </c>
      <c r="Q166" s="91">
        <v>9834.3330000000005</v>
      </c>
      <c r="R166" s="91">
        <v>12718.88</v>
      </c>
      <c r="S166" s="91">
        <v>1140.4090000000001</v>
      </c>
      <c r="T166" s="91">
        <v>31186.432000000001</v>
      </c>
      <c r="U166" s="91">
        <v>7933</v>
      </c>
      <c r="V166" s="91">
        <f t="shared" si="8"/>
        <v>3931.2280347913779</v>
      </c>
    </row>
    <row r="167" spans="1:22" x14ac:dyDescent="0.25">
      <c r="A167" s="27" t="str">
        <f t="shared" si="6"/>
        <v>32006072004</v>
      </c>
      <c r="B167" s="23">
        <f>VLOOKUP(H167,Nomes!$H$2:$I$79,2,FALSE)</f>
        <v>9</v>
      </c>
      <c r="C167" s="23">
        <f>VLOOKUP(D167,Nomes!$C$2:$D$15,2,FALSE)</f>
        <v>3</v>
      </c>
      <c r="D167" s="23">
        <v>2004</v>
      </c>
      <c r="E167" s="23">
        <v>32</v>
      </c>
      <c r="F167" s="23" t="s">
        <v>14</v>
      </c>
      <c r="G167" s="23" t="s">
        <v>49</v>
      </c>
      <c r="H167" s="23" t="s">
        <v>50</v>
      </c>
      <c r="I167" s="23"/>
      <c r="J167" s="23" t="s">
        <v>51</v>
      </c>
      <c r="K167" s="23" t="s">
        <v>52</v>
      </c>
      <c r="L167" s="23">
        <f>VLOOKUP(H167,Regiões!$A$1:$E$79,4,FALSE)</f>
        <v>7</v>
      </c>
      <c r="M167" s="23" t="str">
        <f>VLOOKUP(H167,Regiões!$A$1:$E$79,5,FALSE)</f>
        <v>Rio Doce</v>
      </c>
      <c r="N167" s="91">
        <v>38103.463000000003</v>
      </c>
      <c r="O167" s="91">
        <v>991970.77099999995</v>
      </c>
      <c r="P167" s="91">
        <f t="shared" si="7"/>
        <v>502885.397</v>
      </c>
      <c r="Q167" s="91">
        <v>356755.00099999999</v>
      </c>
      <c r="R167" s="91">
        <v>146130.39600000001</v>
      </c>
      <c r="S167" s="91">
        <v>264811.69300000003</v>
      </c>
      <c r="T167" s="91">
        <v>1797771.324</v>
      </c>
      <c r="U167" s="91">
        <v>70898</v>
      </c>
      <c r="V167" s="91">
        <f t="shared" si="8"/>
        <v>25357.151457022766</v>
      </c>
    </row>
    <row r="168" spans="1:22" x14ac:dyDescent="0.25">
      <c r="A168" s="27" t="str">
        <f t="shared" si="6"/>
        <v>32007062004</v>
      </c>
      <c r="B168" s="23">
        <f>VLOOKUP(H168,Nomes!$H$2:$I$79,2,FALSE)</f>
        <v>10</v>
      </c>
      <c r="C168" s="23">
        <f>VLOOKUP(D168,Nomes!$C$2:$D$15,2,FALSE)</f>
        <v>3</v>
      </c>
      <c r="D168" s="23">
        <v>2004</v>
      </c>
      <c r="E168" s="23">
        <v>32</v>
      </c>
      <c r="F168" s="23" t="s">
        <v>14</v>
      </c>
      <c r="G168" s="23" t="s">
        <v>55</v>
      </c>
      <c r="H168" s="23" t="s">
        <v>56</v>
      </c>
      <c r="I168" s="23"/>
      <c r="J168" s="23" t="s">
        <v>32</v>
      </c>
      <c r="K168" s="23" t="s">
        <v>33</v>
      </c>
      <c r="L168" s="23">
        <f>VLOOKUP(H168,Regiões!$A$1:$E$79,4,FALSE)</f>
        <v>5</v>
      </c>
      <c r="M168" s="23" t="str">
        <f>VLOOKUP(H168,Regiões!$A$1:$E$79,5,FALSE)</f>
        <v>Central Sul</v>
      </c>
      <c r="N168" s="91">
        <v>4613.8090000000002</v>
      </c>
      <c r="O168" s="91">
        <v>26339.432000000001</v>
      </c>
      <c r="P168" s="91">
        <f t="shared" si="7"/>
        <v>32943.171999999999</v>
      </c>
      <c r="Q168" s="91">
        <v>16686.376</v>
      </c>
      <c r="R168" s="91">
        <v>16256.796</v>
      </c>
      <c r="S168" s="91">
        <v>9590.9050000000007</v>
      </c>
      <c r="T168" s="91">
        <v>73487.319000000003</v>
      </c>
      <c r="U168" s="91">
        <v>9179</v>
      </c>
      <c r="V168" s="91">
        <f t="shared" si="8"/>
        <v>8006.0266913607147</v>
      </c>
    </row>
    <row r="169" spans="1:22" x14ac:dyDescent="0.25">
      <c r="A169" s="27" t="str">
        <f t="shared" si="6"/>
        <v>32008052004</v>
      </c>
      <c r="B169" s="23">
        <f>VLOOKUP(H169,Nomes!$H$2:$I$79,2,FALSE)</f>
        <v>11</v>
      </c>
      <c r="C169" s="23">
        <f>VLOOKUP(D169,Nomes!$C$2:$D$15,2,FALSE)</f>
        <v>3</v>
      </c>
      <c r="D169" s="23">
        <v>2004</v>
      </c>
      <c r="E169" s="23">
        <v>32</v>
      </c>
      <c r="F169" s="23" t="s">
        <v>14</v>
      </c>
      <c r="G169" s="23" t="s">
        <v>57</v>
      </c>
      <c r="H169" s="23" t="s">
        <v>58</v>
      </c>
      <c r="I169" s="23"/>
      <c r="J169" s="23" t="s">
        <v>22</v>
      </c>
      <c r="K169" s="23" t="s">
        <v>23</v>
      </c>
      <c r="L169" s="23">
        <f>VLOOKUP(H169,Regiões!$A$1:$E$79,4,FALSE)</f>
        <v>8</v>
      </c>
      <c r="M169" s="23" t="str">
        <f>VLOOKUP(H169,Regiões!$A$1:$E$79,5,FALSE)</f>
        <v>Centro-Oeste</v>
      </c>
      <c r="N169" s="91">
        <v>13985.656000000001</v>
      </c>
      <c r="O169" s="91">
        <v>52983.360000000001</v>
      </c>
      <c r="P169" s="91">
        <f t="shared" si="7"/>
        <v>90761.898000000001</v>
      </c>
      <c r="Q169" s="91">
        <v>48625.18</v>
      </c>
      <c r="R169" s="91">
        <v>42136.718000000001</v>
      </c>
      <c r="S169" s="91">
        <v>10026.493</v>
      </c>
      <c r="T169" s="91">
        <v>167757.40700000001</v>
      </c>
      <c r="U169" s="91">
        <v>28177</v>
      </c>
      <c r="V169" s="91">
        <f t="shared" si="8"/>
        <v>5953.7000745288715</v>
      </c>
    </row>
    <row r="170" spans="1:22" x14ac:dyDescent="0.25">
      <c r="A170" s="27" t="str">
        <f t="shared" si="6"/>
        <v>32009042004</v>
      </c>
      <c r="B170" s="23">
        <f>VLOOKUP(H170,Nomes!$H$2:$I$79,2,FALSE)</f>
        <v>12</v>
      </c>
      <c r="C170" s="23">
        <f>VLOOKUP(D170,Nomes!$C$2:$D$15,2,FALSE)</f>
        <v>3</v>
      </c>
      <c r="D170" s="23">
        <v>2004</v>
      </c>
      <c r="E170" s="23">
        <v>32</v>
      </c>
      <c r="F170" s="23" t="s">
        <v>14</v>
      </c>
      <c r="G170" s="23" t="s">
        <v>59</v>
      </c>
      <c r="H170" s="23" t="s">
        <v>29</v>
      </c>
      <c r="I170" s="23"/>
      <c r="J170" s="23" t="s">
        <v>22</v>
      </c>
      <c r="K170" s="23" t="s">
        <v>23</v>
      </c>
      <c r="L170" s="23">
        <f>VLOOKUP(H170,Regiões!$A$1:$E$79,4,FALSE)</f>
        <v>10</v>
      </c>
      <c r="M170" s="23" t="str">
        <f>VLOOKUP(H170,Regiões!$A$1:$E$79,5,FALSE)</f>
        <v>Noroeste</v>
      </c>
      <c r="N170" s="91">
        <v>15067.017</v>
      </c>
      <c r="O170" s="91">
        <v>36314.883000000002</v>
      </c>
      <c r="P170" s="91">
        <f t="shared" si="7"/>
        <v>134001.177</v>
      </c>
      <c r="Q170" s="91">
        <v>78565.721000000005</v>
      </c>
      <c r="R170" s="91">
        <v>55435.455999999998</v>
      </c>
      <c r="S170" s="91">
        <v>20019.808000000001</v>
      </c>
      <c r="T170" s="91">
        <v>205402.886</v>
      </c>
      <c r="U170" s="91">
        <v>38551</v>
      </c>
      <c r="V170" s="91">
        <f t="shared" si="8"/>
        <v>5328.0819174599883</v>
      </c>
    </row>
    <row r="171" spans="1:22" x14ac:dyDescent="0.25">
      <c r="A171" s="27" t="str">
        <f t="shared" si="6"/>
        <v>32010012004</v>
      </c>
      <c r="B171" s="23">
        <f>VLOOKUP(H171,Nomes!$H$2:$I$79,2,FALSE)</f>
        <v>13</v>
      </c>
      <c r="C171" s="23">
        <f>VLOOKUP(D171,Nomes!$C$2:$D$15,2,FALSE)</f>
        <v>3</v>
      </c>
      <c r="D171" s="23">
        <v>2004</v>
      </c>
      <c r="E171" s="23">
        <v>32</v>
      </c>
      <c r="F171" s="23" t="s">
        <v>14</v>
      </c>
      <c r="G171" s="23" t="s">
        <v>60</v>
      </c>
      <c r="H171" s="23" t="s">
        <v>61</v>
      </c>
      <c r="I171" s="23"/>
      <c r="J171" s="23" t="s">
        <v>22</v>
      </c>
      <c r="K171" s="23" t="s">
        <v>23</v>
      </c>
      <c r="L171" s="23">
        <f>VLOOKUP(H171,Regiões!$A$1:$E$79,4,FALSE)</f>
        <v>9</v>
      </c>
      <c r="M171" s="23" t="str">
        <f>VLOOKUP(H171,Regiões!$A$1:$E$79,5,FALSE)</f>
        <v>Nordeste</v>
      </c>
      <c r="N171" s="91">
        <v>14956.723</v>
      </c>
      <c r="O171" s="91">
        <v>9461.9940000000006</v>
      </c>
      <c r="P171" s="91">
        <f t="shared" si="7"/>
        <v>44257.479999999996</v>
      </c>
      <c r="Q171" s="91">
        <v>22774.294999999998</v>
      </c>
      <c r="R171" s="91">
        <v>21483.185000000001</v>
      </c>
      <c r="S171" s="91">
        <v>4808.2370000000001</v>
      </c>
      <c r="T171" s="91">
        <v>73484.434999999998</v>
      </c>
      <c r="U171" s="91">
        <v>14077</v>
      </c>
      <c r="V171" s="91">
        <f t="shared" si="8"/>
        <v>5220.1772394686368</v>
      </c>
    </row>
    <row r="172" spans="1:22" x14ac:dyDescent="0.25">
      <c r="A172" s="27" t="str">
        <f t="shared" si="6"/>
        <v>32011002004</v>
      </c>
      <c r="B172" s="23">
        <f>VLOOKUP(H172,Nomes!$H$2:$I$79,2,FALSE)</f>
        <v>14</v>
      </c>
      <c r="C172" s="23">
        <f>VLOOKUP(D172,Nomes!$C$2:$D$15,2,FALSE)</f>
        <v>3</v>
      </c>
      <c r="D172" s="23">
        <v>2004</v>
      </c>
      <c r="E172" s="23">
        <v>32</v>
      </c>
      <c r="F172" s="23" t="s">
        <v>14</v>
      </c>
      <c r="G172" s="23" t="s">
        <v>62</v>
      </c>
      <c r="H172" s="23" t="s">
        <v>63</v>
      </c>
      <c r="I172" s="23"/>
      <c r="J172" s="23" t="s">
        <v>32</v>
      </c>
      <c r="K172" s="23" t="s">
        <v>33</v>
      </c>
      <c r="L172" s="23">
        <f>VLOOKUP(H172,Regiões!$A$1:$E$79,4,FALSE)</f>
        <v>6</v>
      </c>
      <c r="M172" s="23" t="str">
        <f>VLOOKUP(H172,Regiões!$A$1:$E$79,5,FALSE)</f>
        <v>Caparaó</v>
      </c>
      <c r="N172" s="91">
        <v>808.15499999999997</v>
      </c>
      <c r="O172" s="91">
        <v>7634.97</v>
      </c>
      <c r="P172" s="91">
        <f t="shared" si="7"/>
        <v>31401.297999999999</v>
      </c>
      <c r="Q172" s="91">
        <v>16621.516</v>
      </c>
      <c r="R172" s="91">
        <v>14779.781999999999</v>
      </c>
      <c r="S172" s="91">
        <v>5151.6049999999996</v>
      </c>
      <c r="T172" s="91">
        <v>44996.027000000002</v>
      </c>
      <c r="U172" s="91">
        <v>9874</v>
      </c>
      <c r="V172" s="91">
        <f t="shared" si="8"/>
        <v>4557.0211667004251</v>
      </c>
    </row>
    <row r="173" spans="1:22" x14ac:dyDescent="0.25">
      <c r="A173" s="27" t="str">
        <f t="shared" si="6"/>
        <v>32011592004</v>
      </c>
      <c r="B173" s="23">
        <f>VLOOKUP(H173,Nomes!$H$2:$I$79,2,FALSE)</f>
        <v>15</v>
      </c>
      <c r="C173" s="23">
        <f>VLOOKUP(D173,Nomes!$C$2:$D$15,2,FALSE)</f>
        <v>3</v>
      </c>
      <c r="D173" s="23">
        <v>2004</v>
      </c>
      <c r="E173" s="23">
        <v>32</v>
      </c>
      <c r="F173" s="23" t="s">
        <v>14</v>
      </c>
      <c r="G173" s="23" t="s">
        <v>64</v>
      </c>
      <c r="H173" s="23" t="s">
        <v>65</v>
      </c>
      <c r="I173" s="23"/>
      <c r="J173" s="23" t="s">
        <v>17</v>
      </c>
      <c r="K173" s="23" t="s">
        <v>18</v>
      </c>
      <c r="L173" s="23">
        <f>VLOOKUP(H173,Regiões!$A$1:$E$79,4,FALSE)</f>
        <v>3</v>
      </c>
      <c r="M173" s="23" t="str">
        <f>VLOOKUP(H173,Regiões!$A$1:$E$79,5,FALSE)</f>
        <v>Sudoeste Serrana</v>
      </c>
      <c r="N173" s="91">
        <v>20032.655999999999</v>
      </c>
      <c r="O173" s="91">
        <v>2320.1709999999998</v>
      </c>
      <c r="P173" s="91">
        <f t="shared" si="7"/>
        <v>26673.975999999999</v>
      </c>
      <c r="Q173" s="91">
        <v>9160.8060000000005</v>
      </c>
      <c r="R173" s="91">
        <v>17513.169999999998</v>
      </c>
      <c r="S173" s="91">
        <v>1348.7829999999999</v>
      </c>
      <c r="T173" s="91">
        <v>50375.584999999999</v>
      </c>
      <c r="U173" s="91">
        <v>12611</v>
      </c>
      <c r="V173" s="91">
        <f t="shared" si="8"/>
        <v>3994.5749742288476</v>
      </c>
    </row>
    <row r="174" spans="1:22" x14ac:dyDescent="0.25">
      <c r="A174" s="27" t="str">
        <f t="shared" si="6"/>
        <v>32012092004</v>
      </c>
      <c r="B174" s="23">
        <f>VLOOKUP(H174,Nomes!$H$2:$I$79,2,FALSE)</f>
        <v>16</v>
      </c>
      <c r="C174" s="23">
        <f>VLOOKUP(D174,Nomes!$C$2:$D$15,2,FALSE)</f>
        <v>3</v>
      </c>
      <c r="D174" s="23">
        <v>2004</v>
      </c>
      <c r="E174" s="23">
        <v>32</v>
      </c>
      <c r="F174" s="23" t="s">
        <v>14</v>
      </c>
      <c r="G174" s="23" t="s">
        <v>66</v>
      </c>
      <c r="H174" s="23" t="s">
        <v>48</v>
      </c>
      <c r="I174" s="23"/>
      <c r="J174" s="23" t="s">
        <v>32</v>
      </c>
      <c r="K174" s="23" t="s">
        <v>33</v>
      </c>
      <c r="L174" s="23">
        <f>VLOOKUP(H174,Regiões!$A$1:$E$79,4,FALSE)</f>
        <v>5</v>
      </c>
      <c r="M174" s="23" t="str">
        <f>VLOOKUP(H174,Regiões!$A$1:$E$79,5,FALSE)</f>
        <v>Central Sul</v>
      </c>
      <c r="N174" s="91">
        <v>13993.733</v>
      </c>
      <c r="O174" s="91">
        <v>426170.72399999999</v>
      </c>
      <c r="P174" s="91">
        <f t="shared" si="7"/>
        <v>954134.6</v>
      </c>
      <c r="Q174" s="91">
        <v>693447.42799999996</v>
      </c>
      <c r="R174" s="91">
        <v>260687.17199999999</v>
      </c>
      <c r="S174" s="91">
        <v>290303.511</v>
      </c>
      <c r="T174" s="91">
        <v>1684602.567</v>
      </c>
      <c r="U174" s="91">
        <v>191033</v>
      </c>
      <c r="V174" s="91">
        <f t="shared" si="8"/>
        <v>8818.3851324116768</v>
      </c>
    </row>
    <row r="175" spans="1:22" x14ac:dyDescent="0.25">
      <c r="A175" s="27" t="str">
        <f t="shared" si="6"/>
        <v>32013082004</v>
      </c>
      <c r="B175" s="23">
        <f>VLOOKUP(H175,Nomes!$H$2:$I$79,2,FALSE)</f>
        <v>17</v>
      </c>
      <c r="C175" s="23">
        <f>VLOOKUP(D175,Nomes!$C$2:$D$15,2,FALSE)</f>
        <v>3</v>
      </c>
      <c r="D175" s="23">
        <v>2004</v>
      </c>
      <c r="E175" s="23">
        <v>32</v>
      </c>
      <c r="F175" s="23" t="s">
        <v>14</v>
      </c>
      <c r="G175" s="23" t="s">
        <v>67</v>
      </c>
      <c r="H175" s="23" t="s">
        <v>68</v>
      </c>
      <c r="I175" s="23" t="s">
        <v>69</v>
      </c>
      <c r="J175" s="23" t="s">
        <v>17</v>
      </c>
      <c r="K175" s="23" t="s">
        <v>18</v>
      </c>
      <c r="L175" s="23">
        <f>VLOOKUP(H175,Regiões!$A$1:$E$79,4,FALSE)</f>
        <v>1</v>
      </c>
      <c r="M175" s="23" t="str">
        <f>VLOOKUP(H175,Regiões!$A$1:$E$79,5,FALSE)</f>
        <v>Metropolitana</v>
      </c>
      <c r="N175" s="91">
        <v>3772.9670000000001</v>
      </c>
      <c r="O175" s="91">
        <v>640868.01300000004</v>
      </c>
      <c r="P175" s="91">
        <f t="shared" si="7"/>
        <v>1290385.3329999999</v>
      </c>
      <c r="Q175" s="91">
        <v>862903.49899999995</v>
      </c>
      <c r="R175" s="91">
        <v>427481.83399999997</v>
      </c>
      <c r="S175" s="91">
        <v>443380.92200000002</v>
      </c>
      <c r="T175" s="91">
        <v>2378407.236</v>
      </c>
      <c r="U175" s="91">
        <v>349811</v>
      </c>
      <c r="V175" s="91">
        <f t="shared" si="8"/>
        <v>6799.1207709305882</v>
      </c>
    </row>
    <row r="176" spans="1:22" x14ac:dyDescent="0.25">
      <c r="A176" s="27" t="str">
        <f t="shared" si="6"/>
        <v>32014072004</v>
      </c>
      <c r="B176" s="23">
        <f>VLOOKUP(H176,Nomes!$H$2:$I$79,2,FALSE)</f>
        <v>18</v>
      </c>
      <c r="C176" s="23">
        <f>VLOOKUP(D176,Nomes!$C$2:$D$15,2,FALSE)</f>
        <v>3</v>
      </c>
      <c r="D176" s="23">
        <v>2004</v>
      </c>
      <c r="E176" s="23">
        <v>32</v>
      </c>
      <c r="F176" s="23" t="s">
        <v>14</v>
      </c>
      <c r="G176" s="23" t="s">
        <v>72</v>
      </c>
      <c r="H176" s="23" t="s">
        <v>73</v>
      </c>
      <c r="I176" s="23"/>
      <c r="J176" s="23" t="s">
        <v>32</v>
      </c>
      <c r="K176" s="23" t="s">
        <v>33</v>
      </c>
      <c r="L176" s="23">
        <f>VLOOKUP(H176,Regiões!$A$1:$E$79,4,FALSE)</f>
        <v>5</v>
      </c>
      <c r="M176" s="23" t="str">
        <f>VLOOKUP(H176,Regiões!$A$1:$E$79,5,FALSE)</f>
        <v>Central Sul</v>
      </c>
      <c r="N176" s="91">
        <v>15973.645</v>
      </c>
      <c r="O176" s="91">
        <v>30511.643</v>
      </c>
      <c r="P176" s="91">
        <f t="shared" si="7"/>
        <v>128293.30100000001</v>
      </c>
      <c r="Q176" s="91">
        <v>80593.589000000007</v>
      </c>
      <c r="R176" s="91">
        <v>47699.712</v>
      </c>
      <c r="S176" s="91">
        <v>19050.034</v>
      </c>
      <c r="T176" s="91">
        <v>193828.62400000001</v>
      </c>
      <c r="U176" s="91">
        <v>34351</v>
      </c>
      <c r="V176" s="91">
        <f t="shared" si="8"/>
        <v>5642.5904340484994</v>
      </c>
    </row>
    <row r="177" spans="1:22" x14ac:dyDescent="0.25">
      <c r="A177" s="27" t="str">
        <f t="shared" si="6"/>
        <v>32015062004</v>
      </c>
      <c r="B177" s="23">
        <f>VLOOKUP(H177,Nomes!$H$2:$I$79,2,FALSE)</f>
        <v>19</v>
      </c>
      <c r="C177" s="23">
        <f>VLOOKUP(D177,Nomes!$C$2:$D$15,2,FALSE)</f>
        <v>3</v>
      </c>
      <c r="D177" s="23">
        <v>2004</v>
      </c>
      <c r="E177" s="23">
        <v>32</v>
      </c>
      <c r="F177" s="23" t="s">
        <v>14</v>
      </c>
      <c r="G177" s="23" t="s">
        <v>74</v>
      </c>
      <c r="H177" s="23" t="s">
        <v>42</v>
      </c>
      <c r="I177" s="23"/>
      <c r="J177" s="23" t="s">
        <v>22</v>
      </c>
      <c r="K177" s="23" t="s">
        <v>23</v>
      </c>
      <c r="L177" s="23">
        <f>VLOOKUP(H177,Regiões!$A$1:$E$79,4,FALSE)</f>
        <v>8</v>
      </c>
      <c r="M177" s="23" t="str">
        <f>VLOOKUP(H177,Regiões!$A$1:$E$79,5,FALSE)</f>
        <v>Centro-Oeste</v>
      </c>
      <c r="N177" s="91">
        <v>18069.825000000001</v>
      </c>
      <c r="O177" s="91">
        <v>169673.20300000001</v>
      </c>
      <c r="P177" s="91">
        <f t="shared" si="7"/>
        <v>586593.06299999997</v>
      </c>
      <c r="Q177" s="91">
        <v>427266.179</v>
      </c>
      <c r="R177" s="91">
        <v>159326.88399999999</v>
      </c>
      <c r="S177" s="91">
        <v>148529.95499999999</v>
      </c>
      <c r="T177" s="91">
        <v>922866.04700000002</v>
      </c>
      <c r="U177" s="91">
        <v>109226</v>
      </c>
      <c r="V177" s="91">
        <f t="shared" si="8"/>
        <v>8449.1425759434569</v>
      </c>
    </row>
    <row r="178" spans="1:22" x14ac:dyDescent="0.25">
      <c r="A178" s="27" t="str">
        <f t="shared" si="6"/>
        <v>32016052004</v>
      </c>
      <c r="B178" s="23">
        <f>VLOOKUP(H178,Nomes!$H$2:$I$79,2,FALSE)</f>
        <v>20</v>
      </c>
      <c r="C178" s="23">
        <f>VLOOKUP(D178,Nomes!$C$2:$D$15,2,FALSE)</f>
        <v>3</v>
      </c>
      <c r="D178" s="23">
        <v>2004</v>
      </c>
      <c r="E178" s="23">
        <v>32</v>
      </c>
      <c r="F178" s="23" t="s">
        <v>14</v>
      </c>
      <c r="G178" s="23" t="s">
        <v>75</v>
      </c>
      <c r="H178" s="23" t="s">
        <v>76</v>
      </c>
      <c r="I178" s="23"/>
      <c r="J178" s="23" t="s">
        <v>51</v>
      </c>
      <c r="K178" s="23" t="s">
        <v>52</v>
      </c>
      <c r="L178" s="23">
        <f>VLOOKUP(H178,Regiões!$A$1:$E$79,4,FALSE)</f>
        <v>9</v>
      </c>
      <c r="M178" s="23" t="str">
        <f>VLOOKUP(H178,Regiões!$A$1:$E$79,5,FALSE)</f>
        <v>Nordeste</v>
      </c>
      <c r="N178" s="91">
        <v>52205.311000000002</v>
      </c>
      <c r="O178" s="91">
        <v>22097.56</v>
      </c>
      <c r="P178" s="91">
        <f t="shared" si="7"/>
        <v>95885.733999999997</v>
      </c>
      <c r="Q178" s="91">
        <v>49100.987999999998</v>
      </c>
      <c r="R178" s="91">
        <v>46784.745999999999</v>
      </c>
      <c r="S178" s="91">
        <v>16930.477999999999</v>
      </c>
      <c r="T178" s="91">
        <v>187119.08199999999</v>
      </c>
      <c r="U178" s="91">
        <v>28655</v>
      </c>
      <c r="V178" s="91">
        <f t="shared" si="8"/>
        <v>6530.0674227883437</v>
      </c>
    </row>
    <row r="179" spans="1:22" x14ac:dyDescent="0.25">
      <c r="A179" s="27" t="str">
        <f t="shared" si="6"/>
        <v>32017042004</v>
      </c>
      <c r="B179" s="23">
        <f>VLOOKUP(H179,Nomes!$H$2:$I$79,2,FALSE)</f>
        <v>21</v>
      </c>
      <c r="C179" s="23">
        <f>VLOOKUP(D179,Nomes!$C$2:$D$15,2,FALSE)</f>
        <v>3</v>
      </c>
      <c r="D179" s="23">
        <v>2004</v>
      </c>
      <c r="E179" s="23">
        <v>32</v>
      </c>
      <c r="F179" s="23" t="s">
        <v>14</v>
      </c>
      <c r="G179" s="23" t="s">
        <v>79</v>
      </c>
      <c r="H179" s="23" t="s">
        <v>80</v>
      </c>
      <c r="I179" s="23"/>
      <c r="J179" s="23" t="s">
        <v>17</v>
      </c>
      <c r="K179" s="23" t="s">
        <v>18</v>
      </c>
      <c r="L179" s="23">
        <f>VLOOKUP(H179,Regiões!$A$1:$E$79,4,FALSE)</f>
        <v>3</v>
      </c>
      <c r="M179" s="23" t="str">
        <f>VLOOKUP(H179,Regiões!$A$1:$E$79,5,FALSE)</f>
        <v>Sudoeste Serrana</v>
      </c>
      <c r="N179" s="91">
        <v>12738.189</v>
      </c>
      <c r="O179" s="91">
        <v>4235.9759999999997</v>
      </c>
      <c r="P179" s="91">
        <f t="shared" si="7"/>
        <v>33052.529000000002</v>
      </c>
      <c r="Q179" s="91">
        <v>15717.682000000001</v>
      </c>
      <c r="R179" s="91">
        <v>17334.847000000002</v>
      </c>
      <c r="S179" s="91">
        <v>3205.5810000000001</v>
      </c>
      <c r="T179" s="91">
        <v>53232.275999999998</v>
      </c>
      <c r="U179" s="91">
        <v>11103</v>
      </c>
      <c r="V179" s="91">
        <f t="shared" si="8"/>
        <v>4794.4047554714944</v>
      </c>
    </row>
    <row r="180" spans="1:22" x14ac:dyDescent="0.25">
      <c r="A180" s="27" t="str">
        <f t="shared" si="6"/>
        <v>32018032004</v>
      </c>
      <c r="B180" s="23">
        <f>VLOOKUP(H180,Nomes!$H$2:$I$79,2,FALSE)</f>
        <v>22</v>
      </c>
      <c r="C180" s="23">
        <f>VLOOKUP(D180,Nomes!$C$2:$D$15,2,FALSE)</f>
        <v>3</v>
      </c>
      <c r="D180" s="23">
        <v>2004</v>
      </c>
      <c r="E180" s="23">
        <v>32</v>
      </c>
      <c r="F180" s="23" t="s">
        <v>14</v>
      </c>
      <c r="G180" s="23" t="s">
        <v>81</v>
      </c>
      <c r="H180" s="23" t="s">
        <v>82</v>
      </c>
      <c r="I180" s="23"/>
      <c r="J180" s="23" t="s">
        <v>32</v>
      </c>
      <c r="K180" s="23" t="s">
        <v>33</v>
      </c>
      <c r="L180" s="23">
        <f>VLOOKUP(H180,Regiões!$A$1:$E$79,4,FALSE)</f>
        <v>6</v>
      </c>
      <c r="M180" s="23" t="str">
        <f>VLOOKUP(H180,Regiões!$A$1:$E$79,5,FALSE)</f>
        <v>Caparaó</v>
      </c>
      <c r="N180" s="91">
        <v>4350.8999999999996</v>
      </c>
      <c r="O180" s="91">
        <v>887.30600000000004</v>
      </c>
      <c r="P180" s="91">
        <f t="shared" si="7"/>
        <v>11868.47</v>
      </c>
      <c r="Q180" s="91">
        <v>3471.0450000000001</v>
      </c>
      <c r="R180" s="91">
        <v>8397.4249999999993</v>
      </c>
      <c r="S180" s="91">
        <v>492.26900000000001</v>
      </c>
      <c r="T180" s="91">
        <v>17598.945</v>
      </c>
      <c r="U180" s="91">
        <v>5190</v>
      </c>
      <c r="V180" s="91">
        <f t="shared" si="8"/>
        <v>3390.9335260115608</v>
      </c>
    </row>
    <row r="181" spans="1:22" x14ac:dyDescent="0.25">
      <c r="A181" s="27" t="str">
        <f t="shared" si="6"/>
        <v>32019022004</v>
      </c>
      <c r="B181" s="23">
        <f>VLOOKUP(H181,Nomes!$H$2:$I$79,2,FALSE)</f>
        <v>23</v>
      </c>
      <c r="C181" s="23">
        <f>VLOOKUP(D181,Nomes!$C$2:$D$15,2,FALSE)</f>
        <v>3</v>
      </c>
      <c r="D181" s="23">
        <v>2004</v>
      </c>
      <c r="E181" s="23">
        <v>32</v>
      </c>
      <c r="F181" s="23" t="s">
        <v>14</v>
      </c>
      <c r="G181" s="23" t="s">
        <v>83</v>
      </c>
      <c r="H181" s="23" t="s">
        <v>84</v>
      </c>
      <c r="I181" s="23"/>
      <c r="J181" s="23" t="s">
        <v>17</v>
      </c>
      <c r="K181" s="23" t="s">
        <v>18</v>
      </c>
      <c r="L181" s="23">
        <f>VLOOKUP(H181,Regiões!$A$1:$E$79,4,FALSE)</f>
        <v>3</v>
      </c>
      <c r="M181" s="23" t="str">
        <f>VLOOKUP(H181,Regiões!$A$1:$E$79,5,FALSE)</f>
        <v>Sudoeste Serrana</v>
      </c>
      <c r="N181" s="91">
        <v>35207.254999999997</v>
      </c>
      <c r="O181" s="91">
        <v>21006.485000000001</v>
      </c>
      <c r="P181" s="91">
        <f t="shared" si="7"/>
        <v>104426.26199999999</v>
      </c>
      <c r="Q181" s="91">
        <v>56040.521999999997</v>
      </c>
      <c r="R181" s="91">
        <v>48385.74</v>
      </c>
      <c r="S181" s="91">
        <v>13600.013000000001</v>
      </c>
      <c r="T181" s="91">
        <v>174240.014</v>
      </c>
      <c r="U181" s="91">
        <v>32860</v>
      </c>
      <c r="V181" s="91">
        <f t="shared" si="8"/>
        <v>5302.4958612294586</v>
      </c>
    </row>
    <row r="182" spans="1:22" x14ac:dyDescent="0.25">
      <c r="A182" s="27" t="str">
        <f t="shared" si="6"/>
        <v>32020092004</v>
      </c>
      <c r="B182" s="23">
        <f>VLOOKUP(H182,Nomes!$H$2:$I$79,2,FALSE)</f>
        <v>24</v>
      </c>
      <c r="C182" s="23">
        <f>VLOOKUP(D182,Nomes!$C$2:$D$15,2,FALSE)</f>
        <v>3</v>
      </c>
      <c r="D182" s="23">
        <v>2004</v>
      </c>
      <c r="E182" s="23">
        <v>32</v>
      </c>
      <c r="F182" s="23" t="s">
        <v>14</v>
      </c>
      <c r="G182" s="23" t="s">
        <v>85</v>
      </c>
      <c r="H182" s="23" t="s">
        <v>86</v>
      </c>
      <c r="I182" s="23"/>
      <c r="J182" s="23" t="s">
        <v>32</v>
      </c>
      <c r="K182" s="23" t="s">
        <v>33</v>
      </c>
      <c r="L182" s="23">
        <f>VLOOKUP(H182,Regiões!$A$1:$E$79,4,FALSE)</f>
        <v>6</v>
      </c>
      <c r="M182" s="23" t="str">
        <f>VLOOKUP(H182,Regiões!$A$1:$E$79,5,FALSE)</f>
        <v>Caparaó</v>
      </c>
      <c r="N182" s="91">
        <v>4684.2420000000002</v>
      </c>
      <c r="O182" s="91">
        <v>4588.91</v>
      </c>
      <c r="P182" s="91">
        <f t="shared" si="7"/>
        <v>19378.007000000001</v>
      </c>
      <c r="Q182" s="91">
        <v>9137.8700000000008</v>
      </c>
      <c r="R182" s="91">
        <v>10240.137000000001</v>
      </c>
      <c r="S182" s="91">
        <v>2898.6060000000002</v>
      </c>
      <c r="T182" s="91">
        <v>31549.764999999999</v>
      </c>
      <c r="U182" s="91">
        <v>6662</v>
      </c>
      <c r="V182" s="91">
        <f t="shared" si="8"/>
        <v>4735.7797958571</v>
      </c>
    </row>
    <row r="183" spans="1:22" x14ac:dyDescent="0.25">
      <c r="A183" s="27" t="str">
        <f t="shared" si="6"/>
        <v>32021082004</v>
      </c>
      <c r="B183" s="23">
        <f>VLOOKUP(H183,Nomes!$H$2:$I$79,2,FALSE)</f>
        <v>25</v>
      </c>
      <c r="C183" s="23">
        <f>VLOOKUP(D183,Nomes!$C$2:$D$15,2,FALSE)</f>
        <v>3</v>
      </c>
      <c r="D183" s="23">
        <v>2004</v>
      </c>
      <c r="E183" s="23">
        <v>32</v>
      </c>
      <c r="F183" s="23" t="s">
        <v>14</v>
      </c>
      <c r="G183" s="23" t="s">
        <v>87</v>
      </c>
      <c r="H183" s="23" t="s">
        <v>88</v>
      </c>
      <c r="I183" s="23"/>
      <c r="J183" s="23" t="s">
        <v>22</v>
      </c>
      <c r="K183" s="23" t="s">
        <v>23</v>
      </c>
      <c r="L183" s="23">
        <f>VLOOKUP(H183,Regiões!$A$1:$E$79,4,FALSE)</f>
        <v>10</v>
      </c>
      <c r="M183" s="23" t="str">
        <f>VLOOKUP(H183,Regiões!$A$1:$E$79,5,FALSE)</f>
        <v>Noroeste</v>
      </c>
      <c r="N183" s="91">
        <v>22708.937000000002</v>
      </c>
      <c r="O183" s="91">
        <v>13603.825000000001</v>
      </c>
      <c r="P183" s="91">
        <f t="shared" si="7"/>
        <v>67169.264999999999</v>
      </c>
      <c r="Q183" s="91">
        <v>30856.958999999999</v>
      </c>
      <c r="R183" s="91">
        <v>36312.305999999997</v>
      </c>
      <c r="S183" s="91">
        <v>5705.759</v>
      </c>
      <c r="T183" s="91">
        <v>109187.785</v>
      </c>
      <c r="U183" s="91">
        <v>23747</v>
      </c>
      <c r="V183" s="91">
        <f t="shared" si="8"/>
        <v>4597.9612161536197</v>
      </c>
    </row>
    <row r="184" spans="1:22" x14ac:dyDescent="0.25">
      <c r="A184" s="27" t="str">
        <f t="shared" si="6"/>
        <v>32022072004</v>
      </c>
      <c r="B184" s="23">
        <f>VLOOKUP(H184,Nomes!$H$2:$I$79,2,FALSE)</f>
        <v>26</v>
      </c>
      <c r="C184" s="23">
        <f>VLOOKUP(D184,Nomes!$C$2:$D$15,2,FALSE)</f>
        <v>3</v>
      </c>
      <c r="D184" s="23">
        <v>2004</v>
      </c>
      <c r="E184" s="23">
        <v>32</v>
      </c>
      <c r="F184" s="23" t="s">
        <v>14</v>
      </c>
      <c r="G184" s="23" t="s">
        <v>89</v>
      </c>
      <c r="H184" s="23" t="s">
        <v>90</v>
      </c>
      <c r="I184" s="23" t="s">
        <v>69</v>
      </c>
      <c r="J184" s="23" t="s">
        <v>51</v>
      </c>
      <c r="K184" s="23" t="s">
        <v>52</v>
      </c>
      <c r="L184" s="23">
        <f>VLOOKUP(H184,Regiões!$A$1:$E$79,4,FALSE)</f>
        <v>1</v>
      </c>
      <c r="M184" s="23" t="str">
        <f>VLOOKUP(H184,Regiões!$A$1:$E$79,5,FALSE)</f>
        <v>Metropolitana</v>
      </c>
      <c r="N184" s="91">
        <v>5725.5280000000002</v>
      </c>
      <c r="O184" s="91">
        <v>40668.504000000001</v>
      </c>
      <c r="P184" s="91">
        <f t="shared" si="7"/>
        <v>64661.457000000002</v>
      </c>
      <c r="Q184" s="91">
        <v>41287.453000000001</v>
      </c>
      <c r="R184" s="91">
        <v>23374.004000000001</v>
      </c>
      <c r="S184" s="91">
        <v>9844.9390000000003</v>
      </c>
      <c r="T184" s="91">
        <v>120900.428</v>
      </c>
      <c r="U184" s="91">
        <v>14448</v>
      </c>
      <c r="V184" s="91">
        <f t="shared" si="8"/>
        <v>8367.9698228128455</v>
      </c>
    </row>
    <row r="185" spans="1:22" x14ac:dyDescent="0.25">
      <c r="A185" s="27" t="str">
        <f t="shared" si="6"/>
        <v>32022562004</v>
      </c>
      <c r="B185" s="23">
        <f>VLOOKUP(H185,Nomes!$H$2:$I$79,2,FALSE)</f>
        <v>27</v>
      </c>
      <c r="C185" s="23">
        <f>VLOOKUP(D185,Nomes!$C$2:$D$15,2,FALSE)</f>
        <v>3</v>
      </c>
      <c r="D185" s="23">
        <v>2004</v>
      </c>
      <c r="E185" s="23">
        <v>32</v>
      </c>
      <c r="F185" s="23" t="s">
        <v>14</v>
      </c>
      <c r="G185" s="23" t="s">
        <v>191</v>
      </c>
      <c r="H185" s="23" t="s">
        <v>192</v>
      </c>
      <c r="I185" s="23"/>
      <c r="J185" s="23" t="s">
        <v>22</v>
      </c>
      <c r="K185" s="23" t="s">
        <v>23</v>
      </c>
      <c r="L185" s="23">
        <f>VLOOKUP(H185,Regiões!$A$1:$E$79,4,FALSE)</f>
        <v>8</v>
      </c>
      <c r="M185" s="23" t="str">
        <f>VLOOKUP(H185,Regiões!$A$1:$E$79,5,FALSE)</f>
        <v>Centro-Oeste</v>
      </c>
      <c r="N185" s="91">
        <v>7537.4579999999996</v>
      </c>
      <c r="O185" s="91">
        <v>5149.9620000000004</v>
      </c>
      <c r="P185" s="91">
        <f t="shared" si="7"/>
        <v>26596.552</v>
      </c>
      <c r="Q185" s="91">
        <v>12286.668</v>
      </c>
      <c r="R185" s="91">
        <v>14309.884</v>
      </c>
      <c r="S185" s="91">
        <v>3848.2049999999999</v>
      </c>
      <c r="T185" s="91">
        <v>43132.175999999999</v>
      </c>
      <c r="U185" s="91">
        <v>9826</v>
      </c>
      <c r="V185" s="91">
        <f t="shared" si="8"/>
        <v>4389.5965805007127</v>
      </c>
    </row>
    <row r="186" spans="1:22" x14ac:dyDescent="0.25">
      <c r="A186" s="27" t="str">
        <f t="shared" si="6"/>
        <v>32023062004</v>
      </c>
      <c r="B186" s="23">
        <f>VLOOKUP(H186,Nomes!$H$2:$I$79,2,FALSE)</f>
        <v>28</v>
      </c>
      <c r="C186" s="23">
        <f>VLOOKUP(D186,Nomes!$C$2:$D$15,2,FALSE)</f>
        <v>3</v>
      </c>
      <c r="D186" s="23">
        <v>2004</v>
      </c>
      <c r="E186" s="23">
        <v>32</v>
      </c>
      <c r="F186" s="23" t="s">
        <v>14</v>
      </c>
      <c r="G186" s="23" t="s">
        <v>91</v>
      </c>
      <c r="H186" s="23" t="s">
        <v>92</v>
      </c>
      <c r="I186" s="23"/>
      <c r="J186" s="23" t="s">
        <v>32</v>
      </c>
      <c r="K186" s="23" t="s">
        <v>33</v>
      </c>
      <c r="L186" s="23">
        <f>VLOOKUP(H186,Regiões!$A$1:$E$79,4,FALSE)</f>
        <v>6</v>
      </c>
      <c r="M186" s="23" t="str">
        <f>VLOOKUP(H186,Regiões!$A$1:$E$79,5,FALSE)</f>
        <v>Caparaó</v>
      </c>
      <c r="N186" s="91">
        <v>9868.5720000000001</v>
      </c>
      <c r="O186" s="91">
        <v>7945.3140000000003</v>
      </c>
      <c r="P186" s="91">
        <f t="shared" si="7"/>
        <v>97299.375999999989</v>
      </c>
      <c r="Q186" s="91">
        <v>59350.292999999998</v>
      </c>
      <c r="R186" s="91">
        <v>37949.082999999999</v>
      </c>
      <c r="S186" s="91">
        <v>10392.929</v>
      </c>
      <c r="T186" s="91">
        <v>125506.19100000001</v>
      </c>
      <c r="U186" s="91">
        <v>27302</v>
      </c>
      <c r="V186" s="91">
        <f t="shared" si="8"/>
        <v>4596.9596000293022</v>
      </c>
    </row>
    <row r="187" spans="1:22" x14ac:dyDescent="0.25">
      <c r="A187" s="27" t="str">
        <f t="shared" si="6"/>
        <v>32024052004</v>
      </c>
      <c r="B187" s="23">
        <f>VLOOKUP(H187,Nomes!$H$2:$I$79,2,FALSE)</f>
        <v>29</v>
      </c>
      <c r="C187" s="23">
        <f>VLOOKUP(D187,Nomes!$C$2:$D$15,2,FALSE)</f>
        <v>3</v>
      </c>
      <c r="D187" s="23">
        <v>2004</v>
      </c>
      <c r="E187" s="23">
        <v>32</v>
      </c>
      <c r="F187" s="23" t="s">
        <v>14</v>
      </c>
      <c r="G187" s="23" t="s">
        <v>93</v>
      </c>
      <c r="H187" s="23" t="s">
        <v>38</v>
      </c>
      <c r="I187" s="23" t="s">
        <v>69</v>
      </c>
      <c r="J187" s="23" t="s">
        <v>17</v>
      </c>
      <c r="K187" s="23" t="s">
        <v>18</v>
      </c>
      <c r="L187" s="23">
        <f>VLOOKUP(H187,Regiões!$A$1:$E$79,4,FALSE)</f>
        <v>1</v>
      </c>
      <c r="M187" s="23" t="str">
        <f>VLOOKUP(H187,Regiões!$A$1:$E$79,5,FALSE)</f>
        <v>Metropolitana</v>
      </c>
      <c r="N187" s="91">
        <v>14659.388999999999</v>
      </c>
      <c r="O187" s="91">
        <v>75449.436000000002</v>
      </c>
      <c r="P187" s="91">
        <f t="shared" si="7"/>
        <v>448528.39799999999</v>
      </c>
      <c r="Q187" s="91">
        <v>308351.56199999998</v>
      </c>
      <c r="R187" s="91">
        <v>140176.83600000001</v>
      </c>
      <c r="S187" s="91">
        <v>49546.705000000002</v>
      </c>
      <c r="T187" s="91">
        <v>588183.929</v>
      </c>
      <c r="U187" s="91">
        <v>102089</v>
      </c>
      <c r="V187" s="91">
        <f t="shared" si="8"/>
        <v>5761.4819324315058</v>
      </c>
    </row>
    <row r="188" spans="1:22" x14ac:dyDescent="0.25">
      <c r="A188" s="27" t="str">
        <f t="shared" si="6"/>
        <v>32024542004</v>
      </c>
      <c r="B188" s="23">
        <f>VLOOKUP(H188,Nomes!$H$2:$I$79,2,FALSE)</f>
        <v>30</v>
      </c>
      <c r="C188" s="23">
        <f>VLOOKUP(D188,Nomes!$C$2:$D$15,2,FALSE)</f>
        <v>3</v>
      </c>
      <c r="D188" s="23">
        <v>2004</v>
      </c>
      <c r="E188" s="23">
        <v>32</v>
      </c>
      <c r="F188" s="23" t="s">
        <v>14</v>
      </c>
      <c r="G188" s="23" t="s">
        <v>94</v>
      </c>
      <c r="H188" s="23" t="s">
        <v>95</v>
      </c>
      <c r="I188" s="23"/>
      <c r="J188" s="23" t="s">
        <v>32</v>
      </c>
      <c r="K188" s="23" t="s">
        <v>33</v>
      </c>
      <c r="L188" s="23">
        <f>VLOOKUP(H188,Regiões!$A$1:$E$79,4,FALSE)</f>
        <v>6</v>
      </c>
      <c r="M188" s="23" t="str">
        <f>VLOOKUP(H188,Regiões!$A$1:$E$79,5,FALSE)</f>
        <v>Caparaó</v>
      </c>
      <c r="N188" s="91">
        <v>7897.8789999999999</v>
      </c>
      <c r="O188" s="91">
        <v>3119.5079999999998</v>
      </c>
      <c r="P188" s="91">
        <f t="shared" si="7"/>
        <v>53242.357000000004</v>
      </c>
      <c r="Q188" s="91">
        <v>23410.707999999999</v>
      </c>
      <c r="R188" s="91">
        <v>29831.649000000001</v>
      </c>
      <c r="S188" s="91">
        <v>4298.3500000000004</v>
      </c>
      <c r="T188" s="91">
        <v>68558.092999999993</v>
      </c>
      <c r="U188" s="91">
        <v>21084</v>
      </c>
      <c r="V188" s="91">
        <f t="shared" si="8"/>
        <v>3251.6644374881425</v>
      </c>
    </row>
    <row r="189" spans="1:22" x14ac:dyDescent="0.25">
      <c r="A189" s="27" t="str">
        <f t="shared" si="6"/>
        <v>32025042004</v>
      </c>
      <c r="B189" s="23">
        <f>VLOOKUP(H189,Nomes!$H$2:$I$79,2,FALSE)</f>
        <v>31</v>
      </c>
      <c r="C189" s="23">
        <f>VLOOKUP(D189,Nomes!$C$2:$D$15,2,FALSE)</f>
        <v>3</v>
      </c>
      <c r="D189" s="23">
        <v>2004</v>
      </c>
      <c r="E189" s="23">
        <v>32</v>
      </c>
      <c r="F189" s="23" t="s">
        <v>14</v>
      </c>
      <c r="G189" s="23" t="s">
        <v>96</v>
      </c>
      <c r="H189" s="23" t="s">
        <v>97</v>
      </c>
      <c r="I189" s="23"/>
      <c r="J189" s="23" t="s">
        <v>51</v>
      </c>
      <c r="K189" s="23" t="s">
        <v>52</v>
      </c>
      <c r="L189" s="23">
        <f>VLOOKUP(H189,Regiões!$A$1:$E$79,4,FALSE)</f>
        <v>7</v>
      </c>
      <c r="M189" s="23" t="str">
        <f>VLOOKUP(H189,Regiões!$A$1:$E$79,5,FALSE)</f>
        <v>Rio Doce</v>
      </c>
      <c r="N189" s="91">
        <v>6632.5020000000004</v>
      </c>
      <c r="O189" s="91">
        <v>39345.107000000004</v>
      </c>
      <c r="P189" s="91">
        <f t="shared" si="7"/>
        <v>55262.860999999997</v>
      </c>
      <c r="Q189" s="91">
        <v>39216.523999999998</v>
      </c>
      <c r="R189" s="91">
        <v>16046.337</v>
      </c>
      <c r="S189" s="91">
        <v>20444.741999999998</v>
      </c>
      <c r="T189" s="91">
        <v>121685.211</v>
      </c>
      <c r="U189" s="91">
        <v>10522</v>
      </c>
      <c r="V189" s="91">
        <f t="shared" si="8"/>
        <v>11564.836628017487</v>
      </c>
    </row>
    <row r="190" spans="1:22" x14ac:dyDescent="0.25">
      <c r="A190" s="27" t="str">
        <f t="shared" si="6"/>
        <v>32025532004</v>
      </c>
      <c r="B190" s="23">
        <f>VLOOKUP(H190,Nomes!$H$2:$I$79,2,FALSE)</f>
        <v>32</v>
      </c>
      <c r="C190" s="23">
        <f>VLOOKUP(D190,Nomes!$C$2:$D$15,2,FALSE)</f>
        <v>3</v>
      </c>
      <c r="D190" s="23">
        <v>2004</v>
      </c>
      <c r="E190" s="23">
        <v>32</v>
      </c>
      <c r="F190" s="23" t="s">
        <v>14</v>
      </c>
      <c r="G190" s="23" t="s">
        <v>98</v>
      </c>
      <c r="H190" s="23" t="s">
        <v>99</v>
      </c>
      <c r="I190" s="23"/>
      <c r="J190" s="23" t="s">
        <v>32</v>
      </c>
      <c r="K190" s="23" t="s">
        <v>33</v>
      </c>
      <c r="L190" s="23">
        <f>VLOOKUP(H190,Regiões!$A$1:$E$79,4,FALSE)</f>
        <v>6</v>
      </c>
      <c r="M190" s="23" t="str">
        <f>VLOOKUP(H190,Regiões!$A$1:$E$79,5,FALSE)</f>
        <v>Caparaó</v>
      </c>
      <c r="N190" s="91">
        <v>8037.7240000000002</v>
      </c>
      <c r="O190" s="91">
        <v>1337.0409999999999</v>
      </c>
      <c r="P190" s="91">
        <f t="shared" si="7"/>
        <v>21478.936999999998</v>
      </c>
      <c r="Q190" s="91">
        <v>6909.6019999999999</v>
      </c>
      <c r="R190" s="91">
        <v>14569.334999999999</v>
      </c>
      <c r="S190" s="91">
        <v>869.20600000000002</v>
      </c>
      <c r="T190" s="91">
        <v>31722.907999999999</v>
      </c>
      <c r="U190" s="91">
        <v>10009</v>
      </c>
      <c r="V190" s="91">
        <f t="shared" si="8"/>
        <v>3169.4383055250273</v>
      </c>
    </row>
    <row r="191" spans="1:22" x14ac:dyDescent="0.25">
      <c r="A191" s="27" t="str">
        <f t="shared" si="6"/>
        <v>32026032004</v>
      </c>
      <c r="B191" s="23">
        <f>VLOOKUP(H191,Nomes!$H$2:$I$79,2,FALSE)</f>
        <v>33</v>
      </c>
      <c r="C191" s="23">
        <f>VLOOKUP(D191,Nomes!$C$2:$D$15,2,FALSE)</f>
        <v>3</v>
      </c>
      <c r="D191" s="23">
        <v>2004</v>
      </c>
      <c r="E191" s="23">
        <v>32</v>
      </c>
      <c r="F191" s="23" t="s">
        <v>14</v>
      </c>
      <c r="G191" s="23" t="s">
        <v>100</v>
      </c>
      <c r="H191" s="23" t="s">
        <v>101</v>
      </c>
      <c r="I191" s="23"/>
      <c r="J191" s="23" t="s">
        <v>17</v>
      </c>
      <c r="K191" s="23" t="s">
        <v>18</v>
      </c>
      <c r="L191" s="23">
        <f>VLOOKUP(H191,Regiões!$A$1:$E$79,4,FALSE)</f>
        <v>4</v>
      </c>
      <c r="M191" s="23" t="str">
        <f>VLOOKUP(H191,Regiões!$A$1:$E$79,5,FALSE)</f>
        <v>Litoral Sul</v>
      </c>
      <c r="N191" s="91">
        <v>6762.4650000000001</v>
      </c>
      <c r="O191" s="91">
        <v>8166.8649999999998</v>
      </c>
      <c r="P191" s="91">
        <f t="shared" si="7"/>
        <v>64850.044000000002</v>
      </c>
      <c r="Q191" s="91">
        <v>46820.404000000002</v>
      </c>
      <c r="R191" s="91">
        <v>18029.64</v>
      </c>
      <c r="S191" s="91">
        <v>20161.524000000001</v>
      </c>
      <c r="T191" s="91">
        <v>99940.898000000001</v>
      </c>
      <c r="U191" s="91">
        <v>12153</v>
      </c>
      <c r="V191" s="91">
        <f t="shared" si="8"/>
        <v>8223.5578046572864</v>
      </c>
    </row>
    <row r="192" spans="1:22" x14ac:dyDescent="0.25">
      <c r="A192" s="27" t="str">
        <f t="shared" si="6"/>
        <v>32026522004</v>
      </c>
      <c r="B192" s="23">
        <f>VLOOKUP(H192,Nomes!$H$2:$I$79,2,FALSE)</f>
        <v>34</v>
      </c>
      <c r="C192" s="23">
        <f>VLOOKUP(D192,Nomes!$C$2:$D$15,2,FALSE)</f>
        <v>3</v>
      </c>
      <c r="D192" s="23">
        <v>2004</v>
      </c>
      <c r="E192" s="23">
        <v>32</v>
      </c>
      <c r="F192" s="23" t="s">
        <v>14</v>
      </c>
      <c r="G192" s="23" t="s">
        <v>102</v>
      </c>
      <c r="H192" s="23" t="s">
        <v>103</v>
      </c>
      <c r="I192" s="23"/>
      <c r="J192" s="23" t="s">
        <v>32</v>
      </c>
      <c r="K192" s="23" t="s">
        <v>33</v>
      </c>
      <c r="L192" s="23">
        <f>VLOOKUP(H192,Regiões!$A$1:$E$79,4,FALSE)</f>
        <v>6</v>
      </c>
      <c r="M192" s="23" t="str">
        <f>VLOOKUP(H192,Regiões!$A$1:$E$79,5,FALSE)</f>
        <v>Caparaó</v>
      </c>
      <c r="N192" s="91">
        <v>10397.415999999999</v>
      </c>
      <c r="O192" s="91">
        <v>3647.299</v>
      </c>
      <c r="P192" s="91">
        <f t="shared" si="7"/>
        <v>30241.041000000001</v>
      </c>
      <c r="Q192" s="91">
        <v>13579.125</v>
      </c>
      <c r="R192" s="91">
        <v>16661.916000000001</v>
      </c>
      <c r="S192" s="91">
        <v>3094.0859999999998</v>
      </c>
      <c r="T192" s="91">
        <v>47379.841999999997</v>
      </c>
      <c r="U192" s="91">
        <v>10774</v>
      </c>
      <c r="V192" s="91">
        <f t="shared" si="8"/>
        <v>4397.6092444774458</v>
      </c>
    </row>
    <row r="193" spans="1:22" x14ac:dyDescent="0.25">
      <c r="A193" s="27" t="str">
        <f t="shared" si="6"/>
        <v>32027022004</v>
      </c>
      <c r="B193" s="23">
        <f>VLOOKUP(H193,Nomes!$H$2:$I$79,2,FALSE)</f>
        <v>35</v>
      </c>
      <c r="C193" s="23">
        <f>VLOOKUP(D193,Nomes!$C$2:$D$15,2,FALSE)</f>
        <v>3</v>
      </c>
      <c r="D193" s="23">
        <v>2004</v>
      </c>
      <c r="E193" s="23">
        <v>32</v>
      </c>
      <c r="F193" s="23" t="s">
        <v>14</v>
      </c>
      <c r="G193" s="23" t="s">
        <v>104</v>
      </c>
      <c r="H193" s="23" t="s">
        <v>105</v>
      </c>
      <c r="I193" s="23"/>
      <c r="J193" s="23" t="s">
        <v>17</v>
      </c>
      <c r="K193" s="23" t="s">
        <v>18</v>
      </c>
      <c r="L193" s="23">
        <f>VLOOKUP(H193,Regiões!$A$1:$E$79,4,FALSE)</f>
        <v>2</v>
      </c>
      <c r="M193" s="23" t="str">
        <f>VLOOKUP(H193,Regiões!$A$1:$E$79,5,FALSE)</f>
        <v>Central Serrana</v>
      </c>
      <c r="N193" s="91">
        <v>14874.243</v>
      </c>
      <c r="O193" s="91">
        <v>4475.2920000000004</v>
      </c>
      <c r="P193" s="91">
        <f t="shared" si="7"/>
        <v>43783.251000000004</v>
      </c>
      <c r="Q193" s="91">
        <v>21938.649000000001</v>
      </c>
      <c r="R193" s="91">
        <v>21844.601999999999</v>
      </c>
      <c r="S193" s="91">
        <v>3579.9879999999998</v>
      </c>
      <c r="T193" s="91">
        <v>66712.773000000001</v>
      </c>
      <c r="U193" s="91">
        <v>15060</v>
      </c>
      <c r="V193" s="91">
        <f t="shared" si="8"/>
        <v>4429.7990039840633</v>
      </c>
    </row>
    <row r="194" spans="1:22" x14ac:dyDescent="0.25">
      <c r="A194" s="27" t="str">
        <f t="shared" si="6"/>
        <v>32028012004</v>
      </c>
      <c r="B194" s="23">
        <f>VLOOKUP(H194,Nomes!$H$2:$I$79,2,FALSE)</f>
        <v>36</v>
      </c>
      <c r="C194" s="23">
        <f>VLOOKUP(D194,Nomes!$C$2:$D$15,2,FALSE)</f>
        <v>3</v>
      </c>
      <c r="D194" s="23">
        <v>2004</v>
      </c>
      <c r="E194" s="23">
        <v>32</v>
      </c>
      <c r="F194" s="23" t="s">
        <v>14</v>
      </c>
      <c r="G194" s="23" t="s">
        <v>108</v>
      </c>
      <c r="H194" s="23" t="s">
        <v>109</v>
      </c>
      <c r="I194" s="23"/>
      <c r="J194" s="23" t="s">
        <v>32</v>
      </c>
      <c r="K194" s="23" t="s">
        <v>33</v>
      </c>
      <c r="L194" s="23">
        <f>VLOOKUP(H194,Regiões!$A$1:$E$79,4,FALSE)</f>
        <v>4</v>
      </c>
      <c r="M194" s="23" t="str">
        <f>VLOOKUP(H194,Regiões!$A$1:$E$79,5,FALSE)</f>
        <v>Litoral Sul</v>
      </c>
      <c r="N194" s="91">
        <v>26578.609</v>
      </c>
      <c r="O194" s="91">
        <v>114582.65300000001</v>
      </c>
      <c r="P194" s="91">
        <f t="shared" si="7"/>
        <v>116966.86599999999</v>
      </c>
      <c r="Q194" s="91">
        <v>70419.801999999996</v>
      </c>
      <c r="R194" s="91">
        <v>46547.063999999998</v>
      </c>
      <c r="S194" s="91">
        <v>24385.431</v>
      </c>
      <c r="T194" s="91">
        <v>282513.55800000002</v>
      </c>
      <c r="U194" s="91">
        <v>31334</v>
      </c>
      <c r="V194" s="91">
        <f t="shared" si="8"/>
        <v>9016.1983149294701</v>
      </c>
    </row>
    <row r="195" spans="1:22" x14ac:dyDescent="0.25">
      <c r="A195" s="27" t="str">
        <f t="shared" ref="A195:A258" si="9">G195&amp;D195</f>
        <v>32029002004</v>
      </c>
      <c r="B195" s="23">
        <f>VLOOKUP(H195,Nomes!$H$2:$I$79,2,FALSE)</f>
        <v>37</v>
      </c>
      <c r="C195" s="23">
        <f>VLOOKUP(D195,Nomes!$C$2:$D$15,2,FALSE)</f>
        <v>3</v>
      </c>
      <c r="D195" s="23">
        <v>2004</v>
      </c>
      <c r="E195" s="23">
        <v>32</v>
      </c>
      <c r="F195" s="23" t="s">
        <v>14</v>
      </c>
      <c r="G195" s="23" t="s">
        <v>111</v>
      </c>
      <c r="H195" s="23" t="s">
        <v>112</v>
      </c>
      <c r="I195" s="23"/>
      <c r="J195" s="23" t="s">
        <v>17</v>
      </c>
      <c r="K195" s="23" t="s">
        <v>18</v>
      </c>
      <c r="L195" s="23">
        <f>VLOOKUP(H195,Regiões!$A$1:$E$79,4,FALSE)</f>
        <v>2</v>
      </c>
      <c r="M195" s="23" t="str">
        <f>VLOOKUP(H195,Regiões!$A$1:$E$79,5,FALSE)</f>
        <v>Central Serrana</v>
      </c>
      <c r="N195" s="91">
        <v>8649.6470000000008</v>
      </c>
      <c r="O195" s="91">
        <v>3306.6060000000002</v>
      </c>
      <c r="P195" s="91">
        <f t="shared" si="7"/>
        <v>33037.957000000002</v>
      </c>
      <c r="Q195" s="91">
        <v>15892.471</v>
      </c>
      <c r="R195" s="91">
        <v>17145.486000000001</v>
      </c>
      <c r="S195" s="91">
        <v>3337.32</v>
      </c>
      <c r="T195" s="91">
        <v>48331.53</v>
      </c>
      <c r="U195" s="91">
        <v>11954</v>
      </c>
      <c r="V195" s="91">
        <f t="shared" si="8"/>
        <v>4043.1261502425964</v>
      </c>
    </row>
    <row r="196" spans="1:22" x14ac:dyDescent="0.25">
      <c r="A196" s="27" t="str">
        <f t="shared" si="9"/>
        <v>32030072004</v>
      </c>
      <c r="B196" s="23">
        <f>VLOOKUP(H196,Nomes!$H$2:$I$79,2,FALSE)</f>
        <v>38</v>
      </c>
      <c r="C196" s="23">
        <f>VLOOKUP(D196,Nomes!$C$2:$D$15,2,FALSE)</f>
        <v>3</v>
      </c>
      <c r="D196" s="23">
        <v>2004</v>
      </c>
      <c r="E196" s="23">
        <v>32</v>
      </c>
      <c r="F196" s="23" t="s">
        <v>14</v>
      </c>
      <c r="G196" s="23" t="s">
        <v>113</v>
      </c>
      <c r="H196" s="23" t="s">
        <v>114</v>
      </c>
      <c r="I196" s="23"/>
      <c r="J196" s="23" t="s">
        <v>32</v>
      </c>
      <c r="K196" s="23" t="s">
        <v>33</v>
      </c>
      <c r="L196" s="23">
        <f>VLOOKUP(H196,Regiões!$A$1:$E$79,4,FALSE)</f>
        <v>6</v>
      </c>
      <c r="M196" s="23" t="str">
        <f>VLOOKUP(H196,Regiões!$A$1:$E$79,5,FALSE)</f>
        <v>Caparaó</v>
      </c>
      <c r="N196" s="91">
        <v>18715.240000000002</v>
      </c>
      <c r="O196" s="91">
        <v>6228.4409999999998</v>
      </c>
      <c r="P196" s="91">
        <f t="shared" ref="P196:P259" si="10">Q196+R196</f>
        <v>82925.334000000003</v>
      </c>
      <c r="Q196" s="91">
        <v>44448.13</v>
      </c>
      <c r="R196" s="91">
        <v>38477.203999999998</v>
      </c>
      <c r="S196" s="91">
        <v>9383.6229999999996</v>
      </c>
      <c r="T196" s="91">
        <v>117252.63800000001</v>
      </c>
      <c r="U196" s="91">
        <v>27723</v>
      </c>
      <c r="V196" s="91">
        <f t="shared" ref="V196:V259" si="11">(T196*1000)/U196</f>
        <v>4229.4354146376654</v>
      </c>
    </row>
    <row r="197" spans="1:22" x14ac:dyDescent="0.25">
      <c r="A197" s="27" t="str">
        <f t="shared" si="9"/>
        <v>32030562004</v>
      </c>
      <c r="B197" s="23">
        <f>VLOOKUP(H197,Nomes!$H$2:$I$79,2,FALSE)</f>
        <v>39</v>
      </c>
      <c r="C197" s="23">
        <f>VLOOKUP(D197,Nomes!$C$2:$D$15,2,FALSE)</f>
        <v>3</v>
      </c>
      <c r="D197" s="23">
        <v>2004</v>
      </c>
      <c r="E197" s="23">
        <v>32</v>
      </c>
      <c r="F197" s="23" t="s">
        <v>14</v>
      </c>
      <c r="G197" s="23" t="s">
        <v>115</v>
      </c>
      <c r="H197" s="23" t="s">
        <v>116</v>
      </c>
      <c r="I197" s="23"/>
      <c r="J197" s="23" t="s">
        <v>51</v>
      </c>
      <c r="K197" s="23" t="s">
        <v>52</v>
      </c>
      <c r="L197" s="23">
        <f>VLOOKUP(H197,Regiões!$A$1:$E$79,4,FALSE)</f>
        <v>9</v>
      </c>
      <c r="M197" s="23" t="str">
        <f>VLOOKUP(H197,Regiões!$A$1:$E$79,5,FALSE)</f>
        <v>Nordeste</v>
      </c>
      <c r="N197" s="91">
        <v>37177.487999999998</v>
      </c>
      <c r="O197" s="91">
        <v>230624.943</v>
      </c>
      <c r="P197" s="91">
        <f t="shared" si="10"/>
        <v>111025.44699999999</v>
      </c>
      <c r="Q197" s="91">
        <v>75372.191999999995</v>
      </c>
      <c r="R197" s="91">
        <v>35653.254999999997</v>
      </c>
      <c r="S197" s="91">
        <v>10548.855</v>
      </c>
      <c r="T197" s="91">
        <v>389376.734</v>
      </c>
      <c r="U197" s="91">
        <v>20816</v>
      </c>
      <c r="V197" s="91">
        <f t="shared" si="11"/>
        <v>18705.646329746349</v>
      </c>
    </row>
    <row r="198" spans="1:22" x14ac:dyDescent="0.25">
      <c r="A198" s="27" t="str">
        <f t="shared" si="9"/>
        <v>32031062004</v>
      </c>
      <c r="B198" s="23">
        <f>VLOOKUP(H198,Nomes!$H$2:$I$79,2,FALSE)</f>
        <v>40</v>
      </c>
      <c r="C198" s="23">
        <f>VLOOKUP(D198,Nomes!$C$2:$D$15,2,FALSE)</f>
        <v>3</v>
      </c>
      <c r="D198" s="23">
        <v>2004</v>
      </c>
      <c r="E198" s="23">
        <v>32</v>
      </c>
      <c r="F198" s="23" t="s">
        <v>14</v>
      </c>
      <c r="G198" s="23" t="s">
        <v>117</v>
      </c>
      <c r="H198" s="23" t="s">
        <v>118</v>
      </c>
      <c r="I198" s="23"/>
      <c r="J198" s="23" t="s">
        <v>32</v>
      </c>
      <c r="K198" s="23" t="s">
        <v>33</v>
      </c>
      <c r="L198" s="23">
        <f>VLOOKUP(H198,Regiões!$A$1:$E$79,4,FALSE)</f>
        <v>6</v>
      </c>
      <c r="M198" s="23" t="str">
        <f>VLOOKUP(H198,Regiões!$A$1:$E$79,5,FALSE)</f>
        <v>Caparaó</v>
      </c>
      <c r="N198" s="91">
        <v>5232.0569999999998</v>
      </c>
      <c r="O198" s="91">
        <v>3016.9830000000002</v>
      </c>
      <c r="P198" s="91">
        <f t="shared" si="10"/>
        <v>30186.011999999999</v>
      </c>
      <c r="Q198" s="91">
        <v>13550.285</v>
      </c>
      <c r="R198" s="91">
        <v>16635.726999999999</v>
      </c>
      <c r="S198" s="91">
        <v>2112.1619999999998</v>
      </c>
      <c r="T198" s="91">
        <v>40547.214</v>
      </c>
      <c r="U198" s="91">
        <v>10851</v>
      </c>
      <c r="V198" s="91">
        <f t="shared" si="11"/>
        <v>3736.7260160353885</v>
      </c>
    </row>
    <row r="199" spans="1:22" x14ac:dyDescent="0.25">
      <c r="A199" s="27" t="str">
        <f t="shared" si="9"/>
        <v>32031302004</v>
      </c>
      <c r="B199" s="23">
        <f>VLOOKUP(H199,Nomes!$H$2:$I$79,2,FALSE)</f>
        <v>41</v>
      </c>
      <c r="C199" s="23">
        <f>VLOOKUP(D199,Nomes!$C$2:$D$15,2,FALSE)</f>
        <v>3</v>
      </c>
      <c r="D199" s="23">
        <v>2004</v>
      </c>
      <c r="E199" s="23">
        <v>32</v>
      </c>
      <c r="F199" s="23" t="s">
        <v>14</v>
      </c>
      <c r="G199" s="23" t="s">
        <v>119</v>
      </c>
      <c r="H199" s="23" t="s">
        <v>120</v>
      </c>
      <c r="I199" s="23"/>
      <c r="J199" s="23" t="s">
        <v>51</v>
      </c>
      <c r="K199" s="23" t="s">
        <v>52</v>
      </c>
      <c r="L199" s="23">
        <f>VLOOKUP(H199,Regiões!$A$1:$E$79,4,FALSE)</f>
        <v>7</v>
      </c>
      <c r="M199" s="23" t="str">
        <f>VLOOKUP(H199,Regiões!$A$1:$E$79,5,FALSE)</f>
        <v>Rio Doce</v>
      </c>
      <c r="N199" s="91">
        <v>4716.4989999999998</v>
      </c>
      <c r="O199" s="91">
        <v>69874.501999999993</v>
      </c>
      <c r="P199" s="91">
        <f t="shared" si="10"/>
        <v>73507.39499999999</v>
      </c>
      <c r="Q199" s="91">
        <v>47160.826999999997</v>
      </c>
      <c r="R199" s="91">
        <v>26346.567999999999</v>
      </c>
      <c r="S199" s="91">
        <v>14941.768</v>
      </c>
      <c r="T199" s="91">
        <v>163040.16399999999</v>
      </c>
      <c r="U199" s="91">
        <v>16239</v>
      </c>
      <c r="V199" s="91">
        <f t="shared" si="11"/>
        <v>10040.037194408522</v>
      </c>
    </row>
    <row r="200" spans="1:22" x14ac:dyDescent="0.25">
      <c r="A200" s="27" t="str">
        <f t="shared" si="9"/>
        <v>32031632004</v>
      </c>
      <c r="B200" s="23">
        <f>VLOOKUP(H200,Nomes!$H$2:$I$79,2,FALSE)</f>
        <v>42</v>
      </c>
      <c r="C200" s="23">
        <f>VLOOKUP(D200,Nomes!$C$2:$D$15,2,FALSE)</f>
        <v>3</v>
      </c>
      <c r="D200" s="23">
        <v>2004</v>
      </c>
      <c r="E200" s="23">
        <v>32</v>
      </c>
      <c r="F200" s="23" t="s">
        <v>14</v>
      </c>
      <c r="G200" s="23" t="s">
        <v>121</v>
      </c>
      <c r="H200" s="23" t="s">
        <v>122</v>
      </c>
      <c r="I200" s="23"/>
      <c r="J200" s="23" t="s">
        <v>17</v>
      </c>
      <c r="K200" s="23" t="s">
        <v>18</v>
      </c>
      <c r="L200" s="23">
        <f>VLOOKUP(H200,Regiões!$A$1:$E$79,4,FALSE)</f>
        <v>3</v>
      </c>
      <c r="M200" s="23" t="str">
        <f>VLOOKUP(H200,Regiões!$A$1:$E$79,5,FALSE)</f>
        <v>Sudoeste Serrana</v>
      </c>
      <c r="N200" s="91">
        <v>8230.52</v>
      </c>
      <c r="O200" s="91">
        <v>2252.8159999999998</v>
      </c>
      <c r="P200" s="91">
        <f t="shared" si="10"/>
        <v>27281.11</v>
      </c>
      <c r="Q200" s="91">
        <v>10074.790999999999</v>
      </c>
      <c r="R200" s="91">
        <v>17206.319</v>
      </c>
      <c r="S200" s="91">
        <v>2360.8939999999998</v>
      </c>
      <c r="T200" s="91">
        <v>40125.339999999997</v>
      </c>
      <c r="U200" s="91">
        <v>11087</v>
      </c>
      <c r="V200" s="91">
        <f t="shared" si="11"/>
        <v>3619.1341210426626</v>
      </c>
    </row>
    <row r="201" spans="1:22" x14ac:dyDescent="0.25">
      <c r="A201" s="27" t="str">
        <f t="shared" si="9"/>
        <v>32032052004</v>
      </c>
      <c r="B201" s="23">
        <f>VLOOKUP(H201,Nomes!$H$2:$I$79,2,FALSE)</f>
        <v>43</v>
      </c>
      <c r="C201" s="23">
        <f>VLOOKUP(D201,Nomes!$C$2:$D$15,2,FALSE)</f>
        <v>3</v>
      </c>
      <c r="D201" s="23">
        <v>2004</v>
      </c>
      <c r="E201" s="23">
        <v>32</v>
      </c>
      <c r="F201" s="23" t="s">
        <v>14</v>
      </c>
      <c r="G201" s="23" t="s">
        <v>123</v>
      </c>
      <c r="H201" s="23" t="s">
        <v>54</v>
      </c>
      <c r="I201" s="23"/>
      <c r="J201" s="23" t="s">
        <v>51</v>
      </c>
      <c r="K201" s="23" t="s">
        <v>52</v>
      </c>
      <c r="L201" s="23">
        <f>VLOOKUP(H201,Regiões!$A$1:$E$79,4,FALSE)</f>
        <v>7</v>
      </c>
      <c r="M201" s="23" t="str">
        <f>VLOOKUP(H201,Regiões!$A$1:$E$79,5,FALSE)</f>
        <v>Rio Doce</v>
      </c>
      <c r="N201" s="91">
        <v>76668.762000000002</v>
      </c>
      <c r="O201" s="91">
        <v>430274.01</v>
      </c>
      <c r="P201" s="91">
        <f t="shared" si="10"/>
        <v>662947.72600000002</v>
      </c>
      <c r="Q201" s="91">
        <v>469773.01699999999</v>
      </c>
      <c r="R201" s="91">
        <v>193174.709</v>
      </c>
      <c r="S201" s="91">
        <v>187479.31299999999</v>
      </c>
      <c r="T201" s="91">
        <v>1357369.81</v>
      </c>
      <c r="U201" s="91">
        <v>119824</v>
      </c>
      <c r="V201" s="91">
        <f t="shared" si="11"/>
        <v>11328.029526639071</v>
      </c>
    </row>
    <row r="202" spans="1:22" x14ac:dyDescent="0.25">
      <c r="A202" s="27" t="str">
        <f t="shared" si="9"/>
        <v>32033042004</v>
      </c>
      <c r="B202" s="23">
        <f>VLOOKUP(H202,Nomes!$H$2:$I$79,2,FALSE)</f>
        <v>44</v>
      </c>
      <c r="C202" s="23">
        <f>VLOOKUP(D202,Nomes!$C$2:$D$15,2,FALSE)</f>
        <v>3</v>
      </c>
      <c r="D202" s="23">
        <v>2004</v>
      </c>
      <c r="E202" s="23">
        <v>32</v>
      </c>
      <c r="F202" s="23" t="s">
        <v>14</v>
      </c>
      <c r="G202" s="23" t="s">
        <v>124</v>
      </c>
      <c r="H202" s="23" t="s">
        <v>125</v>
      </c>
      <c r="I202" s="23"/>
      <c r="J202" s="23" t="s">
        <v>22</v>
      </c>
      <c r="K202" s="23" t="s">
        <v>23</v>
      </c>
      <c r="L202" s="23">
        <f>VLOOKUP(H202,Regiões!$A$1:$E$79,4,FALSE)</f>
        <v>10</v>
      </c>
      <c r="M202" s="23" t="str">
        <f>VLOOKUP(H202,Regiões!$A$1:$E$79,5,FALSE)</f>
        <v>Noroeste</v>
      </c>
      <c r="N202" s="91">
        <v>4100.07</v>
      </c>
      <c r="O202" s="91">
        <v>1956.1949999999999</v>
      </c>
      <c r="P202" s="91">
        <f t="shared" si="10"/>
        <v>32857.245999999999</v>
      </c>
      <c r="Q202" s="91">
        <v>15768.14</v>
      </c>
      <c r="R202" s="91">
        <v>17089.106</v>
      </c>
      <c r="S202" s="91">
        <v>2677.8220000000001</v>
      </c>
      <c r="T202" s="91">
        <v>41591.332999999999</v>
      </c>
      <c r="U202" s="91">
        <v>11311</v>
      </c>
      <c r="V202" s="91">
        <f t="shared" si="11"/>
        <v>3677.0694898771108</v>
      </c>
    </row>
    <row r="203" spans="1:22" x14ac:dyDescent="0.25">
      <c r="A203" s="27" t="str">
        <f t="shared" si="9"/>
        <v>32033202004</v>
      </c>
      <c r="B203" s="23">
        <f>VLOOKUP(H203,Nomes!$H$2:$I$79,2,FALSE)</f>
        <v>45</v>
      </c>
      <c r="C203" s="23">
        <f>VLOOKUP(D203,Nomes!$C$2:$D$15,2,FALSE)</f>
        <v>3</v>
      </c>
      <c r="D203" s="23">
        <v>2004</v>
      </c>
      <c r="E203" s="23">
        <v>32</v>
      </c>
      <c r="F203" s="23" t="s">
        <v>14</v>
      </c>
      <c r="G203" s="23" t="s">
        <v>126</v>
      </c>
      <c r="H203" s="23" t="s">
        <v>127</v>
      </c>
      <c r="I203" s="23"/>
      <c r="J203" s="23" t="s">
        <v>32</v>
      </c>
      <c r="K203" s="23" t="s">
        <v>33</v>
      </c>
      <c r="L203" s="23">
        <f>VLOOKUP(H203,Regiões!$A$1:$E$79,4,FALSE)</f>
        <v>4</v>
      </c>
      <c r="M203" s="23" t="str">
        <f>VLOOKUP(H203,Regiões!$A$1:$E$79,5,FALSE)</f>
        <v>Litoral Sul</v>
      </c>
      <c r="N203" s="91">
        <v>26453.305</v>
      </c>
      <c r="O203" s="91">
        <v>19567.196</v>
      </c>
      <c r="P203" s="91">
        <f t="shared" si="10"/>
        <v>104577.579</v>
      </c>
      <c r="Q203" s="91">
        <v>59072.296000000002</v>
      </c>
      <c r="R203" s="91">
        <v>45505.283000000003</v>
      </c>
      <c r="S203" s="91">
        <v>8224.5460000000003</v>
      </c>
      <c r="T203" s="91">
        <v>158822.62599999999</v>
      </c>
      <c r="U203" s="91">
        <v>34692</v>
      </c>
      <c r="V203" s="91">
        <f t="shared" si="11"/>
        <v>4578.0763864867977</v>
      </c>
    </row>
    <row r="204" spans="1:22" x14ac:dyDescent="0.25">
      <c r="A204" s="27" t="str">
        <f t="shared" si="9"/>
        <v>32033462004</v>
      </c>
      <c r="B204" s="23">
        <f>VLOOKUP(H204,Nomes!$H$2:$I$79,2,FALSE)</f>
        <v>46</v>
      </c>
      <c r="C204" s="23">
        <f>VLOOKUP(D204,Nomes!$C$2:$D$15,2,FALSE)</f>
        <v>3</v>
      </c>
      <c r="D204" s="23">
        <v>2004</v>
      </c>
      <c r="E204" s="23">
        <v>32</v>
      </c>
      <c r="F204" s="23" t="s">
        <v>14</v>
      </c>
      <c r="G204" s="23" t="s">
        <v>128</v>
      </c>
      <c r="H204" s="23" t="s">
        <v>129</v>
      </c>
      <c r="I204" s="23"/>
      <c r="J204" s="23" t="s">
        <v>17</v>
      </c>
      <c r="K204" s="23" t="s">
        <v>18</v>
      </c>
      <c r="L204" s="23">
        <f>VLOOKUP(H204,Regiões!$A$1:$E$79,4,FALSE)</f>
        <v>3</v>
      </c>
      <c r="M204" s="23" t="str">
        <f>VLOOKUP(H204,Regiões!$A$1:$E$79,5,FALSE)</f>
        <v>Sudoeste Serrana</v>
      </c>
      <c r="N204" s="91">
        <v>9914.57</v>
      </c>
      <c r="O204" s="91">
        <v>7052.2420000000002</v>
      </c>
      <c r="P204" s="91">
        <f t="shared" si="10"/>
        <v>60147.805999999997</v>
      </c>
      <c r="Q204" s="91">
        <v>37736.57</v>
      </c>
      <c r="R204" s="91">
        <v>22411.236000000001</v>
      </c>
      <c r="S204" s="91">
        <v>12365.002</v>
      </c>
      <c r="T204" s="91">
        <v>89479.62</v>
      </c>
      <c r="U204" s="91">
        <v>13555</v>
      </c>
      <c r="V204" s="91">
        <f t="shared" si="11"/>
        <v>6601.2261158244191</v>
      </c>
    </row>
    <row r="205" spans="1:22" x14ac:dyDescent="0.25">
      <c r="A205" s="27" t="str">
        <f t="shared" si="9"/>
        <v>32033532004</v>
      </c>
      <c r="B205" s="23">
        <f>VLOOKUP(H205,Nomes!$H$2:$I$79,2,FALSE)</f>
        <v>47</v>
      </c>
      <c r="C205" s="23">
        <f>VLOOKUP(D205,Nomes!$C$2:$D$15,2,FALSE)</f>
        <v>3</v>
      </c>
      <c r="D205" s="23">
        <v>2004</v>
      </c>
      <c r="E205" s="23">
        <v>32</v>
      </c>
      <c r="F205" s="23" t="s">
        <v>14</v>
      </c>
      <c r="G205" s="23" t="s">
        <v>130</v>
      </c>
      <c r="H205" s="23" t="s">
        <v>131</v>
      </c>
      <c r="I205" s="23"/>
      <c r="J205" s="23" t="s">
        <v>22</v>
      </c>
      <c r="K205" s="23" t="s">
        <v>23</v>
      </c>
      <c r="L205" s="23">
        <f>VLOOKUP(H205,Regiões!$A$1:$E$79,4,FALSE)</f>
        <v>8</v>
      </c>
      <c r="M205" s="23" t="str">
        <f>VLOOKUP(H205,Regiões!$A$1:$E$79,5,FALSE)</f>
        <v>Centro-Oeste</v>
      </c>
      <c r="N205" s="91">
        <v>7106.7389999999996</v>
      </c>
      <c r="O205" s="91">
        <v>7599.0309999999999</v>
      </c>
      <c r="P205" s="91">
        <f t="shared" si="10"/>
        <v>31236.370000000003</v>
      </c>
      <c r="Q205" s="91">
        <v>14850.366</v>
      </c>
      <c r="R205" s="91">
        <v>16386.004000000001</v>
      </c>
      <c r="S205" s="91">
        <v>3710.6149999999998</v>
      </c>
      <c r="T205" s="91">
        <v>49652.754999999997</v>
      </c>
      <c r="U205" s="91">
        <v>10396</v>
      </c>
      <c r="V205" s="91">
        <f t="shared" si="11"/>
        <v>4776.1403424393993</v>
      </c>
    </row>
    <row r="206" spans="1:22" x14ac:dyDescent="0.25">
      <c r="A206" s="27" t="str">
        <f t="shared" si="9"/>
        <v>32034032004</v>
      </c>
      <c r="B206" s="23">
        <f>VLOOKUP(H206,Nomes!$H$2:$I$79,2,FALSE)</f>
        <v>48</v>
      </c>
      <c r="C206" s="23">
        <f>VLOOKUP(D206,Nomes!$C$2:$D$15,2,FALSE)</f>
        <v>3</v>
      </c>
      <c r="D206" s="23">
        <v>2004</v>
      </c>
      <c r="E206" s="23">
        <v>32</v>
      </c>
      <c r="F206" s="23" t="s">
        <v>14</v>
      </c>
      <c r="G206" s="23" t="s">
        <v>132</v>
      </c>
      <c r="H206" s="23" t="s">
        <v>133</v>
      </c>
      <c r="I206" s="23"/>
      <c r="J206" s="23" t="s">
        <v>32</v>
      </c>
      <c r="K206" s="23" t="s">
        <v>33</v>
      </c>
      <c r="L206" s="23">
        <f>VLOOKUP(H206,Regiões!$A$1:$E$79,4,FALSE)</f>
        <v>5</v>
      </c>
      <c r="M206" s="23" t="str">
        <f>VLOOKUP(H206,Regiões!$A$1:$E$79,5,FALSE)</f>
        <v>Central Sul</v>
      </c>
      <c r="N206" s="91">
        <v>15186.35</v>
      </c>
      <c r="O206" s="91">
        <v>22226.088</v>
      </c>
      <c r="P206" s="91">
        <f t="shared" si="10"/>
        <v>79377.216</v>
      </c>
      <c r="Q206" s="91">
        <v>40840.733999999997</v>
      </c>
      <c r="R206" s="91">
        <v>38536.482000000004</v>
      </c>
      <c r="S206" s="91">
        <v>12091.321</v>
      </c>
      <c r="T206" s="91">
        <v>128880.974</v>
      </c>
      <c r="U206" s="91">
        <v>27306</v>
      </c>
      <c r="V206" s="91">
        <f t="shared" si="11"/>
        <v>4719.8774628286819</v>
      </c>
    </row>
    <row r="207" spans="1:22" x14ac:dyDescent="0.25">
      <c r="A207" s="27" t="str">
        <f t="shared" si="9"/>
        <v>32035022004</v>
      </c>
      <c r="B207" s="23">
        <f>VLOOKUP(H207,Nomes!$H$2:$I$79,2,FALSE)</f>
        <v>49</v>
      </c>
      <c r="C207" s="23">
        <f>VLOOKUP(D207,Nomes!$C$2:$D$15,2,FALSE)</f>
        <v>3</v>
      </c>
      <c r="D207" s="23">
        <v>2004</v>
      </c>
      <c r="E207" s="23">
        <v>32</v>
      </c>
      <c r="F207" s="23" t="s">
        <v>14</v>
      </c>
      <c r="G207" s="23" t="s">
        <v>134</v>
      </c>
      <c r="H207" s="23" t="s">
        <v>135</v>
      </c>
      <c r="I207" s="23"/>
      <c r="J207" s="23" t="s">
        <v>51</v>
      </c>
      <c r="K207" s="23" t="s">
        <v>52</v>
      </c>
      <c r="L207" s="23">
        <f>VLOOKUP(H207,Regiões!$A$1:$E$79,4,FALSE)</f>
        <v>9</v>
      </c>
      <c r="M207" s="23" t="str">
        <f>VLOOKUP(H207,Regiões!$A$1:$E$79,5,FALSE)</f>
        <v>Nordeste</v>
      </c>
      <c r="N207" s="91">
        <v>21829.405999999999</v>
      </c>
      <c r="O207" s="91">
        <v>6244.0940000000001</v>
      </c>
      <c r="P207" s="91">
        <f t="shared" si="10"/>
        <v>55259.091</v>
      </c>
      <c r="Q207" s="91">
        <v>30464.966</v>
      </c>
      <c r="R207" s="91">
        <v>24794.125</v>
      </c>
      <c r="S207" s="91">
        <v>4709.12</v>
      </c>
      <c r="T207" s="91">
        <v>88041.710999999996</v>
      </c>
      <c r="U207" s="91">
        <v>16817</v>
      </c>
      <c r="V207" s="91">
        <f t="shared" si="11"/>
        <v>5235.2804305167392</v>
      </c>
    </row>
    <row r="208" spans="1:22" x14ac:dyDescent="0.25">
      <c r="A208" s="27" t="str">
        <f t="shared" si="9"/>
        <v>32036012004</v>
      </c>
      <c r="B208" s="23">
        <f>VLOOKUP(H208,Nomes!$H$2:$I$79,2,FALSE)</f>
        <v>50</v>
      </c>
      <c r="C208" s="23">
        <f>VLOOKUP(D208,Nomes!$C$2:$D$15,2,FALSE)</f>
        <v>3</v>
      </c>
      <c r="D208" s="23">
        <v>2004</v>
      </c>
      <c r="E208" s="23">
        <v>32</v>
      </c>
      <c r="F208" s="23" t="s">
        <v>14</v>
      </c>
      <c r="G208" s="23" t="s">
        <v>137</v>
      </c>
      <c r="H208" s="23" t="s">
        <v>138</v>
      </c>
      <c r="I208" s="23"/>
      <c r="J208" s="23" t="s">
        <v>51</v>
      </c>
      <c r="K208" s="23" t="s">
        <v>52</v>
      </c>
      <c r="L208" s="23">
        <f>VLOOKUP(H208,Regiões!$A$1:$E$79,4,FALSE)</f>
        <v>9</v>
      </c>
      <c r="M208" s="23" t="str">
        <f>VLOOKUP(H208,Regiões!$A$1:$E$79,5,FALSE)</f>
        <v>Nordeste</v>
      </c>
      <c r="N208" s="91">
        <v>9033.86</v>
      </c>
      <c r="O208" s="91">
        <v>1472.3140000000001</v>
      </c>
      <c r="P208" s="91">
        <f t="shared" si="10"/>
        <v>16071.246999999999</v>
      </c>
      <c r="Q208" s="91">
        <v>5653.3689999999997</v>
      </c>
      <c r="R208" s="91">
        <v>10417.878000000001</v>
      </c>
      <c r="S208" s="91">
        <v>948.68</v>
      </c>
      <c r="T208" s="91">
        <v>27526.101999999999</v>
      </c>
      <c r="U208" s="91">
        <v>6153</v>
      </c>
      <c r="V208" s="91">
        <f t="shared" si="11"/>
        <v>4473.6066959206892</v>
      </c>
    </row>
    <row r="209" spans="1:22" x14ac:dyDescent="0.25">
      <c r="A209" s="27" t="str">
        <f t="shared" si="9"/>
        <v>32037002004</v>
      </c>
      <c r="B209" s="23">
        <f>VLOOKUP(H209,Nomes!$H$2:$I$79,2,FALSE)</f>
        <v>51</v>
      </c>
      <c r="C209" s="23">
        <f>VLOOKUP(D209,Nomes!$C$2:$D$15,2,FALSE)</f>
        <v>3</v>
      </c>
      <c r="D209" s="23">
        <v>2004</v>
      </c>
      <c r="E209" s="23">
        <v>32</v>
      </c>
      <c r="F209" s="23" t="s">
        <v>14</v>
      </c>
      <c r="G209" s="23" t="s">
        <v>139</v>
      </c>
      <c r="H209" s="23" t="s">
        <v>140</v>
      </c>
      <c r="I209" s="23"/>
      <c r="J209" s="23" t="s">
        <v>32</v>
      </c>
      <c r="K209" s="23" t="s">
        <v>33</v>
      </c>
      <c r="L209" s="23">
        <f>VLOOKUP(H209,Regiões!$A$1:$E$79,4,FALSE)</f>
        <v>6</v>
      </c>
      <c r="M209" s="23" t="str">
        <f>VLOOKUP(H209,Regiões!$A$1:$E$79,5,FALSE)</f>
        <v>Caparaó</v>
      </c>
      <c r="N209" s="91">
        <v>12060.43</v>
      </c>
      <c r="O209" s="91">
        <v>4001.8389999999999</v>
      </c>
      <c r="P209" s="91">
        <f t="shared" si="10"/>
        <v>44946.58</v>
      </c>
      <c r="Q209" s="91">
        <v>17772.737000000001</v>
      </c>
      <c r="R209" s="91">
        <v>27173.843000000001</v>
      </c>
      <c r="S209" s="91">
        <v>2768.6570000000002</v>
      </c>
      <c r="T209" s="91">
        <v>63777.504999999997</v>
      </c>
      <c r="U209" s="91">
        <v>19449</v>
      </c>
      <c r="V209" s="91">
        <f t="shared" si="11"/>
        <v>3279.2176975679981</v>
      </c>
    </row>
    <row r="210" spans="1:22" x14ac:dyDescent="0.25">
      <c r="A210" s="27" t="str">
        <f t="shared" si="9"/>
        <v>32038092004</v>
      </c>
      <c r="B210" s="23">
        <f>VLOOKUP(H210,Nomes!$H$2:$I$79,2,FALSE)</f>
        <v>52</v>
      </c>
      <c r="C210" s="23">
        <f>VLOOKUP(D210,Nomes!$C$2:$D$15,2,FALSE)</f>
        <v>3</v>
      </c>
      <c r="D210" s="23">
        <v>2004</v>
      </c>
      <c r="E210" s="23">
        <v>32</v>
      </c>
      <c r="F210" s="23" t="s">
        <v>14</v>
      </c>
      <c r="G210" s="23" t="s">
        <v>141</v>
      </c>
      <c r="H210" s="23" t="s">
        <v>142</v>
      </c>
      <c r="I210" s="23"/>
      <c r="J210" s="23" t="s">
        <v>32</v>
      </c>
      <c r="K210" s="23" t="s">
        <v>33</v>
      </c>
      <c r="L210" s="23">
        <f>VLOOKUP(H210,Regiões!$A$1:$E$79,4,FALSE)</f>
        <v>5</v>
      </c>
      <c r="M210" s="23" t="str">
        <f>VLOOKUP(H210,Regiões!$A$1:$E$79,5,FALSE)</f>
        <v>Central Sul</v>
      </c>
      <c r="N210" s="91">
        <v>4736.0200000000004</v>
      </c>
      <c r="O210" s="91">
        <v>3712.1660000000002</v>
      </c>
      <c r="P210" s="91">
        <f t="shared" si="10"/>
        <v>37476.870999999999</v>
      </c>
      <c r="Q210" s="91">
        <v>18693.787</v>
      </c>
      <c r="R210" s="91">
        <v>18783.083999999999</v>
      </c>
      <c r="S210" s="91">
        <v>3110.6439999999998</v>
      </c>
      <c r="T210" s="91">
        <v>49035.701000000001</v>
      </c>
      <c r="U210" s="91">
        <v>13696</v>
      </c>
      <c r="V210" s="91">
        <f t="shared" si="11"/>
        <v>3580.2935893691588</v>
      </c>
    </row>
    <row r="211" spans="1:22" x14ac:dyDescent="0.25">
      <c r="A211" s="27" t="str">
        <f t="shared" si="9"/>
        <v>32039082004</v>
      </c>
      <c r="B211" s="23">
        <f>VLOOKUP(H211,Nomes!$H$2:$I$79,2,FALSE)</f>
        <v>53</v>
      </c>
      <c r="C211" s="23">
        <f>VLOOKUP(D211,Nomes!$C$2:$D$15,2,FALSE)</f>
        <v>3</v>
      </c>
      <c r="D211" s="23">
        <v>2004</v>
      </c>
      <c r="E211" s="23">
        <v>32</v>
      </c>
      <c r="F211" s="23" t="s">
        <v>14</v>
      </c>
      <c r="G211" s="23" t="s">
        <v>143</v>
      </c>
      <c r="H211" s="23" t="s">
        <v>25</v>
      </c>
      <c r="I211" s="23"/>
      <c r="J211" s="23" t="s">
        <v>22</v>
      </c>
      <c r="K211" s="23" t="s">
        <v>23</v>
      </c>
      <c r="L211" s="23">
        <f>VLOOKUP(H211,Regiões!$A$1:$E$79,4,FALSE)</f>
        <v>10</v>
      </c>
      <c r="M211" s="23" t="str">
        <f>VLOOKUP(H211,Regiões!$A$1:$E$79,5,FALSE)</f>
        <v>Noroeste</v>
      </c>
      <c r="N211" s="91">
        <v>22856.512999999999</v>
      </c>
      <c r="O211" s="91">
        <v>51461.650999999998</v>
      </c>
      <c r="P211" s="91">
        <f t="shared" si="10"/>
        <v>158172.72399999999</v>
      </c>
      <c r="Q211" s="91">
        <v>96146.156000000003</v>
      </c>
      <c r="R211" s="91">
        <v>62026.567999999999</v>
      </c>
      <c r="S211" s="91">
        <v>27506.678</v>
      </c>
      <c r="T211" s="91">
        <v>259997.56599999999</v>
      </c>
      <c r="U211" s="91">
        <v>44814</v>
      </c>
      <c r="V211" s="91">
        <f t="shared" si="11"/>
        <v>5801.7040656937561</v>
      </c>
    </row>
    <row r="212" spans="1:22" x14ac:dyDescent="0.25">
      <c r="A212" s="27" t="str">
        <f t="shared" si="9"/>
        <v>32040052004</v>
      </c>
      <c r="B212" s="23">
        <f>VLOOKUP(H212,Nomes!$H$2:$I$79,2,FALSE)</f>
        <v>54</v>
      </c>
      <c r="C212" s="23">
        <f>VLOOKUP(D212,Nomes!$C$2:$D$15,2,FALSE)</f>
        <v>3</v>
      </c>
      <c r="D212" s="23">
        <v>2004</v>
      </c>
      <c r="E212" s="23">
        <v>32</v>
      </c>
      <c r="F212" s="23" t="s">
        <v>14</v>
      </c>
      <c r="G212" s="23" t="s">
        <v>144</v>
      </c>
      <c r="H212" s="23" t="s">
        <v>145</v>
      </c>
      <c r="I212" s="23"/>
      <c r="J212" s="23" t="s">
        <v>22</v>
      </c>
      <c r="K212" s="23" t="s">
        <v>23</v>
      </c>
      <c r="L212" s="23">
        <f>VLOOKUP(H212,Regiões!$A$1:$E$79,4,FALSE)</f>
        <v>8</v>
      </c>
      <c r="M212" s="23" t="str">
        <f>VLOOKUP(H212,Regiões!$A$1:$E$79,5,FALSE)</f>
        <v>Centro-Oeste</v>
      </c>
      <c r="N212" s="91">
        <v>10352.498</v>
      </c>
      <c r="O212" s="91">
        <v>3795.962</v>
      </c>
      <c r="P212" s="91">
        <f t="shared" si="10"/>
        <v>50072.653999999995</v>
      </c>
      <c r="Q212" s="91">
        <v>20231.867999999999</v>
      </c>
      <c r="R212" s="91">
        <v>29840.786</v>
      </c>
      <c r="S212" s="91">
        <v>3146.837</v>
      </c>
      <c r="T212" s="91">
        <v>67367.951000000001</v>
      </c>
      <c r="U212" s="91">
        <v>20093</v>
      </c>
      <c r="V212" s="91">
        <f t="shared" si="11"/>
        <v>3352.8069974618024</v>
      </c>
    </row>
    <row r="213" spans="1:22" x14ac:dyDescent="0.25">
      <c r="A213" s="27" t="str">
        <f t="shared" si="9"/>
        <v>32040542004</v>
      </c>
      <c r="B213" s="23">
        <f>VLOOKUP(H213,Nomes!$H$2:$I$79,2,FALSE)</f>
        <v>55</v>
      </c>
      <c r="C213" s="23">
        <f>VLOOKUP(D213,Nomes!$C$2:$D$15,2,FALSE)</f>
        <v>3</v>
      </c>
      <c r="D213" s="23">
        <v>2004</v>
      </c>
      <c r="E213" s="23">
        <v>32</v>
      </c>
      <c r="F213" s="23" t="s">
        <v>14</v>
      </c>
      <c r="G213" s="23" t="s">
        <v>146</v>
      </c>
      <c r="H213" s="23" t="s">
        <v>147</v>
      </c>
      <c r="I213" s="23"/>
      <c r="J213" s="23" t="s">
        <v>51</v>
      </c>
      <c r="K213" s="23" t="s">
        <v>52</v>
      </c>
      <c r="L213" s="23">
        <f>VLOOKUP(H213,Regiões!$A$1:$E$79,4,FALSE)</f>
        <v>9</v>
      </c>
      <c r="M213" s="23" t="str">
        <f>VLOOKUP(H213,Regiões!$A$1:$E$79,5,FALSE)</f>
        <v>Nordeste</v>
      </c>
      <c r="N213" s="91">
        <v>19152.784</v>
      </c>
      <c r="O213" s="91">
        <v>16199.880999999999</v>
      </c>
      <c r="P213" s="91">
        <f t="shared" si="10"/>
        <v>61187.532999999996</v>
      </c>
      <c r="Q213" s="91">
        <v>32246.210999999999</v>
      </c>
      <c r="R213" s="91">
        <v>28941.322</v>
      </c>
      <c r="S213" s="91">
        <v>8926.7819999999992</v>
      </c>
      <c r="T213" s="91">
        <v>105466.98</v>
      </c>
      <c r="U213" s="91">
        <v>22276</v>
      </c>
      <c r="V213" s="91">
        <f t="shared" si="11"/>
        <v>4734.55647333453</v>
      </c>
    </row>
    <row r="214" spans="1:22" x14ac:dyDescent="0.25">
      <c r="A214" s="27" t="str">
        <f t="shared" si="9"/>
        <v>32041042004</v>
      </c>
      <c r="B214" s="23">
        <f>VLOOKUP(H214,Nomes!$H$2:$I$79,2,FALSE)</f>
        <v>56</v>
      </c>
      <c r="C214" s="23">
        <f>VLOOKUP(D214,Nomes!$C$2:$D$15,2,FALSE)</f>
        <v>3</v>
      </c>
      <c r="D214" s="23">
        <v>2004</v>
      </c>
      <c r="E214" s="23">
        <v>32</v>
      </c>
      <c r="F214" s="23" t="s">
        <v>14</v>
      </c>
      <c r="G214" s="23" t="s">
        <v>148</v>
      </c>
      <c r="H214" s="23" t="s">
        <v>149</v>
      </c>
      <c r="I214" s="23"/>
      <c r="J214" s="23" t="s">
        <v>51</v>
      </c>
      <c r="K214" s="23" t="s">
        <v>52</v>
      </c>
      <c r="L214" s="23">
        <f>VLOOKUP(H214,Regiões!$A$1:$E$79,4,FALSE)</f>
        <v>9</v>
      </c>
      <c r="M214" s="23" t="str">
        <f>VLOOKUP(H214,Regiões!$A$1:$E$79,5,FALSE)</f>
        <v>Nordeste</v>
      </c>
      <c r="N214" s="91">
        <v>55490.927000000003</v>
      </c>
      <c r="O214" s="91">
        <v>8215.7139999999999</v>
      </c>
      <c r="P214" s="91">
        <f t="shared" si="10"/>
        <v>72178.318999999989</v>
      </c>
      <c r="Q214" s="91">
        <v>41356.559999999998</v>
      </c>
      <c r="R214" s="91">
        <v>30821.758999999998</v>
      </c>
      <c r="S214" s="91">
        <v>7031.7370000000001</v>
      </c>
      <c r="T214" s="91">
        <v>142916.698</v>
      </c>
      <c r="U214" s="91">
        <v>21327</v>
      </c>
      <c r="V214" s="91">
        <f t="shared" si="11"/>
        <v>6701.2096403619826</v>
      </c>
    </row>
    <row r="215" spans="1:22" x14ac:dyDescent="0.25">
      <c r="A215" s="27" t="str">
        <f t="shared" si="9"/>
        <v>32042032004</v>
      </c>
      <c r="B215" s="23">
        <f>VLOOKUP(H215,Nomes!$H$2:$I$79,2,FALSE)</f>
        <v>57</v>
      </c>
      <c r="C215" s="23">
        <f>VLOOKUP(D215,Nomes!$C$2:$D$15,2,FALSE)</f>
        <v>3</v>
      </c>
      <c r="D215" s="23">
        <v>2004</v>
      </c>
      <c r="E215" s="23">
        <v>32</v>
      </c>
      <c r="F215" s="23" t="s">
        <v>14</v>
      </c>
      <c r="G215" s="23" t="s">
        <v>150</v>
      </c>
      <c r="H215" s="23" t="s">
        <v>151</v>
      </c>
      <c r="I215" s="23"/>
      <c r="J215" s="23" t="s">
        <v>17</v>
      </c>
      <c r="K215" s="23" t="s">
        <v>18</v>
      </c>
      <c r="L215" s="23">
        <f>VLOOKUP(H215,Regiões!$A$1:$E$79,4,FALSE)</f>
        <v>4</v>
      </c>
      <c r="M215" s="23" t="str">
        <f>VLOOKUP(H215,Regiões!$A$1:$E$79,5,FALSE)</f>
        <v>Litoral Sul</v>
      </c>
      <c r="N215" s="91">
        <v>2234.9340000000002</v>
      </c>
      <c r="O215" s="91">
        <v>5572.2049999999999</v>
      </c>
      <c r="P215" s="91">
        <f t="shared" si="10"/>
        <v>57183.815999999999</v>
      </c>
      <c r="Q215" s="91">
        <v>32480.985000000001</v>
      </c>
      <c r="R215" s="91">
        <v>24702.830999999998</v>
      </c>
      <c r="S215" s="91">
        <v>5023.2479999999996</v>
      </c>
      <c r="T215" s="91">
        <v>70014.202000000005</v>
      </c>
      <c r="U215" s="91">
        <v>17838</v>
      </c>
      <c r="V215" s="91">
        <f t="shared" si="11"/>
        <v>3925.0029151250142</v>
      </c>
    </row>
    <row r="216" spans="1:22" x14ac:dyDescent="0.25">
      <c r="A216" s="27" t="str">
        <f t="shared" si="9"/>
        <v>32042522004</v>
      </c>
      <c r="B216" s="23">
        <f>VLOOKUP(H216,Nomes!$H$2:$I$79,2,FALSE)</f>
        <v>58</v>
      </c>
      <c r="C216" s="23">
        <f>VLOOKUP(D216,Nomes!$C$2:$D$15,2,FALSE)</f>
        <v>3</v>
      </c>
      <c r="D216" s="23">
        <v>2004</v>
      </c>
      <c r="E216" s="23">
        <v>32</v>
      </c>
      <c r="F216" s="23" t="s">
        <v>14</v>
      </c>
      <c r="G216" s="23" t="s">
        <v>152</v>
      </c>
      <c r="H216" s="23" t="s">
        <v>153</v>
      </c>
      <c r="I216" s="23"/>
      <c r="J216" s="23" t="s">
        <v>51</v>
      </c>
      <c r="K216" s="23" t="s">
        <v>52</v>
      </c>
      <c r="L216" s="23">
        <f>VLOOKUP(H216,Regiões!$A$1:$E$79,4,FALSE)</f>
        <v>9</v>
      </c>
      <c r="M216" s="23" t="str">
        <f>VLOOKUP(H216,Regiões!$A$1:$E$79,5,FALSE)</f>
        <v>Nordeste</v>
      </c>
      <c r="N216" s="91">
        <v>4890.9579999999996</v>
      </c>
      <c r="O216" s="91">
        <v>2136.4850000000001</v>
      </c>
      <c r="P216" s="91">
        <f t="shared" si="10"/>
        <v>16893.424999999999</v>
      </c>
      <c r="Q216" s="91">
        <v>7056.6940000000004</v>
      </c>
      <c r="R216" s="91">
        <v>9836.7309999999998</v>
      </c>
      <c r="S216" s="91">
        <v>1383.0450000000001</v>
      </c>
      <c r="T216" s="91">
        <v>25303.914000000001</v>
      </c>
      <c r="U216" s="91">
        <v>6437</v>
      </c>
      <c r="V216" s="91">
        <f t="shared" si="11"/>
        <v>3931.0104085754233</v>
      </c>
    </row>
    <row r="217" spans="1:22" x14ac:dyDescent="0.25">
      <c r="A217" s="27" t="str">
        <f t="shared" si="9"/>
        <v>32043022004</v>
      </c>
      <c r="B217" s="23">
        <f>VLOOKUP(H217,Nomes!$H$2:$I$79,2,FALSE)</f>
        <v>59</v>
      </c>
      <c r="C217" s="23">
        <f>VLOOKUP(D217,Nomes!$C$2:$D$15,2,FALSE)</f>
        <v>3</v>
      </c>
      <c r="D217" s="23">
        <v>2004</v>
      </c>
      <c r="E217" s="23">
        <v>32</v>
      </c>
      <c r="F217" s="23" t="s">
        <v>14</v>
      </c>
      <c r="G217" s="23" t="s">
        <v>154</v>
      </c>
      <c r="H217" s="23" t="s">
        <v>155</v>
      </c>
      <c r="I217" s="23"/>
      <c r="J217" s="23" t="s">
        <v>32</v>
      </c>
      <c r="K217" s="23" t="s">
        <v>33</v>
      </c>
      <c r="L217" s="23">
        <f>VLOOKUP(H217,Regiões!$A$1:$E$79,4,FALSE)</f>
        <v>4</v>
      </c>
      <c r="M217" s="23" t="str">
        <f>VLOOKUP(H217,Regiões!$A$1:$E$79,5,FALSE)</f>
        <v>Litoral Sul</v>
      </c>
      <c r="N217" s="91">
        <v>13999.897000000001</v>
      </c>
      <c r="O217" s="91">
        <v>284122.21500000003</v>
      </c>
      <c r="P217" s="91">
        <f t="shared" si="10"/>
        <v>82606.974000000002</v>
      </c>
      <c r="Q217" s="91">
        <v>66060.082999999999</v>
      </c>
      <c r="R217" s="91">
        <v>16546.891</v>
      </c>
      <c r="S217" s="91">
        <v>3668.357</v>
      </c>
      <c r="T217" s="91">
        <v>384397.44199999998</v>
      </c>
      <c r="U217" s="91">
        <v>9618</v>
      </c>
      <c r="V217" s="91">
        <f t="shared" si="11"/>
        <v>39966.463090039506</v>
      </c>
    </row>
    <row r="218" spans="1:22" x14ac:dyDescent="0.25">
      <c r="A218" s="27" t="str">
        <f t="shared" si="9"/>
        <v>32043512004</v>
      </c>
      <c r="B218" s="23">
        <f>VLOOKUP(H218,Nomes!$H$2:$I$79,2,FALSE)</f>
        <v>60</v>
      </c>
      <c r="C218" s="23">
        <f>VLOOKUP(D218,Nomes!$C$2:$D$15,2,FALSE)</f>
        <v>3</v>
      </c>
      <c r="D218" s="23">
        <v>2004</v>
      </c>
      <c r="E218" s="23">
        <v>32</v>
      </c>
      <c r="F218" s="23" t="s">
        <v>14</v>
      </c>
      <c r="G218" s="23" t="s">
        <v>156</v>
      </c>
      <c r="H218" s="23" t="s">
        <v>157</v>
      </c>
      <c r="I218" s="23"/>
      <c r="J218" s="23" t="s">
        <v>51</v>
      </c>
      <c r="K218" s="23" t="s">
        <v>52</v>
      </c>
      <c r="L218" s="23">
        <f>VLOOKUP(H218,Regiões!$A$1:$E$79,4,FALSE)</f>
        <v>7</v>
      </c>
      <c r="M218" s="23" t="str">
        <f>VLOOKUP(H218,Regiões!$A$1:$E$79,5,FALSE)</f>
        <v>Rio Doce</v>
      </c>
      <c r="N218" s="91">
        <v>16342.808000000001</v>
      </c>
      <c r="O218" s="91">
        <v>5117.5780000000004</v>
      </c>
      <c r="P218" s="91">
        <f t="shared" si="10"/>
        <v>46369.4</v>
      </c>
      <c r="Q218" s="91">
        <v>18536.215</v>
      </c>
      <c r="R218" s="91">
        <v>27833.185000000001</v>
      </c>
      <c r="S218" s="91">
        <v>3810.3539999999998</v>
      </c>
      <c r="T218" s="91">
        <v>71640.138999999996</v>
      </c>
      <c r="U218" s="91">
        <v>16784</v>
      </c>
      <c r="V218" s="91">
        <f t="shared" si="11"/>
        <v>4268.3590919923736</v>
      </c>
    </row>
    <row r="219" spans="1:22" x14ac:dyDescent="0.25">
      <c r="A219" s="27" t="str">
        <f t="shared" si="9"/>
        <v>32044012004</v>
      </c>
      <c r="B219" s="23">
        <f>VLOOKUP(H219,Nomes!$H$2:$I$79,2,FALSE)</f>
        <v>61</v>
      </c>
      <c r="C219" s="23">
        <f>VLOOKUP(D219,Nomes!$C$2:$D$15,2,FALSE)</f>
        <v>3</v>
      </c>
      <c r="D219" s="23">
        <v>2004</v>
      </c>
      <c r="E219" s="23">
        <v>32</v>
      </c>
      <c r="F219" s="23" t="s">
        <v>14</v>
      </c>
      <c r="G219" s="23" t="s">
        <v>158</v>
      </c>
      <c r="H219" s="23" t="s">
        <v>159</v>
      </c>
      <c r="I219" s="23"/>
      <c r="J219" s="23" t="s">
        <v>17</v>
      </c>
      <c r="K219" s="23" t="s">
        <v>18</v>
      </c>
      <c r="L219" s="23">
        <f>VLOOKUP(H219,Regiões!$A$1:$E$79,4,FALSE)</f>
        <v>4</v>
      </c>
      <c r="M219" s="23" t="str">
        <f>VLOOKUP(H219,Regiões!$A$1:$E$79,5,FALSE)</f>
        <v>Litoral Sul</v>
      </c>
      <c r="N219" s="91">
        <v>4595.1869999999999</v>
      </c>
      <c r="O219" s="91">
        <v>10913.22</v>
      </c>
      <c r="P219" s="91">
        <f t="shared" si="10"/>
        <v>37051.005000000005</v>
      </c>
      <c r="Q219" s="91">
        <v>20297.721000000001</v>
      </c>
      <c r="R219" s="91">
        <v>16753.284</v>
      </c>
      <c r="S219" s="91">
        <v>6779.8940000000002</v>
      </c>
      <c r="T219" s="91">
        <v>59339.307000000001</v>
      </c>
      <c r="U219" s="91">
        <v>11921</v>
      </c>
      <c r="V219" s="91">
        <f t="shared" si="11"/>
        <v>4977.7121885747838</v>
      </c>
    </row>
    <row r="220" spans="1:22" x14ac:dyDescent="0.25">
      <c r="A220" s="27" t="str">
        <f t="shared" si="9"/>
        <v>32045002004</v>
      </c>
      <c r="B220" s="23">
        <f>VLOOKUP(H220,Nomes!$H$2:$I$79,2,FALSE)</f>
        <v>62</v>
      </c>
      <c r="C220" s="23">
        <f>VLOOKUP(D220,Nomes!$C$2:$D$15,2,FALSE)</f>
        <v>3</v>
      </c>
      <c r="D220" s="23">
        <v>2004</v>
      </c>
      <c r="E220" s="23">
        <v>32</v>
      </c>
      <c r="F220" s="23" t="s">
        <v>14</v>
      </c>
      <c r="G220" s="23" t="s">
        <v>160</v>
      </c>
      <c r="H220" s="23" t="s">
        <v>161</v>
      </c>
      <c r="I220" s="23"/>
      <c r="J220" s="23" t="s">
        <v>17</v>
      </c>
      <c r="K220" s="23" t="s">
        <v>18</v>
      </c>
      <c r="L220" s="23">
        <f>VLOOKUP(H220,Regiões!$A$1:$E$79,4,FALSE)</f>
        <v>2</v>
      </c>
      <c r="M220" s="23" t="str">
        <f>VLOOKUP(H220,Regiões!$A$1:$E$79,5,FALSE)</f>
        <v>Central Serrana</v>
      </c>
      <c r="N220" s="91">
        <v>18813.626</v>
      </c>
      <c r="O220" s="91">
        <v>7600.4939999999997</v>
      </c>
      <c r="P220" s="91">
        <f t="shared" si="10"/>
        <v>35106.995000000003</v>
      </c>
      <c r="Q220" s="91">
        <v>13342.422</v>
      </c>
      <c r="R220" s="91">
        <v>21764.573</v>
      </c>
      <c r="S220" s="91">
        <v>2078.4499999999998</v>
      </c>
      <c r="T220" s="91">
        <v>63599.563999999998</v>
      </c>
      <c r="U220" s="91">
        <v>13151</v>
      </c>
      <c r="V220" s="91">
        <f t="shared" si="11"/>
        <v>4836.1009809139987</v>
      </c>
    </row>
    <row r="221" spans="1:22" x14ac:dyDescent="0.25">
      <c r="A221" s="27" t="str">
        <f t="shared" si="9"/>
        <v>32045592004</v>
      </c>
      <c r="B221" s="23">
        <f>VLOOKUP(H221,Nomes!$H$2:$I$79,2,FALSE)</f>
        <v>63</v>
      </c>
      <c r="C221" s="23">
        <f>VLOOKUP(D221,Nomes!$C$2:$D$15,2,FALSE)</f>
        <v>3</v>
      </c>
      <c r="D221" s="23">
        <v>2004</v>
      </c>
      <c r="E221" s="23">
        <v>32</v>
      </c>
      <c r="F221" s="23" t="s">
        <v>14</v>
      </c>
      <c r="G221" s="23" t="s">
        <v>162</v>
      </c>
      <c r="H221" s="23" t="s">
        <v>163</v>
      </c>
      <c r="I221" s="23"/>
      <c r="J221" s="23" t="s">
        <v>17</v>
      </c>
      <c r="K221" s="23" t="s">
        <v>18</v>
      </c>
      <c r="L221" s="23">
        <f>VLOOKUP(H221,Regiões!$A$1:$E$79,4,FALSE)</f>
        <v>2</v>
      </c>
      <c r="M221" s="23" t="str">
        <f>VLOOKUP(H221,Regiões!$A$1:$E$79,5,FALSE)</f>
        <v>Central Serrana</v>
      </c>
      <c r="N221" s="91">
        <v>89082.323999999993</v>
      </c>
      <c r="O221" s="91">
        <v>17660.039000000001</v>
      </c>
      <c r="P221" s="91">
        <f t="shared" si="10"/>
        <v>107351.967</v>
      </c>
      <c r="Q221" s="91">
        <v>61196.904999999999</v>
      </c>
      <c r="R221" s="91">
        <v>46155.061999999998</v>
      </c>
      <c r="S221" s="91">
        <v>15894.216</v>
      </c>
      <c r="T221" s="91">
        <v>229988.546</v>
      </c>
      <c r="U221" s="91">
        <v>31599</v>
      </c>
      <c r="V221" s="91">
        <f t="shared" si="11"/>
        <v>7278.3488717997407</v>
      </c>
    </row>
    <row r="222" spans="1:22" x14ac:dyDescent="0.25">
      <c r="A222" s="27" t="str">
        <f t="shared" si="9"/>
        <v>32046092004</v>
      </c>
      <c r="B222" s="23">
        <f>VLOOKUP(H222,Nomes!$H$2:$I$79,2,FALSE)</f>
        <v>64</v>
      </c>
      <c r="C222" s="23">
        <f>VLOOKUP(D222,Nomes!$C$2:$D$15,2,FALSE)</f>
        <v>3</v>
      </c>
      <c r="D222" s="23">
        <v>2004</v>
      </c>
      <c r="E222" s="23">
        <v>32</v>
      </c>
      <c r="F222" s="23" t="s">
        <v>14</v>
      </c>
      <c r="G222" s="23" t="s">
        <v>164</v>
      </c>
      <c r="H222" s="23" t="s">
        <v>107</v>
      </c>
      <c r="I222" s="23"/>
      <c r="J222" s="23" t="s">
        <v>17</v>
      </c>
      <c r="K222" s="23" t="s">
        <v>18</v>
      </c>
      <c r="L222" s="23">
        <f>VLOOKUP(H222,Regiões!$A$1:$E$79,4,FALSE)</f>
        <v>2</v>
      </c>
      <c r="M222" s="23" t="str">
        <f>VLOOKUP(H222,Regiões!$A$1:$E$79,5,FALSE)</f>
        <v>Central Serrana</v>
      </c>
      <c r="N222" s="91">
        <v>17866.742999999999</v>
      </c>
      <c r="O222" s="91">
        <v>12426.005999999999</v>
      </c>
      <c r="P222" s="91">
        <f t="shared" si="10"/>
        <v>82822.214000000007</v>
      </c>
      <c r="Q222" s="91">
        <v>51438.303</v>
      </c>
      <c r="R222" s="91">
        <v>31383.911</v>
      </c>
      <c r="S222" s="91">
        <v>8911.3259999999991</v>
      </c>
      <c r="T222" s="91">
        <v>122026.289</v>
      </c>
      <c r="U222" s="91">
        <v>21021</v>
      </c>
      <c r="V222" s="91">
        <f t="shared" si="11"/>
        <v>5804.9706959706964</v>
      </c>
    </row>
    <row r="223" spans="1:22" x14ac:dyDescent="0.25">
      <c r="A223" s="27" t="str">
        <f t="shared" si="9"/>
        <v>32046582004</v>
      </c>
      <c r="B223" s="23">
        <f>VLOOKUP(H223,Nomes!$H$2:$I$79,2,FALSE)</f>
        <v>65</v>
      </c>
      <c r="C223" s="23">
        <f>VLOOKUP(D223,Nomes!$C$2:$D$15,2,FALSE)</f>
        <v>3</v>
      </c>
      <c r="D223" s="23">
        <v>2004</v>
      </c>
      <c r="E223" s="23">
        <v>32</v>
      </c>
      <c r="F223" s="23" t="s">
        <v>14</v>
      </c>
      <c r="G223" s="23" t="s">
        <v>165</v>
      </c>
      <c r="H223" s="23" t="s">
        <v>166</v>
      </c>
      <c r="I223" s="23"/>
      <c r="J223" s="23" t="s">
        <v>22</v>
      </c>
      <c r="K223" s="23" t="s">
        <v>23</v>
      </c>
      <c r="L223" s="23">
        <f>VLOOKUP(H223,Regiões!$A$1:$E$79,4,FALSE)</f>
        <v>8</v>
      </c>
      <c r="M223" s="23" t="str">
        <f>VLOOKUP(H223,Regiões!$A$1:$E$79,5,FALSE)</f>
        <v>Centro-Oeste</v>
      </c>
      <c r="N223" s="91">
        <v>4110.32</v>
      </c>
      <c r="O223" s="91">
        <v>8552.7630000000008</v>
      </c>
      <c r="P223" s="91">
        <f t="shared" si="10"/>
        <v>23510.898000000001</v>
      </c>
      <c r="Q223" s="91">
        <v>11034.138999999999</v>
      </c>
      <c r="R223" s="91">
        <v>12476.759</v>
      </c>
      <c r="S223" s="91">
        <v>4346.4219999999996</v>
      </c>
      <c r="T223" s="91">
        <v>40520.402000000002</v>
      </c>
      <c r="U223" s="91">
        <v>8087</v>
      </c>
      <c r="V223" s="91">
        <f t="shared" si="11"/>
        <v>5010.5604055892172</v>
      </c>
    </row>
    <row r="224" spans="1:22" x14ac:dyDescent="0.25">
      <c r="A224" s="27" t="str">
        <f t="shared" si="9"/>
        <v>32047082004</v>
      </c>
      <c r="B224" s="23">
        <f>VLOOKUP(H224,Nomes!$H$2:$I$79,2,FALSE)</f>
        <v>66</v>
      </c>
      <c r="C224" s="23">
        <f>VLOOKUP(D224,Nomes!$C$2:$D$15,2,FALSE)</f>
        <v>3</v>
      </c>
      <c r="D224" s="23">
        <v>2004</v>
      </c>
      <c r="E224" s="23">
        <v>32</v>
      </c>
      <c r="F224" s="23" t="s">
        <v>14</v>
      </c>
      <c r="G224" s="23" t="s">
        <v>167</v>
      </c>
      <c r="H224" s="23" t="s">
        <v>168</v>
      </c>
      <c r="I224" s="23"/>
      <c r="J224" s="23" t="s">
        <v>22</v>
      </c>
      <c r="K224" s="23" t="s">
        <v>23</v>
      </c>
      <c r="L224" s="23">
        <f>VLOOKUP(H224,Regiões!$A$1:$E$79,4,FALSE)</f>
        <v>8</v>
      </c>
      <c r="M224" s="23" t="str">
        <f>VLOOKUP(H224,Regiões!$A$1:$E$79,5,FALSE)</f>
        <v>Centro-Oeste</v>
      </c>
      <c r="N224" s="91">
        <v>9418.2559999999994</v>
      </c>
      <c r="O224" s="91">
        <v>26329.469000000001</v>
      </c>
      <c r="P224" s="91">
        <f t="shared" si="10"/>
        <v>101317.299</v>
      </c>
      <c r="Q224" s="91">
        <v>61459.222000000002</v>
      </c>
      <c r="R224" s="91">
        <v>39858.076999999997</v>
      </c>
      <c r="S224" s="91">
        <v>16576.844000000001</v>
      </c>
      <c r="T224" s="91">
        <v>153641.86799999999</v>
      </c>
      <c r="U224" s="91">
        <v>27968</v>
      </c>
      <c r="V224" s="91">
        <f t="shared" si="11"/>
        <v>5493.4878432494279</v>
      </c>
    </row>
    <row r="225" spans="1:22" x14ac:dyDescent="0.25">
      <c r="A225" s="27" t="str">
        <f t="shared" si="9"/>
        <v>32048072004</v>
      </c>
      <c r="B225" s="23">
        <f>VLOOKUP(H225,Nomes!$H$2:$I$79,2,FALSE)</f>
        <v>67</v>
      </c>
      <c r="C225" s="23">
        <f>VLOOKUP(D225,Nomes!$C$2:$D$15,2,FALSE)</f>
        <v>3</v>
      </c>
      <c r="D225" s="23">
        <v>2004</v>
      </c>
      <c r="E225" s="23">
        <v>32</v>
      </c>
      <c r="F225" s="23" t="s">
        <v>14</v>
      </c>
      <c r="G225" s="23" t="s">
        <v>169</v>
      </c>
      <c r="H225" s="23" t="s">
        <v>170</v>
      </c>
      <c r="I225" s="23"/>
      <c r="J225" s="23" t="s">
        <v>32</v>
      </c>
      <c r="K225" s="23" t="s">
        <v>33</v>
      </c>
      <c r="L225" s="23">
        <f>VLOOKUP(H225,Regiões!$A$1:$E$79,4,FALSE)</f>
        <v>6</v>
      </c>
      <c r="M225" s="23" t="str">
        <f>VLOOKUP(H225,Regiões!$A$1:$E$79,5,FALSE)</f>
        <v>Caparaó</v>
      </c>
      <c r="N225" s="91">
        <v>4903.2169999999996</v>
      </c>
      <c r="O225" s="91">
        <v>2883.1109999999999</v>
      </c>
      <c r="P225" s="91">
        <f t="shared" si="10"/>
        <v>32185.730000000003</v>
      </c>
      <c r="Q225" s="91">
        <v>15311.78</v>
      </c>
      <c r="R225" s="91">
        <v>16873.95</v>
      </c>
      <c r="S225" s="91">
        <v>5250.49</v>
      </c>
      <c r="T225" s="91">
        <v>45222.546999999999</v>
      </c>
      <c r="U225" s="91">
        <v>10621</v>
      </c>
      <c r="V225" s="91">
        <f t="shared" si="11"/>
        <v>4257.8426701817152</v>
      </c>
    </row>
    <row r="226" spans="1:22" x14ac:dyDescent="0.25">
      <c r="A226" s="27" t="str">
        <f t="shared" si="9"/>
        <v>32049062004</v>
      </c>
      <c r="B226" s="23">
        <f>VLOOKUP(H226,Nomes!$H$2:$I$79,2,FALSE)</f>
        <v>68</v>
      </c>
      <c r="C226" s="23">
        <f>VLOOKUP(D226,Nomes!$C$2:$D$15,2,FALSE)</f>
        <v>3</v>
      </c>
      <c r="D226" s="23">
        <v>2004</v>
      </c>
      <c r="E226" s="23">
        <v>32</v>
      </c>
      <c r="F226" s="23" t="s">
        <v>14</v>
      </c>
      <c r="G226" s="23" t="s">
        <v>171</v>
      </c>
      <c r="H226" s="23" t="s">
        <v>78</v>
      </c>
      <c r="I226" s="23"/>
      <c r="J226" s="23" t="s">
        <v>51</v>
      </c>
      <c r="K226" s="23" t="s">
        <v>52</v>
      </c>
      <c r="L226" s="23">
        <f>VLOOKUP(H226,Regiões!$A$1:$E$79,4,FALSE)</f>
        <v>9</v>
      </c>
      <c r="M226" s="23" t="str">
        <f>VLOOKUP(H226,Regiões!$A$1:$E$79,5,FALSE)</f>
        <v>Nordeste</v>
      </c>
      <c r="N226" s="91">
        <v>72284.345000000001</v>
      </c>
      <c r="O226" s="91">
        <v>133911.75599999999</v>
      </c>
      <c r="P226" s="91">
        <f t="shared" si="10"/>
        <v>404280.96499999997</v>
      </c>
      <c r="Q226" s="91">
        <v>258376.731</v>
      </c>
      <c r="R226" s="91">
        <v>145904.234</v>
      </c>
      <c r="S226" s="91">
        <v>54003.838000000003</v>
      </c>
      <c r="T226" s="91">
        <v>664480.90599999996</v>
      </c>
      <c r="U226" s="91">
        <v>99133</v>
      </c>
      <c r="V226" s="91">
        <f t="shared" si="11"/>
        <v>6702.9234059294076</v>
      </c>
    </row>
    <row r="227" spans="1:22" x14ac:dyDescent="0.25">
      <c r="A227" s="27" t="str">
        <f t="shared" si="9"/>
        <v>32049552004</v>
      </c>
      <c r="B227" s="23">
        <f>VLOOKUP(H227,Nomes!$H$2:$I$79,2,FALSE)</f>
        <v>69</v>
      </c>
      <c r="C227" s="23">
        <f>VLOOKUP(D227,Nomes!$C$2:$D$15,2,FALSE)</f>
        <v>3</v>
      </c>
      <c r="D227" s="23">
        <v>2004</v>
      </c>
      <c r="E227" s="23">
        <v>32</v>
      </c>
      <c r="F227" s="23" t="s">
        <v>14</v>
      </c>
      <c r="G227" s="23" t="s">
        <v>172</v>
      </c>
      <c r="H227" s="23" t="s">
        <v>173</v>
      </c>
      <c r="I227" s="23"/>
      <c r="J227" s="23" t="s">
        <v>17</v>
      </c>
      <c r="K227" s="23" t="s">
        <v>18</v>
      </c>
      <c r="L227" s="23">
        <f>VLOOKUP(H227,Regiões!$A$1:$E$79,4,FALSE)</f>
        <v>8</v>
      </c>
      <c r="M227" s="23" t="str">
        <f>VLOOKUP(H227,Regiões!$A$1:$E$79,5,FALSE)</f>
        <v>Centro-Oeste</v>
      </c>
      <c r="N227" s="91">
        <v>7035.5910000000003</v>
      </c>
      <c r="O227" s="91">
        <v>8920</v>
      </c>
      <c r="P227" s="91">
        <f t="shared" si="10"/>
        <v>32240.645</v>
      </c>
      <c r="Q227" s="91">
        <v>17315.052</v>
      </c>
      <c r="R227" s="91">
        <v>14925.593000000001</v>
      </c>
      <c r="S227" s="91">
        <v>5398.73</v>
      </c>
      <c r="T227" s="91">
        <v>53594.964999999997</v>
      </c>
      <c r="U227" s="91">
        <v>10849</v>
      </c>
      <c r="V227" s="91">
        <f t="shared" si="11"/>
        <v>4940.0834178265277</v>
      </c>
    </row>
    <row r="228" spans="1:22" x14ac:dyDescent="0.25">
      <c r="A228" s="27" t="str">
        <f t="shared" si="9"/>
        <v>32050022004</v>
      </c>
      <c r="B228" s="23">
        <f>VLOOKUP(H228,Nomes!$H$2:$I$79,2,FALSE)</f>
        <v>70</v>
      </c>
      <c r="C228" s="23">
        <f>VLOOKUP(D228,Nomes!$C$2:$D$15,2,FALSE)</f>
        <v>3</v>
      </c>
      <c r="D228" s="23">
        <v>2004</v>
      </c>
      <c r="E228" s="23">
        <v>32</v>
      </c>
      <c r="F228" s="23" t="s">
        <v>14</v>
      </c>
      <c r="G228" s="23" t="s">
        <v>174</v>
      </c>
      <c r="H228" s="23" t="s">
        <v>175</v>
      </c>
      <c r="I228" s="23" t="s">
        <v>69</v>
      </c>
      <c r="J228" s="23" t="s">
        <v>17</v>
      </c>
      <c r="K228" s="23" t="s">
        <v>18</v>
      </c>
      <c r="L228" s="23">
        <f>VLOOKUP(H228,Regiões!$A$1:$E$79,4,FALSE)</f>
        <v>1</v>
      </c>
      <c r="M228" s="23" t="str">
        <f>VLOOKUP(H228,Regiões!$A$1:$E$79,5,FALSE)</f>
        <v>Metropolitana</v>
      </c>
      <c r="N228" s="91">
        <v>7017.8770000000004</v>
      </c>
      <c r="O228" s="91">
        <v>3444638.3489999999</v>
      </c>
      <c r="P228" s="91">
        <f t="shared" si="10"/>
        <v>2430170.2480000001</v>
      </c>
      <c r="Q228" s="91">
        <v>1900213.37</v>
      </c>
      <c r="R228" s="91">
        <v>529956.87800000003</v>
      </c>
      <c r="S228" s="91">
        <v>1748734.017</v>
      </c>
      <c r="T228" s="91">
        <v>7630560.4919999996</v>
      </c>
      <c r="U228" s="91">
        <v>371986</v>
      </c>
      <c r="V228" s="91">
        <f t="shared" si="11"/>
        <v>20513.031382901507</v>
      </c>
    </row>
    <row r="229" spans="1:22" x14ac:dyDescent="0.25">
      <c r="A229" s="27" t="str">
        <f t="shared" si="9"/>
        <v>32050102004</v>
      </c>
      <c r="B229" s="23">
        <f>VLOOKUP(H229,Nomes!$H$2:$I$79,2,FALSE)</f>
        <v>71</v>
      </c>
      <c r="C229" s="23">
        <f>VLOOKUP(D229,Nomes!$C$2:$D$15,2,FALSE)</f>
        <v>3</v>
      </c>
      <c r="D229" s="23">
        <v>2004</v>
      </c>
      <c r="E229" s="23">
        <v>32</v>
      </c>
      <c r="F229" s="23" t="s">
        <v>14</v>
      </c>
      <c r="G229" s="23" t="s">
        <v>176</v>
      </c>
      <c r="H229" s="23" t="s">
        <v>177</v>
      </c>
      <c r="I229" s="23"/>
      <c r="J229" s="23" t="s">
        <v>51</v>
      </c>
      <c r="K229" s="23" t="s">
        <v>52</v>
      </c>
      <c r="L229" s="23">
        <f>VLOOKUP(H229,Regiões!$A$1:$E$79,4,FALSE)</f>
        <v>7</v>
      </c>
      <c r="M229" s="23" t="str">
        <f>VLOOKUP(H229,Regiões!$A$1:$E$79,5,FALSE)</f>
        <v>Rio Doce</v>
      </c>
      <c r="N229" s="91">
        <v>31714.039000000001</v>
      </c>
      <c r="O229" s="91">
        <v>11047.947</v>
      </c>
      <c r="P229" s="91">
        <f t="shared" si="10"/>
        <v>55662.356</v>
      </c>
      <c r="Q229" s="91">
        <v>27226.100999999999</v>
      </c>
      <c r="R229" s="91">
        <v>28436.255000000001</v>
      </c>
      <c r="S229" s="91">
        <v>5681.5940000000001</v>
      </c>
      <c r="T229" s="91">
        <v>104105.936</v>
      </c>
      <c r="U229" s="91">
        <v>20364</v>
      </c>
      <c r="V229" s="91">
        <f t="shared" si="11"/>
        <v>5112.2537811824786</v>
      </c>
    </row>
    <row r="230" spans="1:22" x14ac:dyDescent="0.25">
      <c r="A230" s="27" t="str">
        <f t="shared" si="9"/>
        <v>32050362004</v>
      </c>
      <c r="B230" s="23">
        <f>VLOOKUP(H230,Nomes!$H$2:$I$79,2,FALSE)</f>
        <v>72</v>
      </c>
      <c r="C230" s="23">
        <f>VLOOKUP(D230,Nomes!$C$2:$D$15,2,FALSE)</f>
        <v>3</v>
      </c>
      <c r="D230" s="23">
        <v>2004</v>
      </c>
      <c r="E230" s="23">
        <v>32</v>
      </c>
      <c r="F230" s="23" t="s">
        <v>14</v>
      </c>
      <c r="G230" s="23" t="s">
        <v>178</v>
      </c>
      <c r="H230" s="23" t="s">
        <v>179</v>
      </c>
      <c r="I230" s="23"/>
      <c r="J230" s="23" t="s">
        <v>32</v>
      </c>
      <c r="K230" s="23" t="s">
        <v>33</v>
      </c>
      <c r="L230" s="23">
        <f>VLOOKUP(H230,Regiões!$A$1:$E$79,4,FALSE)</f>
        <v>5</v>
      </c>
      <c r="M230" s="23" t="str">
        <f>VLOOKUP(H230,Regiões!$A$1:$E$79,5,FALSE)</f>
        <v>Central Sul</v>
      </c>
      <c r="N230" s="91">
        <v>15628.437</v>
      </c>
      <c r="O230" s="91">
        <v>24292.493999999999</v>
      </c>
      <c r="P230" s="91">
        <f t="shared" si="10"/>
        <v>60766.539000000004</v>
      </c>
      <c r="Q230" s="91">
        <v>31138.253000000001</v>
      </c>
      <c r="R230" s="91">
        <v>29628.286</v>
      </c>
      <c r="S230" s="91">
        <v>12009.695</v>
      </c>
      <c r="T230" s="91">
        <v>112697.16499999999</v>
      </c>
      <c r="U230" s="91">
        <v>19579</v>
      </c>
      <c r="V230" s="91">
        <f t="shared" si="11"/>
        <v>5756.0225241329999</v>
      </c>
    </row>
    <row r="231" spans="1:22" x14ac:dyDescent="0.25">
      <c r="A231" s="27" t="str">
        <f t="shared" si="9"/>
        <v>32050692004</v>
      </c>
      <c r="B231" s="23">
        <f>VLOOKUP(H231,Nomes!$H$2:$I$79,2,FALSE)</f>
        <v>73</v>
      </c>
      <c r="C231" s="23">
        <f>VLOOKUP(D231,Nomes!$C$2:$D$15,2,FALSE)</f>
        <v>3</v>
      </c>
      <c r="D231" s="23">
        <v>2004</v>
      </c>
      <c r="E231" s="23">
        <v>32</v>
      </c>
      <c r="F231" s="23" t="s">
        <v>14</v>
      </c>
      <c r="G231" s="23" t="s">
        <v>180</v>
      </c>
      <c r="H231" s="23" t="s">
        <v>181</v>
      </c>
      <c r="I231" s="23"/>
      <c r="J231" s="23" t="s">
        <v>17</v>
      </c>
      <c r="K231" s="23" t="s">
        <v>18</v>
      </c>
      <c r="L231" s="23">
        <f>VLOOKUP(H231,Regiões!$A$1:$E$79,4,FALSE)</f>
        <v>3</v>
      </c>
      <c r="M231" s="23" t="str">
        <f>VLOOKUP(H231,Regiões!$A$1:$E$79,5,FALSE)</f>
        <v>Sudoeste Serrana</v>
      </c>
      <c r="N231" s="91">
        <v>20512.189999999999</v>
      </c>
      <c r="O231" s="91">
        <v>13403.106</v>
      </c>
      <c r="P231" s="91">
        <f t="shared" si="10"/>
        <v>85465.616999999998</v>
      </c>
      <c r="Q231" s="91">
        <v>60136.648000000001</v>
      </c>
      <c r="R231" s="91">
        <v>25328.969000000001</v>
      </c>
      <c r="S231" s="91">
        <v>15978.406999999999</v>
      </c>
      <c r="T231" s="91">
        <v>135359.32</v>
      </c>
      <c r="U231" s="91">
        <v>18283</v>
      </c>
      <c r="V231" s="91">
        <f t="shared" si="11"/>
        <v>7403.5617787015262</v>
      </c>
    </row>
    <row r="232" spans="1:22" x14ac:dyDescent="0.25">
      <c r="A232" s="27" t="str">
        <f t="shared" si="9"/>
        <v>32051012004</v>
      </c>
      <c r="B232" s="23">
        <f>VLOOKUP(H232,Nomes!$H$2:$I$79,2,FALSE)</f>
        <v>74</v>
      </c>
      <c r="C232" s="23">
        <f>VLOOKUP(D232,Nomes!$C$2:$D$15,2,FALSE)</f>
        <v>3</v>
      </c>
      <c r="D232" s="23">
        <v>2004</v>
      </c>
      <c r="E232" s="23">
        <v>32</v>
      </c>
      <c r="F232" s="23" t="s">
        <v>14</v>
      </c>
      <c r="G232" s="23" t="s">
        <v>182</v>
      </c>
      <c r="H232" s="23" t="s">
        <v>183</v>
      </c>
      <c r="I232" s="23" t="s">
        <v>69</v>
      </c>
      <c r="J232" s="23" t="s">
        <v>17</v>
      </c>
      <c r="K232" s="23" t="s">
        <v>18</v>
      </c>
      <c r="L232" s="23">
        <f>VLOOKUP(H232,Regiões!$A$1:$E$79,4,FALSE)</f>
        <v>1</v>
      </c>
      <c r="M232" s="23" t="str">
        <f>VLOOKUP(H232,Regiões!$A$1:$E$79,5,FALSE)</f>
        <v>Metropolitana</v>
      </c>
      <c r="N232" s="91">
        <v>6749.12</v>
      </c>
      <c r="O232" s="91">
        <v>156938.79300000001</v>
      </c>
      <c r="P232" s="91">
        <f t="shared" si="10"/>
        <v>223782.56900000002</v>
      </c>
      <c r="Q232" s="91">
        <v>140049.353</v>
      </c>
      <c r="R232" s="91">
        <v>83733.216</v>
      </c>
      <c r="S232" s="91">
        <v>119958.143</v>
      </c>
      <c r="T232" s="91">
        <v>507428.625</v>
      </c>
      <c r="U232" s="91">
        <v>58370</v>
      </c>
      <c r="V232" s="91">
        <f t="shared" si="11"/>
        <v>8693.3120609902344</v>
      </c>
    </row>
    <row r="233" spans="1:22" x14ac:dyDescent="0.25">
      <c r="A233" s="27" t="str">
        <f t="shared" si="9"/>
        <v>32051502004</v>
      </c>
      <c r="B233" s="23">
        <f>VLOOKUP(H233,Nomes!$H$2:$I$79,2,FALSE)</f>
        <v>75</v>
      </c>
      <c r="C233" s="23">
        <f>VLOOKUP(D233,Nomes!$C$2:$D$15,2,FALSE)</f>
        <v>3</v>
      </c>
      <c r="D233" s="23">
        <v>2004</v>
      </c>
      <c r="E233" s="23">
        <v>32</v>
      </c>
      <c r="F233" s="23" t="s">
        <v>14</v>
      </c>
      <c r="G233" s="23" t="s">
        <v>184</v>
      </c>
      <c r="H233" s="23" t="s">
        <v>185</v>
      </c>
      <c r="I233" s="23"/>
      <c r="J233" s="23" t="s">
        <v>22</v>
      </c>
      <c r="K233" s="23" t="s">
        <v>23</v>
      </c>
      <c r="L233" s="23">
        <f>VLOOKUP(H233,Regiões!$A$1:$E$79,4,FALSE)</f>
        <v>10</v>
      </c>
      <c r="M233" s="23" t="str">
        <f>VLOOKUP(H233,Regiões!$A$1:$E$79,5,FALSE)</f>
        <v>Noroeste</v>
      </c>
      <c r="N233" s="91">
        <v>9258.08</v>
      </c>
      <c r="O233" s="91">
        <v>10134.308999999999</v>
      </c>
      <c r="P233" s="91">
        <f t="shared" si="10"/>
        <v>21583.813000000002</v>
      </c>
      <c r="Q233" s="91">
        <v>8783.348</v>
      </c>
      <c r="R233" s="91">
        <v>12800.465</v>
      </c>
      <c r="S233" s="91">
        <v>2252.5549999999998</v>
      </c>
      <c r="T233" s="91">
        <v>43228.756999999998</v>
      </c>
      <c r="U233" s="91">
        <v>8440</v>
      </c>
      <c r="V233" s="91">
        <f t="shared" si="11"/>
        <v>5121.8906398104264</v>
      </c>
    </row>
    <row r="234" spans="1:22" x14ac:dyDescent="0.25">
      <c r="A234" s="27" t="str">
        <f t="shared" si="9"/>
        <v>32051762004</v>
      </c>
      <c r="B234" s="23">
        <f>VLOOKUP(H234,Nomes!$H$2:$I$79,2,FALSE)</f>
        <v>76</v>
      </c>
      <c r="C234" s="23">
        <f>VLOOKUP(D234,Nomes!$C$2:$D$15,2,FALSE)</f>
        <v>3</v>
      </c>
      <c r="D234" s="23">
        <v>2004</v>
      </c>
      <c r="E234" s="23">
        <v>32</v>
      </c>
      <c r="F234" s="23" t="s">
        <v>14</v>
      </c>
      <c r="G234" s="23" t="s">
        <v>186</v>
      </c>
      <c r="H234" s="23" t="s">
        <v>187</v>
      </c>
      <c r="I234" s="23"/>
      <c r="J234" s="23" t="s">
        <v>22</v>
      </c>
      <c r="K234" s="23" t="s">
        <v>23</v>
      </c>
      <c r="L234" s="23">
        <f>VLOOKUP(H234,Regiões!$A$1:$E$79,4,FALSE)</f>
        <v>8</v>
      </c>
      <c r="M234" s="23" t="str">
        <f>VLOOKUP(H234,Regiões!$A$1:$E$79,5,FALSE)</f>
        <v>Centro-Oeste</v>
      </c>
      <c r="N234" s="91">
        <v>15879.215</v>
      </c>
      <c r="O234" s="91">
        <v>3911.0059999999999</v>
      </c>
      <c r="P234" s="91">
        <f t="shared" si="10"/>
        <v>34450.335999999996</v>
      </c>
      <c r="Q234" s="91">
        <v>15126.825999999999</v>
      </c>
      <c r="R234" s="91">
        <v>19323.509999999998</v>
      </c>
      <c r="S234" s="91">
        <v>2643.7420000000002</v>
      </c>
      <c r="T234" s="91">
        <v>56884.298999999999</v>
      </c>
      <c r="U234" s="91">
        <v>14228</v>
      </c>
      <c r="V234" s="91">
        <f t="shared" si="11"/>
        <v>3998.0530643800957</v>
      </c>
    </row>
    <row r="235" spans="1:22" x14ac:dyDescent="0.25">
      <c r="A235" s="27" t="str">
        <f t="shared" si="9"/>
        <v>32052002004</v>
      </c>
      <c r="B235" s="23">
        <f>VLOOKUP(H235,Nomes!$H$2:$I$79,2,FALSE)</f>
        <v>77</v>
      </c>
      <c r="C235" s="23">
        <f>VLOOKUP(D235,Nomes!$C$2:$D$15,2,FALSE)</f>
        <v>3</v>
      </c>
      <c r="D235" s="23">
        <v>2004</v>
      </c>
      <c r="E235" s="23">
        <v>32</v>
      </c>
      <c r="F235" s="23" t="s">
        <v>14</v>
      </c>
      <c r="G235" s="23" t="s">
        <v>188</v>
      </c>
      <c r="H235" s="23" t="s">
        <v>189</v>
      </c>
      <c r="I235" s="23" t="s">
        <v>69</v>
      </c>
      <c r="J235" s="23" t="s">
        <v>17</v>
      </c>
      <c r="K235" s="23" t="s">
        <v>18</v>
      </c>
      <c r="L235" s="23">
        <f>VLOOKUP(H235,Regiões!$A$1:$E$79,4,FALSE)</f>
        <v>1</v>
      </c>
      <c r="M235" s="23" t="str">
        <f>VLOOKUP(H235,Regiões!$A$1:$E$79,5,FALSE)</f>
        <v>Metropolitana</v>
      </c>
      <c r="N235" s="91">
        <v>3948.721</v>
      </c>
      <c r="O235" s="91">
        <v>811418.06299999997</v>
      </c>
      <c r="P235" s="91">
        <f t="shared" si="10"/>
        <v>2208131.6150000002</v>
      </c>
      <c r="Q235" s="91">
        <v>1718254.07</v>
      </c>
      <c r="R235" s="91">
        <v>489877.54499999998</v>
      </c>
      <c r="S235" s="91">
        <v>928057.26399999997</v>
      </c>
      <c r="T235" s="91">
        <v>3951555.6630000002</v>
      </c>
      <c r="U235" s="91">
        <v>387204</v>
      </c>
      <c r="V235" s="91">
        <f t="shared" si="11"/>
        <v>10205.358578423777</v>
      </c>
    </row>
    <row r="236" spans="1:22" x14ac:dyDescent="0.25">
      <c r="A236" s="27" t="str">
        <f t="shared" si="9"/>
        <v>32053092004</v>
      </c>
      <c r="B236" s="23">
        <f>VLOOKUP(H236,Nomes!$H$2:$I$79,2,FALSE)</f>
        <v>78</v>
      </c>
      <c r="C236" s="23">
        <f>VLOOKUP(D236,Nomes!$C$2:$D$15,2,FALSE)</f>
        <v>3</v>
      </c>
      <c r="D236" s="23">
        <v>2004</v>
      </c>
      <c r="E236" s="23">
        <v>32</v>
      </c>
      <c r="F236" s="23" t="s">
        <v>14</v>
      </c>
      <c r="G236" s="23" t="s">
        <v>190</v>
      </c>
      <c r="H236" s="23" t="s">
        <v>71</v>
      </c>
      <c r="I236" s="23" t="s">
        <v>69</v>
      </c>
      <c r="J236" s="23" t="s">
        <v>17</v>
      </c>
      <c r="K236" s="23" t="s">
        <v>18</v>
      </c>
      <c r="L236" s="23">
        <f>VLOOKUP(H236,Regiões!$A$1:$E$79,4,FALSE)</f>
        <v>1</v>
      </c>
      <c r="M236" s="23" t="str">
        <f>VLOOKUP(H236,Regiões!$A$1:$E$79,5,FALSE)</f>
        <v>Metropolitana</v>
      </c>
      <c r="N236" s="91">
        <v>2486.5120000000002</v>
      </c>
      <c r="O236" s="91">
        <v>1995749.9820000001</v>
      </c>
      <c r="P236" s="91">
        <f t="shared" si="10"/>
        <v>5012402.9670000002</v>
      </c>
      <c r="Q236" s="91">
        <v>4388808.1529999999</v>
      </c>
      <c r="R236" s="91">
        <v>623594.81400000001</v>
      </c>
      <c r="S236" s="91">
        <v>3301578.9550000001</v>
      </c>
      <c r="T236" s="91">
        <v>10312218.415999999</v>
      </c>
      <c r="U236" s="91">
        <v>309507</v>
      </c>
      <c r="V236" s="91">
        <f t="shared" si="11"/>
        <v>33318.207394340032</v>
      </c>
    </row>
    <row r="237" spans="1:22" x14ac:dyDescent="0.25">
      <c r="A237" s="27" t="str">
        <f t="shared" si="9"/>
        <v>32001022005</v>
      </c>
      <c r="B237" s="23">
        <f>VLOOKUP(H237,Nomes!$H$2:$I$79,2,FALSE)</f>
        <v>1</v>
      </c>
      <c r="C237" s="23">
        <f>VLOOKUP(D237,Nomes!$C$2:$D$15,2,FALSE)</f>
        <v>4</v>
      </c>
      <c r="D237" s="23">
        <v>2005</v>
      </c>
      <c r="E237" s="23">
        <v>32</v>
      </c>
      <c r="F237" s="23" t="s">
        <v>14</v>
      </c>
      <c r="G237" s="23" t="s">
        <v>15</v>
      </c>
      <c r="H237" s="23" t="s">
        <v>16</v>
      </c>
      <c r="I237" s="23"/>
      <c r="J237" s="23" t="s">
        <v>17</v>
      </c>
      <c r="K237" s="23" t="s">
        <v>18</v>
      </c>
      <c r="L237" s="23">
        <f>VLOOKUP(H237,Regiões!$A$1:$E$79,4,FALSE)</f>
        <v>3</v>
      </c>
      <c r="M237" s="23" t="str">
        <f>VLOOKUP(H237,Regiões!$A$1:$E$79,5,FALSE)</f>
        <v>Sudoeste Serrana</v>
      </c>
      <c r="N237" s="91">
        <v>24179.205000000002</v>
      </c>
      <c r="O237" s="91">
        <v>11891.663</v>
      </c>
      <c r="P237" s="91">
        <f t="shared" si="10"/>
        <v>102387.71299999999</v>
      </c>
      <c r="Q237" s="91">
        <v>49122.048999999999</v>
      </c>
      <c r="R237" s="91">
        <v>53265.663999999997</v>
      </c>
      <c r="S237" s="91">
        <v>7962.1170000000002</v>
      </c>
      <c r="T237" s="91">
        <v>146420.698</v>
      </c>
      <c r="U237" s="91">
        <v>33558</v>
      </c>
      <c r="V237" s="91">
        <f t="shared" si="11"/>
        <v>4363.212885154062</v>
      </c>
    </row>
    <row r="238" spans="1:22" x14ac:dyDescent="0.25">
      <c r="A238" s="27" t="str">
        <f t="shared" si="9"/>
        <v>32001362005</v>
      </c>
      <c r="B238" s="23">
        <f>VLOOKUP(H238,Nomes!$H$2:$I$79,2,FALSE)</f>
        <v>2</v>
      </c>
      <c r="C238" s="23">
        <f>VLOOKUP(D238,Nomes!$C$2:$D$15,2,FALSE)</f>
        <v>4</v>
      </c>
      <c r="D238" s="23">
        <v>2005</v>
      </c>
      <c r="E238" s="23">
        <v>32</v>
      </c>
      <c r="F238" s="23" t="s">
        <v>14</v>
      </c>
      <c r="G238" s="23" t="s">
        <v>20</v>
      </c>
      <c r="H238" s="23" t="s">
        <v>21</v>
      </c>
      <c r="I238" s="23"/>
      <c r="J238" s="23" t="s">
        <v>22</v>
      </c>
      <c r="K238" s="23" t="s">
        <v>23</v>
      </c>
      <c r="L238" s="23">
        <f>VLOOKUP(H238,Regiões!$A$1:$E$79,4,FALSE)</f>
        <v>10</v>
      </c>
      <c r="M238" s="23" t="str">
        <f>VLOOKUP(H238,Regiões!$A$1:$E$79,5,FALSE)</f>
        <v>Noroeste</v>
      </c>
      <c r="N238" s="91">
        <v>13739.394</v>
      </c>
      <c r="O238" s="91">
        <v>5097.2020000000002</v>
      </c>
      <c r="P238" s="91">
        <f t="shared" si="10"/>
        <v>29271.489000000001</v>
      </c>
      <c r="Q238" s="91">
        <v>11971.743</v>
      </c>
      <c r="R238" s="91">
        <v>17299.745999999999</v>
      </c>
      <c r="S238" s="91">
        <v>3035.0149999999999</v>
      </c>
      <c r="T238" s="91">
        <v>51143.1</v>
      </c>
      <c r="U238" s="91">
        <v>9461</v>
      </c>
      <c r="V238" s="91">
        <f t="shared" si="11"/>
        <v>5405.6759327766622</v>
      </c>
    </row>
    <row r="239" spans="1:22" x14ac:dyDescent="0.25">
      <c r="A239" s="27" t="str">
        <f t="shared" si="9"/>
        <v>32001692005</v>
      </c>
      <c r="B239" s="23">
        <f>VLOOKUP(H239,Nomes!$H$2:$I$79,2,FALSE)</f>
        <v>3</v>
      </c>
      <c r="C239" s="23">
        <f>VLOOKUP(D239,Nomes!$C$2:$D$15,2,FALSE)</f>
        <v>4</v>
      </c>
      <c r="D239" s="23">
        <v>2005</v>
      </c>
      <c r="E239" s="23">
        <v>32</v>
      </c>
      <c r="F239" s="23" t="s">
        <v>14</v>
      </c>
      <c r="G239" s="23" t="s">
        <v>26</v>
      </c>
      <c r="H239" s="23" t="s">
        <v>27</v>
      </c>
      <c r="I239" s="23"/>
      <c r="J239" s="23" t="s">
        <v>22</v>
      </c>
      <c r="K239" s="23" t="s">
        <v>23</v>
      </c>
      <c r="L239" s="23">
        <f>VLOOKUP(H239,Regiões!$A$1:$E$79,4,FALSE)</f>
        <v>10</v>
      </c>
      <c r="M239" s="23" t="str">
        <f>VLOOKUP(H239,Regiões!$A$1:$E$79,5,FALSE)</f>
        <v>Noroeste</v>
      </c>
      <c r="N239" s="91">
        <v>9765.0210000000006</v>
      </c>
      <c r="O239" s="91">
        <v>6445.0389999999998</v>
      </c>
      <c r="P239" s="91">
        <f t="shared" si="10"/>
        <v>36610.334000000003</v>
      </c>
      <c r="Q239" s="91">
        <v>13868.026</v>
      </c>
      <c r="R239" s="91">
        <v>22742.308000000001</v>
      </c>
      <c r="S239" s="91">
        <v>2587.0770000000002</v>
      </c>
      <c r="T239" s="91">
        <v>55407.470999999998</v>
      </c>
      <c r="U239" s="91">
        <v>12782</v>
      </c>
      <c r="V239" s="91">
        <f t="shared" si="11"/>
        <v>4334.8044906900332</v>
      </c>
    </row>
    <row r="240" spans="1:22" x14ac:dyDescent="0.25">
      <c r="A240" s="27" t="str">
        <f t="shared" si="9"/>
        <v>32002012005</v>
      </c>
      <c r="B240" s="23">
        <f>VLOOKUP(H240,Nomes!$H$2:$I$79,2,FALSE)</f>
        <v>4</v>
      </c>
      <c r="C240" s="23">
        <f>VLOOKUP(D240,Nomes!$C$2:$D$15,2,FALSE)</f>
        <v>4</v>
      </c>
      <c r="D240" s="23">
        <v>2005</v>
      </c>
      <c r="E240" s="23">
        <v>32</v>
      </c>
      <c r="F240" s="23" t="s">
        <v>14</v>
      </c>
      <c r="G240" s="23" t="s">
        <v>30</v>
      </c>
      <c r="H240" s="23" t="s">
        <v>31</v>
      </c>
      <c r="I240" s="23"/>
      <c r="J240" s="23" t="s">
        <v>32</v>
      </c>
      <c r="K240" s="23" t="s">
        <v>33</v>
      </c>
      <c r="L240" s="23">
        <f>VLOOKUP(H240,Regiões!$A$1:$E$79,4,FALSE)</f>
        <v>6</v>
      </c>
      <c r="M240" s="23" t="str">
        <f>VLOOKUP(H240,Regiões!$A$1:$E$79,5,FALSE)</f>
        <v>Caparaó</v>
      </c>
      <c r="N240" s="91">
        <v>15603.598</v>
      </c>
      <c r="O240" s="91">
        <v>8411.6219999999994</v>
      </c>
      <c r="P240" s="91">
        <f t="shared" si="10"/>
        <v>114116.644</v>
      </c>
      <c r="Q240" s="91">
        <v>57010.834999999999</v>
      </c>
      <c r="R240" s="91">
        <v>57105.809000000001</v>
      </c>
      <c r="S240" s="91">
        <v>8878.1710000000003</v>
      </c>
      <c r="T240" s="91">
        <v>147010.035</v>
      </c>
      <c r="U240" s="91">
        <v>32523</v>
      </c>
      <c r="V240" s="91">
        <f t="shared" si="11"/>
        <v>4520.1867908864497</v>
      </c>
    </row>
    <row r="241" spans="1:22" x14ac:dyDescent="0.25">
      <c r="A241" s="27" t="str">
        <f t="shared" si="9"/>
        <v>32003002005</v>
      </c>
      <c r="B241" s="23">
        <f>VLOOKUP(H241,Nomes!$H$2:$I$79,2,FALSE)</f>
        <v>5</v>
      </c>
      <c r="C241" s="23">
        <f>VLOOKUP(D241,Nomes!$C$2:$D$15,2,FALSE)</f>
        <v>4</v>
      </c>
      <c r="D241" s="23">
        <v>2005</v>
      </c>
      <c r="E241" s="23">
        <v>32</v>
      </c>
      <c r="F241" s="23" t="s">
        <v>14</v>
      </c>
      <c r="G241" s="23" t="s">
        <v>35</v>
      </c>
      <c r="H241" s="23" t="s">
        <v>36</v>
      </c>
      <c r="I241" s="23"/>
      <c r="J241" s="23" t="s">
        <v>17</v>
      </c>
      <c r="K241" s="23" t="s">
        <v>18</v>
      </c>
      <c r="L241" s="23">
        <f>VLOOKUP(H241,Regiões!$A$1:$E$79,4,FALSE)</f>
        <v>4</v>
      </c>
      <c r="M241" s="23" t="str">
        <f>VLOOKUP(H241,Regiões!$A$1:$E$79,5,FALSE)</f>
        <v>Litoral Sul</v>
      </c>
      <c r="N241" s="91">
        <v>16720.358</v>
      </c>
      <c r="O241" s="91">
        <v>6907.6970000000001</v>
      </c>
      <c r="P241" s="91">
        <f t="shared" si="10"/>
        <v>43364.603000000003</v>
      </c>
      <c r="Q241" s="91">
        <v>21658.190999999999</v>
      </c>
      <c r="R241" s="91">
        <v>21706.412</v>
      </c>
      <c r="S241" s="91">
        <v>4353.0169999999998</v>
      </c>
      <c r="T241" s="91">
        <v>71345.676000000007</v>
      </c>
      <c r="U241" s="91">
        <v>14223</v>
      </c>
      <c r="V241" s="91">
        <f t="shared" si="11"/>
        <v>5016.2185192997258</v>
      </c>
    </row>
    <row r="242" spans="1:22" x14ac:dyDescent="0.25">
      <c r="A242" s="27" t="str">
        <f t="shared" si="9"/>
        <v>32003592005</v>
      </c>
      <c r="B242" s="23">
        <f>VLOOKUP(H242,Nomes!$H$2:$I$79,2,FALSE)</f>
        <v>6</v>
      </c>
      <c r="C242" s="23">
        <f>VLOOKUP(D242,Nomes!$C$2:$D$15,2,FALSE)</f>
        <v>4</v>
      </c>
      <c r="D242" s="23">
        <v>2005</v>
      </c>
      <c r="E242" s="23">
        <v>32</v>
      </c>
      <c r="F242" s="23" t="s">
        <v>14</v>
      </c>
      <c r="G242" s="23" t="s">
        <v>39</v>
      </c>
      <c r="H242" s="23" t="s">
        <v>40</v>
      </c>
      <c r="I242" s="23"/>
      <c r="J242" s="23" t="s">
        <v>22</v>
      </c>
      <c r="K242" s="23" t="s">
        <v>23</v>
      </c>
      <c r="L242" s="23">
        <f>VLOOKUP(H242,Regiões!$A$1:$E$79,4,FALSE)</f>
        <v>8</v>
      </c>
      <c r="M242" s="23" t="str">
        <f>VLOOKUP(H242,Regiões!$A$1:$E$79,5,FALSE)</f>
        <v>Centro-Oeste</v>
      </c>
      <c r="N242" s="91">
        <v>3790.71</v>
      </c>
      <c r="O242" s="91">
        <v>1117.0319999999999</v>
      </c>
      <c r="P242" s="91">
        <f t="shared" si="10"/>
        <v>21132.724999999999</v>
      </c>
      <c r="Q242" s="91">
        <v>8090.3879999999999</v>
      </c>
      <c r="R242" s="91">
        <v>13042.337</v>
      </c>
      <c r="S242" s="91">
        <v>1338.231</v>
      </c>
      <c r="T242" s="91">
        <v>27378.698</v>
      </c>
      <c r="U242" s="91">
        <v>6636</v>
      </c>
      <c r="V242" s="91">
        <f t="shared" si="11"/>
        <v>4125.7833031946957</v>
      </c>
    </row>
    <row r="243" spans="1:22" x14ac:dyDescent="0.25">
      <c r="A243" s="27" t="str">
        <f t="shared" si="9"/>
        <v>32004092005</v>
      </c>
      <c r="B243" s="23">
        <f>VLOOKUP(H243,Nomes!$H$2:$I$79,2,FALSE)</f>
        <v>7</v>
      </c>
      <c r="C243" s="23">
        <f>VLOOKUP(D243,Nomes!$C$2:$D$15,2,FALSE)</f>
        <v>4</v>
      </c>
      <c r="D243" s="23">
        <v>2005</v>
      </c>
      <c r="E243" s="23">
        <v>32</v>
      </c>
      <c r="F243" s="23" t="s">
        <v>14</v>
      </c>
      <c r="G243" s="23" t="s">
        <v>43</v>
      </c>
      <c r="H243" s="23" t="s">
        <v>44</v>
      </c>
      <c r="I243" s="23"/>
      <c r="J243" s="23" t="s">
        <v>17</v>
      </c>
      <c r="K243" s="23" t="s">
        <v>18</v>
      </c>
      <c r="L243" s="23">
        <f>VLOOKUP(H243,Regiões!$A$1:$E$79,4,FALSE)</f>
        <v>4</v>
      </c>
      <c r="M243" s="23" t="str">
        <f>VLOOKUP(H243,Regiões!$A$1:$E$79,5,FALSE)</f>
        <v>Litoral Sul</v>
      </c>
      <c r="N243" s="91">
        <v>11430.103999999999</v>
      </c>
      <c r="O243" s="91">
        <v>1468966.1580000001</v>
      </c>
      <c r="P243" s="91">
        <f t="shared" si="10"/>
        <v>363948.50899999996</v>
      </c>
      <c r="Q243" s="91">
        <v>309030.33799999999</v>
      </c>
      <c r="R243" s="91">
        <v>54918.171000000002</v>
      </c>
      <c r="S243" s="91">
        <v>86636.402000000002</v>
      </c>
      <c r="T243" s="91">
        <v>1930981.173</v>
      </c>
      <c r="U243" s="91">
        <v>21834</v>
      </c>
      <c r="V243" s="91">
        <f t="shared" si="11"/>
        <v>88439.185353118984</v>
      </c>
    </row>
    <row r="244" spans="1:22" x14ac:dyDescent="0.25">
      <c r="A244" s="27" t="str">
        <f t="shared" si="9"/>
        <v>32005082005</v>
      </c>
      <c r="B244" s="23">
        <f>VLOOKUP(H244,Nomes!$H$2:$I$79,2,FALSE)</f>
        <v>8</v>
      </c>
      <c r="C244" s="23">
        <f>VLOOKUP(D244,Nomes!$C$2:$D$15,2,FALSE)</f>
        <v>4</v>
      </c>
      <c r="D244" s="23">
        <v>2005</v>
      </c>
      <c r="E244" s="23">
        <v>32</v>
      </c>
      <c r="F244" s="23" t="s">
        <v>14</v>
      </c>
      <c r="G244" s="23" t="s">
        <v>45</v>
      </c>
      <c r="H244" s="23" t="s">
        <v>46</v>
      </c>
      <c r="I244" s="23"/>
      <c r="J244" s="23" t="s">
        <v>32</v>
      </c>
      <c r="K244" s="23" t="s">
        <v>33</v>
      </c>
      <c r="L244" s="23">
        <f>VLOOKUP(H244,Regiões!$A$1:$E$79,4,FALSE)</f>
        <v>5</v>
      </c>
      <c r="M244" s="23" t="str">
        <f>VLOOKUP(H244,Regiões!$A$1:$E$79,5,FALSE)</f>
        <v>Central Sul</v>
      </c>
      <c r="N244" s="91">
        <v>5112.3419999999996</v>
      </c>
      <c r="O244" s="91">
        <v>1518.577</v>
      </c>
      <c r="P244" s="91">
        <f t="shared" si="10"/>
        <v>23428.313999999998</v>
      </c>
      <c r="Q244" s="91">
        <v>8843.9310000000005</v>
      </c>
      <c r="R244" s="91">
        <v>14584.383</v>
      </c>
      <c r="S244" s="91">
        <v>1158.68</v>
      </c>
      <c r="T244" s="91">
        <v>31217.912</v>
      </c>
      <c r="U244" s="91">
        <v>8003</v>
      </c>
      <c r="V244" s="91">
        <f t="shared" si="11"/>
        <v>3900.7762089216544</v>
      </c>
    </row>
    <row r="245" spans="1:22" x14ac:dyDescent="0.25">
      <c r="A245" s="27" t="str">
        <f t="shared" si="9"/>
        <v>32006072005</v>
      </c>
      <c r="B245" s="23">
        <f>VLOOKUP(H245,Nomes!$H$2:$I$79,2,FALSE)</f>
        <v>9</v>
      </c>
      <c r="C245" s="23">
        <f>VLOOKUP(D245,Nomes!$C$2:$D$15,2,FALSE)</f>
        <v>4</v>
      </c>
      <c r="D245" s="23">
        <v>2005</v>
      </c>
      <c r="E245" s="23">
        <v>32</v>
      </c>
      <c r="F245" s="23" t="s">
        <v>14</v>
      </c>
      <c r="G245" s="23" t="s">
        <v>49</v>
      </c>
      <c r="H245" s="23" t="s">
        <v>50</v>
      </c>
      <c r="I245" s="23"/>
      <c r="J245" s="23" t="s">
        <v>51</v>
      </c>
      <c r="K245" s="23" t="s">
        <v>52</v>
      </c>
      <c r="L245" s="23">
        <f>VLOOKUP(H245,Regiões!$A$1:$E$79,4,FALSE)</f>
        <v>7</v>
      </c>
      <c r="M245" s="23" t="str">
        <f>VLOOKUP(H245,Regiões!$A$1:$E$79,5,FALSE)</f>
        <v>Rio Doce</v>
      </c>
      <c r="N245" s="91">
        <v>53891.116000000002</v>
      </c>
      <c r="O245" s="91">
        <v>1322239.6240000001</v>
      </c>
      <c r="P245" s="91">
        <f t="shared" si="10"/>
        <v>571232.92099999997</v>
      </c>
      <c r="Q245" s="91">
        <v>407504.82</v>
      </c>
      <c r="R245" s="91">
        <v>163728.101</v>
      </c>
      <c r="S245" s="91">
        <v>327973.10499999998</v>
      </c>
      <c r="T245" s="91">
        <v>2275336.7659999998</v>
      </c>
      <c r="U245" s="91">
        <v>72283</v>
      </c>
      <c r="V245" s="91">
        <f t="shared" si="11"/>
        <v>31478.172820718566</v>
      </c>
    </row>
    <row r="246" spans="1:22" x14ac:dyDescent="0.25">
      <c r="A246" s="27" t="str">
        <f t="shared" si="9"/>
        <v>32007062005</v>
      </c>
      <c r="B246" s="23">
        <f>VLOOKUP(H246,Nomes!$H$2:$I$79,2,FALSE)</f>
        <v>10</v>
      </c>
      <c r="C246" s="23">
        <f>VLOOKUP(D246,Nomes!$C$2:$D$15,2,FALSE)</f>
        <v>4</v>
      </c>
      <c r="D246" s="23">
        <v>2005</v>
      </c>
      <c r="E246" s="23">
        <v>32</v>
      </c>
      <c r="F246" s="23" t="s">
        <v>14</v>
      </c>
      <c r="G246" s="23" t="s">
        <v>55</v>
      </c>
      <c r="H246" s="23" t="s">
        <v>56</v>
      </c>
      <c r="I246" s="23"/>
      <c r="J246" s="23" t="s">
        <v>32</v>
      </c>
      <c r="K246" s="23" t="s">
        <v>33</v>
      </c>
      <c r="L246" s="23">
        <f>VLOOKUP(H246,Regiões!$A$1:$E$79,4,FALSE)</f>
        <v>5</v>
      </c>
      <c r="M246" s="23" t="str">
        <f>VLOOKUP(H246,Regiões!$A$1:$E$79,5,FALSE)</f>
        <v>Central Sul</v>
      </c>
      <c r="N246" s="91">
        <v>5502.9520000000002</v>
      </c>
      <c r="O246" s="91">
        <v>30838.959999999999</v>
      </c>
      <c r="P246" s="91">
        <f t="shared" si="10"/>
        <v>38865.474000000002</v>
      </c>
      <c r="Q246" s="91">
        <v>19756.79</v>
      </c>
      <c r="R246" s="91">
        <v>19108.684000000001</v>
      </c>
      <c r="S246" s="91">
        <v>11583.063</v>
      </c>
      <c r="T246" s="91">
        <v>86790.448999999993</v>
      </c>
      <c r="U246" s="91">
        <v>9368</v>
      </c>
      <c r="V246" s="91">
        <f t="shared" si="11"/>
        <v>9264.5654355251918</v>
      </c>
    </row>
    <row r="247" spans="1:22" x14ac:dyDescent="0.25">
      <c r="A247" s="27" t="str">
        <f t="shared" si="9"/>
        <v>32008052005</v>
      </c>
      <c r="B247" s="23">
        <f>VLOOKUP(H247,Nomes!$H$2:$I$79,2,FALSE)</f>
        <v>11</v>
      </c>
      <c r="C247" s="23">
        <f>VLOOKUP(D247,Nomes!$C$2:$D$15,2,FALSE)</f>
        <v>4</v>
      </c>
      <c r="D247" s="23">
        <v>2005</v>
      </c>
      <c r="E247" s="23">
        <v>32</v>
      </c>
      <c r="F247" s="23" t="s">
        <v>14</v>
      </c>
      <c r="G247" s="23" t="s">
        <v>57</v>
      </c>
      <c r="H247" s="23" t="s">
        <v>58</v>
      </c>
      <c r="I247" s="23"/>
      <c r="J247" s="23" t="s">
        <v>22</v>
      </c>
      <c r="K247" s="23" t="s">
        <v>23</v>
      </c>
      <c r="L247" s="23">
        <f>VLOOKUP(H247,Regiões!$A$1:$E$79,4,FALSE)</f>
        <v>8</v>
      </c>
      <c r="M247" s="23" t="str">
        <f>VLOOKUP(H247,Regiões!$A$1:$E$79,5,FALSE)</f>
        <v>Centro-Oeste</v>
      </c>
      <c r="N247" s="91">
        <v>16213.842000000001</v>
      </c>
      <c r="O247" s="91">
        <v>66452.851999999999</v>
      </c>
      <c r="P247" s="91">
        <f t="shared" si="10"/>
        <v>110746.25099999999</v>
      </c>
      <c r="Q247" s="91">
        <v>58698.59</v>
      </c>
      <c r="R247" s="91">
        <v>52047.661</v>
      </c>
      <c r="S247" s="91">
        <v>11053.397999999999</v>
      </c>
      <c r="T247" s="91">
        <v>204466.34299999999</v>
      </c>
      <c r="U247" s="91">
        <v>28256</v>
      </c>
      <c r="V247" s="91">
        <f t="shared" si="11"/>
        <v>7236.2097607587766</v>
      </c>
    </row>
    <row r="248" spans="1:22" x14ac:dyDescent="0.25">
      <c r="A248" s="27" t="str">
        <f t="shared" si="9"/>
        <v>32009042005</v>
      </c>
      <c r="B248" s="23">
        <f>VLOOKUP(H248,Nomes!$H$2:$I$79,2,FALSE)</f>
        <v>12</v>
      </c>
      <c r="C248" s="23">
        <f>VLOOKUP(D248,Nomes!$C$2:$D$15,2,FALSE)</f>
        <v>4</v>
      </c>
      <c r="D248" s="23">
        <v>2005</v>
      </c>
      <c r="E248" s="23">
        <v>32</v>
      </c>
      <c r="F248" s="23" t="s">
        <v>14</v>
      </c>
      <c r="G248" s="23" t="s">
        <v>59</v>
      </c>
      <c r="H248" s="23" t="s">
        <v>29</v>
      </c>
      <c r="I248" s="23"/>
      <c r="J248" s="23" t="s">
        <v>22</v>
      </c>
      <c r="K248" s="23" t="s">
        <v>23</v>
      </c>
      <c r="L248" s="23">
        <f>VLOOKUP(H248,Regiões!$A$1:$E$79,4,FALSE)</f>
        <v>10</v>
      </c>
      <c r="M248" s="23" t="str">
        <f>VLOOKUP(H248,Regiões!$A$1:$E$79,5,FALSE)</f>
        <v>Noroeste</v>
      </c>
      <c r="N248" s="91">
        <v>17530.314999999999</v>
      </c>
      <c r="O248" s="91">
        <v>69596.728000000003</v>
      </c>
      <c r="P248" s="91">
        <f t="shared" si="10"/>
        <v>157764.26300000001</v>
      </c>
      <c r="Q248" s="91">
        <v>93509.258000000002</v>
      </c>
      <c r="R248" s="91">
        <v>64255.004999999997</v>
      </c>
      <c r="S248" s="91">
        <v>25759.436000000002</v>
      </c>
      <c r="T248" s="91">
        <v>270650.74300000002</v>
      </c>
      <c r="U248" s="91">
        <v>38762</v>
      </c>
      <c r="V248" s="91">
        <f t="shared" si="11"/>
        <v>6982.3730199680103</v>
      </c>
    </row>
    <row r="249" spans="1:22" x14ac:dyDescent="0.25">
      <c r="A249" s="27" t="str">
        <f t="shared" si="9"/>
        <v>32010012005</v>
      </c>
      <c r="B249" s="23">
        <f>VLOOKUP(H249,Nomes!$H$2:$I$79,2,FALSE)</f>
        <v>13</v>
      </c>
      <c r="C249" s="23">
        <f>VLOOKUP(D249,Nomes!$C$2:$D$15,2,FALSE)</f>
        <v>4</v>
      </c>
      <c r="D249" s="23">
        <v>2005</v>
      </c>
      <c r="E249" s="23">
        <v>32</v>
      </c>
      <c r="F249" s="23" t="s">
        <v>14</v>
      </c>
      <c r="G249" s="23" t="s">
        <v>60</v>
      </c>
      <c r="H249" s="23" t="s">
        <v>61</v>
      </c>
      <c r="I249" s="23"/>
      <c r="J249" s="23" t="s">
        <v>22</v>
      </c>
      <c r="K249" s="23" t="s">
        <v>23</v>
      </c>
      <c r="L249" s="23">
        <f>VLOOKUP(H249,Regiões!$A$1:$E$79,4,FALSE)</f>
        <v>9</v>
      </c>
      <c r="M249" s="23" t="str">
        <f>VLOOKUP(H249,Regiões!$A$1:$E$79,5,FALSE)</f>
        <v>Nordeste</v>
      </c>
      <c r="N249" s="91">
        <v>22593.963</v>
      </c>
      <c r="O249" s="91">
        <v>10974.405000000001</v>
      </c>
      <c r="P249" s="91">
        <f t="shared" si="10"/>
        <v>51074.710999999996</v>
      </c>
      <c r="Q249" s="91">
        <v>25372.994999999999</v>
      </c>
      <c r="R249" s="91">
        <v>25701.716</v>
      </c>
      <c r="S249" s="91">
        <v>5075.317</v>
      </c>
      <c r="T249" s="91">
        <v>89718.395999999993</v>
      </c>
      <c r="U249" s="91">
        <v>14165</v>
      </c>
      <c r="V249" s="91">
        <f t="shared" si="11"/>
        <v>6333.8084009883514</v>
      </c>
    </row>
    <row r="250" spans="1:22" x14ac:dyDescent="0.25">
      <c r="A250" s="27" t="str">
        <f t="shared" si="9"/>
        <v>32011002005</v>
      </c>
      <c r="B250" s="23">
        <f>VLOOKUP(H250,Nomes!$H$2:$I$79,2,FALSE)</f>
        <v>14</v>
      </c>
      <c r="C250" s="23">
        <f>VLOOKUP(D250,Nomes!$C$2:$D$15,2,FALSE)</f>
        <v>4</v>
      </c>
      <c r="D250" s="23">
        <v>2005</v>
      </c>
      <c r="E250" s="23">
        <v>32</v>
      </c>
      <c r="F250" s="23" t="s">
        <v>14</v>
      </c>
      <c r="G250" s="23" t="s">
        <v>62</v>
      </c>
      <c r="H250" s="23" t="s">
        <v>63</v>
      </c>
      <c r="I250" s="23"/>
      <c r="J250" s="23" t="s">
        <v>32</v>
      </c>
      <c r="K250" s="23" t="s">
        <v>33</v>
      </c>
      <c r="L250" s="23">
        <f>VLOOKUP(H250,Regiões!$A$1:$E$79,4,FALSE)</f>
        <v>6</v>
      </c>
      <c r="M250" s="23" t="str">
        <f>VLOOKUP(H250,Regiões!$A$1:$E$79,5,FALSE)</f>
        <v>Caparaó</v>
      </c>
      <c r="N250" s="91">
        <v>937.41399999999999</v>
      </c>
      <c r="O250" s="91">
        <v>7258.0249999999996</v>
      </c>
      <c r="P250" s="91">
        <f t="shared" si="10"/>
        <v>34322.142</v>
      </c>
      <c r="Q250" s="91">
        <v>17138.210999999999</v>
      </c>
      <c r="R250" s="91">
        <v>17183.931</v>
      </c>
      <c r="S250" s="91">
        <v>4624.6350000000002</v>
      </c>
      <c r="T250" s="91">
        <v>47142.216</v>
      </c>
      <c r="U250" s="91">
        <v>10017</v>
      </c>
      <c r="V250" s="91">
        <f t="shared" si="11"/>
        <v>4706.2210242587598</v>
      </c>
    </row>
    <row r="251" spans="1:22" x14ac:dyDescent="0.25">
      <c r="A251" s="27" t="str">
        <f t="shared" si="9"/>
        <v>32011592005</v>
      </c>
      <c r="B251" s="23">
        <f>VLOOKUP(H251,Nomes!$H$2:$I$79,2,FALSE)</f>
        <v>15</v>
      </c>
      <c r="C251" s="23">
        <f>VLOOKUP(D251,Nomes!$C$2:$D$15,2,FALSE)</f>
        <v>4</v>
      </c>
      <c r="D251" s="23">
        <v>2005</v>
      </c>
      <c r="E251" s="23">
        <v>32</v>
      </c>
      <c r="F251" s="23" t="s">
        <v>14</v>
      </c>
      <c r="G251" s="23" t="s">
        <v>64</v>
      </c>
      <c r="H251" s="23" t="s">
        <v>65</v>
      </c>
      <c r="I251" s="23"/>
      <c r="J251" s="23" t="s">
        <v>17</v>
      </c>
      <c r="K251" s="23" t="s">
        <v>18</v>
      </c>
      <c r="L251" s="23">
        <f>VLOOKUP(H251,Regiões!$A$1:$E$79,4,FALSE)</f>
        <v>3</v>
      </c>
      <c r="M251" s="23" t="str">
        <f>VLOOKUP(H251,Regiões!$A$1:$E$79,5,FALSE)</f>
        <v>Sudoeste Serrana</v>
      </c>
      <c r="N251" s="91">
        <v>22266.273000000001</v>
      </c>
      <c r="O251" s="91">
        <v>2435.3879999999999</v>
      </c>
      <c r="P251" s="91">
        <f t="shared" si="10"/>
        <v>32558.202000000001</v>
      </c>
      <c r="Q251" s="91">
        <v>11354.538</v>
      </c>
      <c r="R251" s="91">
        <v>21203.664000000001</v>
      </c>
      <c r="S251" s="91">
        <v>1677.5409999999999</v>
      </c>
      <c r="T251" s="91">
        <v>58937.404000000002</v>
      </c>
      <c r="U251" s="91">
        <v>12815</v>
      </c>
      <c r="V251" s="91">
        <f t="shared" si="11"/>
        <v>4599.0951229028478</v>
      </c>
    </row>
    <row r="252" spans="1:22" x14ac:dyDescent="0.25">
      <c r="A252" s="27" t="str">
        <f t="shared" si="9"/>
        <v>32012092005</v>
      </c>
      <c r="B252" s="23">
        <f>VLOOKUP(H252,Nomes!$H$2:$I$79,2,FALSE)</f>
        <v>16</v>
      </c>
      <c r="C252" s="23">
        <f>VLOOKUP(D252,Nomes!$C$2:$D$15,2,FALSE)</f>
        <v>4</v>
      </c>
      <c r="D252" s="23">
        <v>2005</v>
      </c>
      <c r="E252" s="23">
        <v>32</v>
      </c>
      <c r="F252" s="23" t="s">
        <v>14</v>
      </c>
      <c r="G252" s="23" t="s">
        <v>66</v>
      </c>
      <c r="H252" s="23" t="s">
        <v>48</v>
      </c>
      <c r="I252" s="23"/>
      <c r="J252" s="23" t="s">
        <v>32</v>
      </c>
      <c r="K252" s="23" t="s">
        <v>33</v>
      </c>
      <c r="L252" s="23">
        <f>VLOOKUP(H252,Regiões!$A$1:$E$79,4,FALSE)</f>
        <v>5</v>
      </c>
      <c r="M252" s="23" t="str">
        <f>VLOOKUP(H252,Regiões!$A$1:$E$79,5,FALSE)</f>
        <v>Central Sul</v>
      </c>
      <c r="N252" s="91">
        <v>16881.256000000001</v>
      </c>
      <c r="O252" s="91">
        <v>476058.03499999997</v>
      </c>
      <c r="P252" s="91">
        <f t="shared" si="10"/>
        <v>1073986.527</v>
      </c>
      <c r="Q252" s="91">
        <v>757875.32700000005</v>
      </c>
      <c r="R252" s="91">
        <v>316111.2</v>
      </c>
      <c r="S252" s="91">
        <v>313016.342</v>
      </c>
      <c r="T252" s="91">
        <v>1879942.16</v>
      </c>
      <c r="U252" s="91">
        <v>194605</v>
      </c>
      <c r="V252" s="91">
        <f t="shared" si="11"/>
        <v>9660.2973202127378</v>
      </c>
    </row>
    <row r="253" spans="1:22" x14ac:dyDescent="0.25">
      <c r="A253" s="27" t="str">
        <f t="shared" si="9"/>
        <v>32013082005</v>
      </c>
      <c r="B253" s="23">
        <f>VLOOKUP(H253,Nomes!$H$2:$I$79,2,FALSE)</f>
        <v>17</v>
      </c>
      <c r="C253" s="23">
        <f>VLOOKUP(D253,Nomes!$C$2:$D$15,2,FALSE)</f>
        <v>4</v>
      </c>
      <c r="D253" s="23">
        <v>2005</v>
      </c>
      <c r="E253" s="23">
        <v>32</v>
      </c>
      <c r="F253" s="23" t="s">
        <v>14</v>
      </c>
      <c r="G253" s="23" t="s">
        <v>67</v>
      </c>
      <c r="H253" s="23" t="s">
        <v>68</v>
      </c>
      <c r="I253" s="23" t="s">
        <v>69</v>
      </c>
      <c r="J253" s="23" t="s">
        <v>17</v>
      </c>
      <c r="K253" s="23" t="s">
        <v>18</v>
      </c>
      <c r="L253" s="23">
        <f>VLOOKUP(H253,Regiões!$A$1:$E$79,4,FALSE)</f>
        <v>1</v>
      </c>
      <c r="M253" s="23" t="str">
        <f>VLOOKUP(H253,Regiões!$A$1:$E$79,5,FALSE)</f>
        <v>Metropolitana</v>
      </c>
      <c r="N253" s="91">
        <v>3705.3519999999999</v>
      </c>
      <c r="O253" s="91">
        <v>888884.55700000003</v>
      </c>
      <c r="P253" s="91">
        <f t="shared" si="10"/>
        <v>1521250.767</v>
      </c>
      <c r="Q253" s="91">
        <v>1012640.757</v>
      </c>
      <c r="R253" s="91">
        <v>508610.01</v>
      </c>
      <c r="S253" s="91">
        <v>536255.57200000004</v>
      </c>
      <c r="T253" s="91">
        <v>2950096.2480000001</v>
      </c>
      <c r="U253" s="91">
        <v>355456</v>
      </c>
      <c r="V253" s="91">
        <f t="shared" si="11"/>
        <v>8299.4695489737132</v>
      </c>
    </row>
    <row r="254" spans="1:22" x14ac:dyDescent="0.25">
      <c r="A254" s="27" t="str">
        <f t="shared" si="9"/>
        <v>32014072005</v>
      </c>
      <c r="B254" s="23">
        <f>VLOOKUP(H254,Nomes!$H$2:$I$79,2,FALSE)</f>
        <v>18</v>
      </c>
      <c r="C254" s="23">
        <f>VLOOKUP(D254,Nomes!$C$2:$D$15,2,FALSE)</f>
        <v>4</v>
      </c>
      <c r="D254" s="23">
        <v>2005</v>
      </c>
      <c r="E254" s="23">
        <v>32</v>
      </c>
      <c r="F254" s="23" t="s">
        <v>14</v>
      </c>
      <c r="G254" s="23" t="s">
        <v>72</v>
      </c>
      <c r="H254" s="23" t="s">
        <v>73</v>
      </c>
      <c r="I254" s="23"/>
      <c r="J254" s="23" t="s">
        <v>32</v>
      </c>
      <c r="K254" s="23" t="s">
        <v>33</v>
      </c>
      <c r="L254" s="23">
        <f>VLOOKUP(H254,Regiões!$A$1:$E$79,4,FALSE)</f>
        <v>5</v>
      </c>
      <c r="M254" s="23" t="str">
        <f>VLOOKUP(H254,Regiões!$A$1:$E$79,5,FALSE)</f>
        <v>Central Sul</v>
      </c>
      <c r="N254" s="91">
        <v>19225.897000000001</v>
      </c>
      <c r="O254" s="91">
        <v>38813.292999999998</v>
      </c>
      <c r="P254" s="91">
        <f t="shared" si="10"/>
        <v>148109.20799999998</v>
      </c>
      <c r="Q254" s="91">
        <v>89481.366999999998</v>
      </c>
      <c r="R254" s="91">
        <v>58627.841</v>
      </c>
      <c r="S254" s="91">
        <v>23088.839</v>
      </c>
      <c r="T254" s="91">
        <v>229237.23800000001</v>
      </c>
      <c r="U254" s="91">
        <v>34704</v>
      </c>
      <c r="V254" s="91">
        <f t="shared" si="11"/>
        <v>6605.4990202858462</v>
      </c>
    </row>
    <row r="255" spans="1:22" x14ac:dyDescent="0.25">
      <c r="A255" s="27" t="str">
        <f t="shared" si="9"/>
        <v>32015062005</v>
      </c>
      <c r="B255" s="23">
        <f>VLOOKUP(H255,Nomes!$H$2:$I$79,2,FALSE)</f>
        <v>19</v>
      </c>
      <c r="C255" s="23">
        <f>VLOOKUP(D255,Nomes!$C$2:$D$15,2,FALSE)</f>
        <v>4</v>
      </c>
      <c r="D255" s="23">
        <v>2005</v>
      </c>
      <c r="E255" s="23">
        <v>32</v>
      </c>
      <c r="F255" s="23" t="s">
        <v>14</v>
      </c>
      <c r="G255" s="23" t="s">
        <v>74</v>
      </c>
      <c r="H255" s="23" t="s">
        <v>42</v>
      </c>
      <c r="I255" s="23"/>
      <c r="J255" s="23" t="s">
        <v>22</v>
      </c>
      <c r="K255" s="23" t="s">
        <v>23</v>
      </c>
      <c r="L255" s="23">
        <f>VLOOKUP(H255,Regiões!$A$1:$E$79,4,FALSE)</f>
        <v>8</v>
      </c>
      <c r="M255" s="23" t="str">
        <f>VLOOKUP(H255,Regiões!$A$1:$E$79,5,FALSE)</f>
        <v>Centro-Oeste</v>
      </c>
      <c r="N255" s="91">
        <v>20809.420999999998</v>
      </c>
      <c r="O255" s="91">
        <v>188274.13099999999</v>
      </c>
      <c r="P255" s="91">
        <f t="shared" si="10"/>
        <v>664440.42599999998</v>
      </c>
      <c r="Q255" s="91">
        <v>472937.51899999997</v>
      </c>
      <c r="R255" s="91">
        <v>191502.90700000001</v>
      </c>
      <c r="S255" s="91">
        <v>179270.36799999999</v>
      </c>
      <c r="T255" s="91">
        <v>1052794.3459999999</v>
      </c>
      <c r="U255" s="91">
        <v>110513</v>
      </c>
      <c r="V255" s="91">
        <f t="shared" si="11"/>
        <v>9526.4298860767503</v>
      </c>
    </row>
    <row r="256" spans="1:22" x14ac:dyDescent="0.25">
      <c r="A256" s="27" t="str">
        <f t="shared" si="9"/>
        <v>32016052005</v>
      </c>
      <c r="B256" s="23">
        <f>VLOOKUP(H256,Nomes!$H$2:$I$79,2,FALSE)</f>
        <v>20</v>
      </c>
      <c r="C256" s="23">
        <f>VLOOKUP(D256,Nomes!$C$2:$D$15,2,FALSE)</f>
        <v>4</v>
      </c>
      <c r="D256" s="23">
        <v>2005</v>
      </c>
      <c r="E256" s="23">
        <v>32</v>
      </c>
      <c r="F256" s="23" t="s">
        <v>14</v>
      </c>
      <c r="G256" s="23" t="s">
        <v>75</v>
      </c>
      <c r="H256" s="23" t="s">
        <v>76</v>
      </c>
      <c r="I256" s="23"/>
      <c r="J256" s="23" t="s">
        <v>51</v>
      </c>
      <c r="K256" s="23" t="s">
        <v>52</v>
      </c>
      <c r="L256" s="23">
        <f>VLOOKUP(H256,Regiões!$A$1:$E$79,4,FALSE)</f>
        <v>9</v>
      </c>
      <c r="M256" s="23" t="str">
        <f>VLOOKUP(H256,Regiões!$A$1:$E$79,5,FALSE)</f>
        <v>Nordeste</v>
      </c>
      <c r="N256" s="91">
        <v>59767.336000000003</v>
      </c>
      <c r="O256" s="91">
        <v>32836.135000000002</v>
      </c>
      <c r="P256" s="91">
        <f t="shared" si="10"/>
        <v>115659.048</v>
      </c>
      <c r="Q256" s="91">
        <v>58859.616999999998</v>
      </c>
      <c r="R256" s="91">
        <v>56799.430999999997</v>
      </c>
      <c r="S256" s="91">
        <v>21952.387999999999</v>
      </c>
      <c r="T256" s="91">
        <v>230214.90599999999</v>
      </c>
      <c r="U256" s="91">
        <v>29133</v>
      </c>
      <c r="V256" s="91">
        <f t="shared" si="11"/>
        <v>7902.2038924930494</v>
      </c>
    </row>
    <row r="257" spans="1:22" x14ac:dyDescent="0.25">
      <c r="A257" s="27" t="str">
        <f t="shared" si="9"/>
        <v>32017042005</v>
      </c>
      <c r="B257" s="23">
        <f>VLOOKUP(H257,Nomes!$H$2:$I$79,2,FALSE)</f>
        <v>21</v>
      </c>
      <c r="C257" s="23">
        <f>VLOOKUP(D257,Nomes!$C$2:$D$15,2,FALSE)</f>
        <v>4</v>
      </c>
      <c r="D257" s="23">
        <v>2005</v>
      </c>
      <c r="E257" s="23">
        <v>32</v>
      </c>
      <c r="F257" s="23" t="s">
        <v>14</v>
      </c>
      <c r="G257" s="23" t="s">
        <v>79</v>
      </c>
      <c r="H257" s="23" t="s">
        <v>80</v>
      </c>
      <c r="I257" s="23"/>
      <c r="J257" s="23" t="s">
        <v>17</v>
      </c>
      <c r="K257" s="23" t="s">
        <v>18</v>
      </c>
      <c r="L257" s="23">
        <f>VLOOKUP(H257,Regiões!$A$1:$E$79,4,FALSE)</f>
        <v>3</v>
      </c>
      <c r="M257" s="23" t="str">
        <f>VLOOKUP(H257,Regiões!$A$1:$E$79,5,FALSE)</f>
        <v>Sudoeste Serrana</v>
      </c>
      <c r="N257" s="91">
        <v>15746.701999999999</v>
      </c>
      <c r="O257" s="91">
        <v>4459.9489999999996</v>
      </c>
      <c r="P257" s="91">
        <f t="shared" si="10"/>
        <v>40474.875</v>
      </c>
      <c r="Q257" s="91">
        <v>18700.133999999998</v>
      </c>
      <c r="R257" s="91">
        <v>21774.741000000002</v>
      </c>
      <c r="S257" s="91">
        <v>3844.8510000000001</v>
      </c>
      <c r="T257" s="91">
        <v>64526.375999999997</v>
      </c>
      <c r="U257" s="91">
        <v>11146</v>
      </c>
      <c r="V257" s="91">
        <f t="shared" si="11"/>
        <v>5789.1957652969677</v>
      </c>
    </row>
    <row r="258" spans="1:22" x14ac:dyDescent="0.25">
      <c r="A258" s="27" t="str">
        <f t="shared" si="9"/>
        <v>32018032005</v>
      </c>
      <c r="B258" s="23">
        <f>VLOOKUP(H258,Nomes!$H$2:$I$79,2,FALSE)</f>
        <v>22</v>
      </c>
      <c r="C258" s="23">
        <f>VLOOKUP(D258,Nomes!$C$2:$D$15,2,FALSE)</f>
        <v>4</v>
      </c>
      <c r="D258" s="23">
        <v>2005</v>
      </c>
      <c r="E258" s="23">
        <v>32</v>
      </c>
      <c r="F258" s="23" t="s">
        <v>14</v>
      </c>
      <c r="G258" s="23" t="s">
        <v>81</v>
      </c>
      <c r="H258" s="23" t="s">
        <v>82</v>
      </c>
      <c r="I258" s="23"/>
      <c r="J258" s="23" t="s">
        <v>32</v>
      </c>
      <c r="K258" s="23" t="s">
        <v>33</v>
      </c>
      <c r="L258" s="23">
        <f>VLOOKUP(H258,Regiões!$A$1:$E$79,4,FALSE)</f>
        <v>6</v>
      </c>
      <c r="M258" s="23" t="str">
        <f>VLOOKUP(H258,Regiões!$A$1:$E$79,5,FALSE)</f>
        <v>Caparaó</v>
      </c>
      <c r="N258" s="91">
        <v>4664.4620000000004</v>
      </c>
      <c r="O258" s="91">
        <v>680.44600000000003</v>
      </c>
      <c r="P258" s="91">
        <f t="shared" si="10"/>
        <v>14129.019</v>
      </c>
      <c r="Q258" s="91">
        <v>4265.0200000000004</v>
      </c>
      <c r="R258" s="91">
        <v>9863.9989999999998</v>
      </c>
      <c r="S258" s="91">
        <v>558.62900000000002</v>
      </c>
      <c r="T258" s="91">
        <v>20032.554</v>
      </c>
      <c r="U258" s="91">
        <v>5272</v>
      </c>
      <c r="V258" s="91">
        <f t="shared" si="11"/>
        <v>3799.8015933232168</v>
      </c>
    </row>
    <row r="259" spans="1:22" x14ac:dyDescent="0.25">
      <c r="A259" s="27" t="str">
        <f t="shared" ref="A259:A322" si="12">G259&amp;D259</f>
        <v>32019022005</v>
      </c>
      <c r="B259" s="23">
        <f>VLOOKUP(H259,Nomes!$H$2:$I$79,2,FALSE)</f>
        <v>23</v>
      </c>
      <c r="C259" s="23">
        <f>VLOOKUP(D259,Nomes!$C$2:$D$15,2,FALSE)</f>
        <v>4</v>
      </c>
      <c r="D259" s="23">
        <v>2005</v>
      </c>
      <c r="E259" s="23">
        <v>32</v>
      </c>
      <c r="F259" s="23" t="s">
        <v>14</v>
      </c>
      <c r="G259" s="23" t="s">
        <v>83</v>
      </c>
      <c r="H259" s="23" t="s">
        <v>84</v>
      </c>
      <c r="I259" s="23"/>
      <c r="J259" s="23" t="s">
        <v>17</v>
      </c>
      <c r="K259" s="23" t="s">
        <v>18</v>
      </c>
      <c r="L259" s="23">
        <f>VLOOKUP(H259,Regiões!$A$1:$E$79,4,FALSE)</f>
        <v>3</v>
      </c>
      <c r="M259" s="23" t="str">
        <f>VLOOKUP(H259,Regiões!$A$1:$E$79,5,FALSE)</f>
        <v>Sudoeste Serrana</v>
      </c>
      <c r="N259" s="91">
        <v>41819.85</v>
      </c>
      <c r="O259" s="91">
        <v>25055.412</v>
      </c>
      <c r="P259" s="91">
        <f t="shared" si="10"/>
        <v>118223.31599999999</v>
      </c>
      <c r="Q259" s="91">
        <v>62155.228999999999</v>
      </c>
      <c r="R259" s="91">
        <v>56068.087</v>
      </c>
      <c r="S259" s="91">
        <v>16145.163</v>
      </c>
      <c r="T259" s="91">
        <v>201243.74100000001</v>
      </c>
      <c r="U259" s="91">
        <v>33368</v>
      </c>
      <c r="V259" s="91">
        <f t="shared" si="11"/>
        <v>6031.0399484536083</v>
      </c>
    </row>
    <row r="260" spans="1:22" x14ac:dyDescent="0.25">
      <c r="A260" s="27" t="str">
        <f t="shared" si="12"/>
        <v>32020092005</v>
      </c>
      <c r="B260" s="23">
        <f>VLOOKUP(H260,Nomes!$H$2:$I$79,2,FALSE)</f>
        <v>24</v>
      </c>
      <c r="C260" s="23">
        <f>VLOOKUP(D260,Nomes!$C$2:$D$15,2,FALSE)</f>
        <v>4</v>
      </c>
      <c r="D260" s="23">
        <v>2005</v>
      </c>
      <c r="E260" s="23">
        <v>32</v>
      </c>
      <c r="F260" s="23" t="s">
        <v>14</v>
      </c>
      <c r="G260" s="23" t="s">
        <v>85</v>
      </c>
      <c r="H260" s="23" t="s">
        <v>86</v>
      </c>
      <c r="I260" s="23"/>
      <c r="J260" s="23" t="s">
        <v>32</v>
      </c>
      <c r="K260" s="23" t="s">
        <v>33</v>
      </c>
      <c r="L260" s="23">
        <f>VLOOKUP(H260,Regiões!$A$1:$E$79,4,FALSE)</f>
        <v>6</v>
      </c>
      <c r="M260" s="23" t="str">
        <f>VLOOKUP(H260,Regiões!$A$1:$E$79,5,FALSE)</f>
        <v>Caparaó</v>
      </c>
      <c r="N260" s="91">
        <v>5645.299</v>
      </c>
      <c r="O260" s="91">
        <v>4501.2479999999996</v>
      </c>
      <c r="P260" s="91">
        <f t="shared" ref="P260:P323" si="13">Q260+R260</f>
        <v>22538.985000000001</v>
      </c>
      <c r="Q260" s="91">
        <v>10579.974</v>
      </c>
      <c r="R260" s="91">
        <v>11959.011</v>
      </c>
      <c r="S260" s="91">
        <v>3170.1350000000002</v>
      </c>
      <c r="T260" s="91">
        <v>35855.665999999997</v>
      </c>
      <c r="U260" s="91">
        <v>6766</v>
      </c>
      <c r="V260" s="91">
        <f t="shared" ref="V260:V323" si="14">(T260*1000)/U260</f>
        <v>5299.3890038427435</v>
      </c>
    </row>
    <row r="261" spans="1:22" x14ac:dyDescent="0.25">
      <c r="A261" s="27" t="str">
        <f t="shared" si="12"/>
        <v>32021082005</v>
      </c>
      <c r="B261" s="23">
        <f>VLOOKUP(H261,Nomes!$H$2:$I$79,2,FALSE)</f>
        <v>25</v>
      </c>
      <c r="C261" s="23">
        <f>VLOOKUP(D261,Nomes!$C$2:$D$15,2,FALSE)</f>
        <v>4</v>
      </c>
      <c r="D261" s="23">
        <v>2005</v>
      </c>
      <c r="E261" s="23">
        <v>32</v>
      </c>
      <c r="F261" s="23" t="s">
        <v>14</v>
      </c>
      <c r="G261" s="23" t="s">
        <v>87</v>
      </c>
      <c r="H261" s="23" t="s">
        <v>88</v>
      </c>
      <c r="I261" s="23"/>
      <c r="J261" s="23" t="s">
        <v>22</v>
      </c>
      <c r="K261" s="23" t="s">
        <v>23</v>
      </c>
      <c r="L261" s="23">
        <f>VLOOKUP(H261,Regiões!$A$1:$E$79,4,FALSE)</f>
        <v>10</v>
      </c>
      <c r="M261" s="23" t="str">
        <f>VLOOKUP(H261,Regiões!$A$1:$E$79,5,FALSE)</f>
        <v>Noroeste</v>
      </c>
      <c r="N261" s="91">
        <v>27563.797999999999</v>
      </c>
      <c r="O261" s="91">
        <v>36172.129999999997</v>
      </c>
      <c r="P261" s="91">
        <f t="shared" si="13"/>
        <v>81484.794999999998</v>
      </c>
      <c r="Q261" s="91">
        <v>39115.665000000001</v>
      </c>
      <c r="R261" s="91">
        <v>42369.13</v>
      </c>
      <c r="S261" s="91">
        <v>8748.3889999999992</v>
      </c>
      <c r="T261" s="91">
        <v>153969.11199999999</v>
      </c>
      <c r="U261" s="91">
        <v>23695</v>
      </c>
      <c r="V261" s="91">
        <f t="shared" si="14"/>
        <v>6497.9578814095803</v>
      </c>
    </row>
    <row r="262" spans="1:22" x14ac:dyDescent="0.25">
      <c r="A262" s="27" t="str">
        <f t="shared" si="12"/>
        <v>32022072005</v>
      </c>
      <c r="B262" s="23">
        <f>VLOOKUP(H262,Nomes!$H$2:$I$79,2,FALSE)</f>
        <v>26</v>
      </c>
      <c r="C262" s="23">
        <f>VLOOKUP(D262,Nomes!$C$2:$D$15,2,FALSE)</f>
        <v>4</v>
      </c>
      <c r="D262" s="23">
        <v>2005</v>
      </c>
      <c r="E262" s="23">
        <v>32</v>
      </c>
      <c r="F262" s="23" t="s">
        <v>14</v>
      </c>
      <c r="G262" s="23" t="s">
        <v>89</v>
      </c>
      <c r="H262" s="23" t="s">
        <v>90</v>
      </c>
      <c r="I262" s="23" t="s">
        <v>69</v>
      </c>
      <c r="J262" s="23" t="s">
        <v>51</v>
      </c>
      <c r="K262" s="23" t="s">
        <v>52</v>
      </c>
      <c r="L262" s="23">
        <f>VLOOKUP(H262,Regiões!$A$1:$E$79,4,FALSE)</f>
        <v>1</v>
      </c>
      <c r="M262" s="23" t="str">
        <f>VLOOKUP(H262,Regiões!$A$1:$E$79,5,FALSE)</f>
        <v>Metropolitana</v>
      </c>
      <c r="N262" s="91">
        <v>6764.5259999999998</v>
      </c>
      <c r="O262" s="91">
        <v>28526.436000000002</v>
      </c>
      <c r="P262" s="91">
        <f t="shared" si="13"/>
        <v>74687.096999999994</v>
      </c>
      <c r="Q262" s="91">
        <v>46470.216999999997</v>
      </c>
      <c r="R262" s="91">
        <v>28216.880000000001</v>
      </c>
      <c r="S262" s="91">
        <v>15918.314</v>
      </c>
      <c r="T262" s="91">
        <v>125896.372</v>
      </c>
      <c r="U262" s="91">
        <v>14766</v>
      </c>
      <c r="V262" s="91">
        <f t="shared" si="14"/>
        <v>8526.0986049031562</v>
      </c>
    </row>
    <row r="263" spans="1:22" x14ac:dyDescent="0.25">
      <c r="A263" s="27" t="str">
        <f t="shared" si="12"/>
        <v>32022562005</v>
      </c>
      <c r="B263" s="23">
        <f>VLOOKUP(H263,Nomes!$H$2:$I$79,2,FALSE)</f>
        <v>27</v>
      </c>
      <c r="C263" s="23">
        <f>VLOOKUP(D263,Nomes!$C$2:$D$15,2,FALSE)</f>
        <v>4</v>
      </c>
      <c r="D263" s="23">
        <v>2005</v>
      </c>
      <c r="E263" s="23">
        <v>32</v>
      </c>
      <c r="F263" s="23" t="s">
        <v>14</v>
      </c>
      <c r="G263" s="23" t="s">
        <v>191</v>
      </c>
      <c r="H263" s="23" t="s">
        <v>192</v>
      </c>
      <c r="I263" s="23"/>
      <c r="J263" s="23" t="s">
        <v>22</v>
      </c>
      <c r="K263" s="23" t="s">
        <v>23</v>
      </c>
      <c r="L263" s="23">
        <f>VLOOKUP(H263,Regiões!$A$1:$E$79,4,FALSE)</f>
        <v>8</v>
      </c>
      <c r="M263" s="23" t="str">
        <f>VLOOKUP(H263,Regiões!$A$1:$E$79,5,FALSE)</f>
        <v>Centro-Oeste</v>
      </c>
      <c r="N263" s="91">
        <v>9114.9959999999992</v>
      </c>
      <c r="O263" s="91">
        <v>5441.28</v>
      </c>
      <c r="P263" s="91">
        <f t="shared" si="13"/>
        <v>33676.421000000002</v>
      </c>
      <c r="Q263" s="91">
        <v>16032.146000000001</v>
      </c>
      <c r="R263" s="91">
        <v>17644.275000000001</v>
      </c>
      <c r="S263" s="91">
        <v>5366.01</v>
      </c>
      <c r="T263" s="91">
        <v>53598.707000000002</v>
      </c>
      <c r="U263" s="91">
        <v>9942</v>
      </c>
      <c r="V263" s="91">
        <f t="shared" si="14"/>
        <v>5391.139307986321</v>
      </c>
    </row>
    <row r="264" spans="1:22" x14ac:dyDescent="0.25">
      <c r="A264" s="27" t="str">
        <f t="shared" si="12"/>
        <v>32023062005</v>
      </c>
      <c r="B264" s="23">
        <f>VLOOKUP(H264,Nomes!$H$2:$I$79,2,FALSE)</f>
        <v>28</v>
      </c>
      <c r="C264" s="23">
        <f>VLOOKUP(D264,Nomes!$C$2:$D$15,2,FALSE)</f>
        <v>4</v>
      </c>
      <c r="D264" s="23">
        <v>2005</v>
      </c>
      <c r="E264" s="23">
        <v>32</v>
      </c>
      <c r="F264" s="23" t="s">
        <v>14</v>
      </c>
      <c r="G264" s="23" t="s">
        <v>91</v>
      </c>
      <c r="H264" s="23" t="s">
        <v>92</v>
      </c>
      <c r="I264" s="23"/>
      <c r="J264" s="23" t="s">
        <v>32</v>
      </c>
      <c r="K264" s="23" t="s">
        <v>33</v>
      </c>
      <c r="L264" s="23">
        <f>VLOOKUP(H264,Regiões!$A$1:$E$79,4,FALSE)</f>
        <v>6</v>
      </c>
      <c r="M264" s="23" t="str">
        <f>VLOOKUP(H264,Regiões!$A$1:$E$79,5,FALSE)</f>
        <v>Caparaó</v>
      </c>
      <c r="N264" s="91">
        <v>10672.686</v>
      </c>
      <c r="O264" s="91">
        <v>9121.3960000000006</v>
      </c>
      <c r="P264" s="91">
        <f t="shared" si="13"/>
        <v>107645.10399999999</v>
      </c>
      <c r="Q264" s="91">
        <v>63805.485000000001</v>
      </c>
      <c r="R264" s="91">
        <v>43839.618999999999</v>
      </c>
      <c r="S264" s="91">
        <v>11219.864</v>
      </c>
      <c r="T264" s="91">
        <v>138659.049</v>
      </c>
      <c r="U264" s="91">
        <v>27702</v>
      </c>
      <c r="V264" s="91">
        <f t="shared" si="14"/>
        <v>5005.3804418453537</v>
      </c>
    </row>
    <row r="265" spans="1:22" x14ac:dyDescent="0.25">
      <c r="A265" s="27" t="str">
        <f t="shared" si="12"/>
        <v>32024052005</v>
      </c>
      <c r="B265" s="23">
        <f>VLOOKUP(H265,Nomes!$H$2:$I$79,2,FALSE)</f>
        <v>29</v>
      </c>
      <c r="C265" s="23">
        <f>VLOOKUP(D265,Nomes!$C$2:$D$15,2,FALSE)</f>
        <v>4</v>
      </c>
      <c r="D265" s="23">
        <v>2005</v>
      </c>
      <c r="E265" s="23">
        <v>32</v>
      </c>
      <c r="F265" s="23" t="s">
        <v>14</v>
      </c>
      <c r="G265" s="23" t="s">
        <v>93</v>
      </c>
      <c r="H265" s="23" t="s">
        <v>38</v>
      </c>
      <c r="I265" s="23" t="s">
        <v>69</v>
      </c>
      <c r="J265" s="23" t="s">
        <v>17</v>
      </c>
      <c r="K265" s="23" t="s">
        <v>18</v>
      </c>
      <c r="L265" s="23">
        <f>VLOOKUP(H265,Regiões!$A$1:$E$79,4,FALSE)</f>
        <v>1</v>
      </c>
      <c r="M265" s="23" t="str">
        <f>VLOOKUP(H265,Regiões!$A$1:$E$79,5,FALSE)</f>
        <v>Metropolitana</v>
      </c>
      <c r="N265" s="91">
        <v>18705.311000000002</v>
      </c>
      <c r="O265" s="91">
        <v>76996.767999999996</v>
      </c>
      <c r="P265" s="91">
        <f t="shared" si="13"/>
        <v>503739.01800000004</v>
      </c>
      <c r="Q265" s="91">
        <v>339765.02</v>
      </c>
      <c r="R265" s="91">
        <v>163973.99799999999</v>
      </c>
      <c r="S265" s="91">
        <v>56502.790999999997</v>
      </c>
      <c r="T265" s="91">
        <v>655943.88899999997</v>
      </c>
      <c r="U265" s="91">
        <v>105116</v>
      </c>
      <c r="V265" s="91">
        <f t="shared" si="14"/>
        <v>6240.1907321435365</v>
      </c>
    </row>
    <row r="266" spans="1:22" x14ac:dyDescent="0.25">
      <c r="A266" s="27" t="str">
        <f t="shared" si="12"/>
        <v>32024542005</v>
      </c>
      <c r="B266" s="23">
        <f>VLOOKUP(H266,Nomes!$H$2:$I$79,2,FALSE)</f>
        <v>30</v>
      </c>
      <c r="C266" s="23">
        <f>VLOOKUP(D266,Nomes!$C$2:$D$15,2,FALSE)</f>
        <v>4</v>
      </c>
      <c r="D266" s="23">
        <v>2005</v>
      </c>
      <c r="E266" s="23">
        <v>32</v>
      </c>
      <c r="F266" s="23" t="s">
        <v>14</v>
      </c>
      <c r="G266" s="23" t="s">
        <v>94</v>
      </c>
      <c r="H266" s="23" t="s">
        <v>95</v>
      </c>
      <c r="I266" s="23"/>
      <c r="J266" s="23" t="s">
        <v>32</v>
      </c>
      <c r="K266" s="23" t="s">
        <v>33</v>
      </c>
      <c r="L266" s="23">
        <f>VLOOKUP(H266,Regiões!$A$1:$E$79,4,FALSE)</f>
        <v>6</v>
      </c>
      <c r="M266" s="23" t="str">
        <f>VLOOKUP(H266,Regiões!$A$1:$E$79,5,FALSE)</f>
        <v>Caparaó</v>
      </c>
      <c r="N266" s="91">
        <v>11859.328</v>
      </c>
      <c r="O266" s="91">
        <v>3526.922</v>
      </c>
      <c r="P266" s="91">
        <f t="shared" si="13"/>
        <v>63034.436999999998</v>
      </c>
      <c r="Q266" s="91">
        <v>27165.169000000002</v>
      </c>
      <c r="R266" s="91">
        <v>35869.267999999996</v>
      </c>
      <c r="S266" s="91">
        <v>5045.7650000000003</v>
      </c>
      <c r="T266" s="91">
        <v>83466.452000000005</v>
      </c>
      <c r="U266" s="91">
        <v>21498</v>
      </c>
      <c r="V266" s="91">
        <f t="shared" si="14"/>
        <v>3882.5217229509722</v>
      </c>
    </row>
    <row r="267" spans="1:22" x14ac:dyDescent="0.25">
      <c r="A267" s="27" t="str">
        <f t="shared" si="12"/>
        <v>32025042005</v>
      </c>
      <c r="B267" s="23">
        <f>VLOOKUP(H267,Nomes!$H$2:$I$79,2,FALSE)</f>
        <v>31</v>
      </c>
      <c r="C267" s="23">
        <f>VLOOKUP(D267,Nomes!$C$2:$D$15,2,FALSE)</f>
        <v>4</v>
      </c>
      <c r="D267" s="23">
        <v>2005</v>
      </c>
      <c r="E267" s="23">
        <v>32</v>
      </c>
      <c r="F267" s="23" t="s">
        <v>14</v>
      </c>
      <c r="G267" s="23" t="s">
        <v>96</v>
      </c>
      <c r="H267" s="23" t="s">
        <v>97</v>
      </c>
      <c r="I267" s="23"/>
      <c r="J267" s="23" t="s">
        <v>51</v>
      </c>
      <c r="K267" s="23" t="s">
        <v>52</v>
      </c>
      <c r="L267" s="23">
        <f>VLOOKUP(H267,Regiões!$A$1:$E$79,4,FALSE)</f>
        <v>7</v>
      </c>
      <c r="M267" s="23" t="str">
        <f>VLOOKUP(H267,Regiões!$A$1:$E$79,5,FALSE)</f>
        <v>Rio Doce</v>
      </c>
      <c r="N267" s="91">
        <v>8634.8349999999991</v>
      </c>
      <c r="O267" s="91">
        <v>63453.086000000003</v>
      </c>
      <c r="P267" s="91">
        <f t="shared" si="13"/>
        <v>62922.764999999999</v>
      </c>
      <c r="Q267" s="91">
        <v>44728.004000000001</v>
      </c>
      <c r="R267" s="91">
        <v>18194.760999999999</v>
      </c>
      <c r="S267" s="91">
        <v>20895.491999999998</v>
      </c>
      <c r="T267" s="91">
        <v>155906.17800000001</v>
      </c>
      <c r="U267" s="91">
        <v>10605</v>
      </c>
      <c r="V267" s="91">
        <f t="shared" si="14"/>
        <v>14701.195473833097</v>
      </c>
    </row>
    <row r="268" spans="1:22" x14ac:dyDescent="0.25">
      <c r="A268" s="27" t="str">
        <f t="shared" si="12"/>
        <v>32025532005</v>
      </c>
      <c r="B268" s="23">
        <f>VLOOKUP(H268,Nomes!$H$2:$I$79,2,FALSE)</f>
        <v>32</v>
      </c>
      <c r="C268" s="23">
        <f>VLOOKUP(D268,Nomes!$C$2:$D$15,2,FALSE)</f>
        <v>4</v>
      </c>
      <c r="D268" s="23">
        <v>2005</v>
      </c>
      <c r="E268" s="23">
        <v>32</v>
      </c>
      <c r="F268" s="23" t="s">
        <v>14</v>
      </c>
      <c r="G268" s="23" t="s">
        <v>98</v>
      </c>
      <c r="H268" s="23" t="s">
        <v>99</v>
      </c>
      <c r="I268" s="23"/>
      <c r="J268" s="23" t="s">
        <v>32</v>
      </c>
      <c r="K268" s="23" t="s">
        <v>33</v>
      </c>
      <c r="L268" s="23">
        <f>VLOOKUP(H268,Regiões!$A$1:$E$79,4,FALSE)</f>
        <v>6</v>
      </c>
      <c r="M268" s="23" t="str">
        <f>VLOOKUP(H268,Regiões!$A$1:$E$79,5,FALSE)</f>
        <v>Caparaó</v>
      </c>
      <c r="N268" s="91">
        <v>8273.2060000000001</v>
      </c>
      <c r="O268" s="91">
        <v>1343.2280000000001</v>
      </c>
      <c r="P268" s="91">
        <f t="shared" si="13"/>
        <v>24931.021000000001</v>
      </c>
      <c r="Q268" s="91">
        <v>7437.1109999999999</v>
      </c>
      <c r="R268" s="91">
        <v>17493.91</v>
      </c>
      <c r="S268" s="91">
        <v>907.48099999999999</v>
      </c>
      <c r="T268" s="91">
        <v>35454.936999999998</v>
      </c>
      <c r="U268" s="91">
        <v>10186</v>
      </c>
      <c r="V268" s="91">
        <f t="shared" si="14"/>
        <v>3480.7517180443747</v>
      </c>
    </row>
    <row r="269" spans="1:22" x14ac:dyDescent="0.25">
      <c r="A269" s="27" t="str">
        <f t="shared" si="12"/>
        <v>32026032005</v>
      </c>
      <c r="B269" s="23">
        <f>VLOOKUP(H269,Nomes!$H$2:$I$79,2,FALSE)</f>
        <v>33</v>
      </c>
      <c r="C269" s="23">
        <f>VLOOKUP(D269,Nomes!$C$2:$D$15,2,FALSE)</f>
        <v>4</v>
      </c>
      <c r="D269" s="23">
        <v>2005</v>
      </c>
      <c r="E269" s="23">
        <v>32</v>
      </c>
      <c r="F269" s="23" t="s">
        <v>14</v>
      </c>
      <c r="G269" s="23" t="s">
        <v>100</v>
      </c>
      <c r="H269" s="23" t="s">
        <v>101</v>
      </c>
      <c r="I269" s="23"/>
      <c r="J269" s="23" t="s">
        <v>17</v>
      </c>
      <c r="K269" s="23" t="s">
        <v>18</v>
      </c>
      <c r="L269" s="23">
        <f>VLOOKUP(H269,Regiões!$A$1:$E$79,4,FALSE)</f>
        <v>4</v>
      </c>
      <c r="M269" s="23" t="str">
        <f>VLOOKUP(H269,Regiões!$A$1:$E$79,5,FALSE)</f>
        <v>Litoral Sul</v>
      </c>
      <c r="N269" s="91">
        <v>10308.700000000001</v>
      </c>
      <c r="O269" s="91">
        <v>8960.2240000000002</v>
      </c>
      <c r="P269" s="91">
        <f t="shared" si="13"/>
        <v>77594.93299999999</v>
      </c>
      <c r="Q269" s="91">
        <v>55522.74</v>
      </c>
      <c r="R269" s="91">
        <v>22072.192999999999</v>
      </c>
      <c r="S269" s="91">
        <v>20058.143</v>
      </c>
      <c r="T269" s="91">
        <v>116921.99800000001</v>
      </c>
      <c r="U269" s="91">
        <v>12301</v>
      </c>
      <c r="V269" s="91">
        <f t="shared" si="14"/>
        <v>9505.0807251442966</v>
      </c>
    </row>
    <row r="270" spans="1:22" x14ac:dyDescent="0.25">
      <c r="A270" s="27" t="str">
        <f t="shared" si="12"/>
        <v>32026522005</v>
      </c>
      <c r="B270" s="23">
        <f>VLOOKUP(H270,Nomes!$H$2:$I$79,2,FALSE)</f>
        <v>34</v>
      </c>
      <c r="C270" s="23">
        <f>VLOOKUP(D270,Nomes!$C$2:$D$15,2,FALSE)</f>
        <v>4</v>
      </c>
      <c r="D270" s="23">
        <v>2005</v>
      </c>
      <c r="E270" s="23">
        <v>32</v>
      </c>
      <c r="F270" s="23" t="s">
        <v>14</v>
      </c>
      <c r="G270" s="23" t="s">
        <v>102</v>
      </c>
      <c r="H270" s="23" t="s">
        <v>103</v>
      </c>
      <c r="I270" s="23"/>
      <c r="J270" s="23" t="s">
        <v>32</v>
      </c>
      <c r="K270" s="23" t="s">
        <v>33</v>
      </c>
      <c r="L270" s="23">
        <f>VLOOKUP(H270,Regiões!$A$1:$E$79,4,FALSE)</f>
        <v>6</v>
      </c>
      <c r="M270" s="23" t="str">
        <f>VLOOKUP(H270,Regiões!$A$1:$E$79,5,FALSE)</f>
        <v>Caparaó</v>
      </c>
      <c r="N270" s="91">
        <v>12170.964</v>
      </c>
      <c r="O270" s="91">
        <v>3629.5659999999998</v>
      </c>
      <c r="P270" s="91">
        <f t="shared" si="13"/>
        <v>32313.949999999997</v>
      </c>
      <c r="Q270" s="91">
        <v>12919.612999999999</v>
      </c>
      <c r="R270" s="91">
        <v>19394.337</v>
      </c>
      <c r="S270" s="91">
        <v>2799.0529999999999</v>
      </c>
      <c r="T270" s="91">
        <v>50913.531999999999</v>
      </c>
      <c r="U270" s="91">
        <v>10866</v>
      </c>
      <c r="V270" s="91">
        <f t="shared" si="14"/>
        <v>4685.5818148352664</v>
      </c>
    </row>
    <row r="271" spans="1:22" x14ac:dyDescent="0.25">
      <c r="A271" s="27" t="str">
        <f t="shared" si="12"/>
        <v>32027022005</v>
      </c>
      <c r="B271" s="23">
        <f>VLOOKUP(H271,Nomes!$H$2:$I$79,2,FALSE)</f>
        <v>35</v>
      </c>
      <c r="C271" s="23">
        <f>VLOOKUP(D271,Nomes!$C$2:$D$15,2,FALSE)</f>
        <v>4</v>
      </c>
      <c r="D271" s="23">
        <v>2005</v>
      </c>
      <c r="E271" s="23">
        <v>32</v>
      </c>
      <c r="F271" s="23" t="s">
        <v>14</v>
      </c>
      <c r="G271" s="23" t="s">
        <v>104</v>
      </c>
      <c r="H271" s="23" t="s">
        <v>105</v>
      </c>
      <c r="I271" s="23"/>
      <c r="J271" s="23" t="s">
        <v>17</v>
      </c>
      <c r="K271" s="23" t="s">
        <v>18</v>
      </c>
      <c r="L271" s="23">
        <f>VLOOKUP(H271,Regiões!$A$1:$E$79,4,FALSE)</f>
        <v>2</v>
      </c>
      <c r="M271" s="23" t="str">
        <f>VLOOKUP(H271,Regiões!$A$1:$E$79,5,FALSE)</f>
        <v>Central Serrana</v>
      </c>
      <c r="N271" s="91">
        <v>23207.442999999999</v>
      </c>
      <c r="O271" s="91">
        <v>5246.6019999999999</v>
      </c>
      <c r="P271" s="91">
        <f t="shared" si="13"/>
        <v>51731.438000000002</v>
      </c>
      <c r="Q271" s="91">
        <v>26195.221000000001</v>
      </c>
      <c r="R271" s="91">
        <v>25536.217000000001</v>
      </c>
      <c r="S271" s="91">
        <v>3859.873</v>
      </c>
      <c r="T271" s="91">
        <v>84045.354999999996</v>
      </c>
      <c r="U271" s="91">
        <v>15185</v>
      </c>
      <c r="V271" s="91">
        <f t="shared" si="14"/>
        <v>5534.7616068488642</v>
      </c>
    </row>
    <row r="272" spans="1:22" x14ac:dyDescent="0.25">
      <c r="A272" s="27" t="str">
        <f t="shared" si="12"/>
        <v>32028012005</v>
      </c>
      <c r="B272" s="23">
        <f>VLOOKUP(H272,Nomes!$H$2:$I$79,2,FALSE)</f>
        <v>36</v>
      </c>
      <c r="C272" s="23">
        <f>VLOOKUP(D272,Nomes!$C$2:$D$15,2,FALSE)</f>
        <v>4</v>
      </c>
      <c r="D272" s="23">
        <v>2005</v>
      </c>
      <c r="E272" s="23">
        <v>32</v>
      </c>
      <c r="F272" s="23" t="s">
        <v>14</v>
      </c>
      <c r="G272" s="23" t="s">
        <v>108</v>
      </c>
      <c r="H272" s="23" t="s">
        <v>109</v>
      </c>
      <c r="I272" s="23"/>
      <c r="J272" s="23" t="s">
        <v>32</v>
      </c>
      <c r="K272" s="23" t="s">
        <v>33</v>
      </c>
      <c r="L272" s="23">
        <f>VLOOKUP(H272,Regiões!$A$1:$E$79,4,FALSE)</f>
        <v>4</v>
      </c>
      <c r="M272" s="23" t="str">
        <f>VLOOKUP(H272,Regiões!$A$1:$E$79,5,FALSE)</f>
        <v>Litoral Sul</v>
      </c>
      <c r="N272" s="91">
        <v>32962.284</v>
      </c>
      <c r="O272" s="91">
        <v>209222.44699999999</v>
      </c>
      <c r="P272" s="91">
        <f t="shared" si="13"/>
        <v>150028.26199999999</v>
      </c>
      <c r="Q272" s="91">
        <v>89113.679000000004</v>
      </c>
      <c r="R272" s="91">
        <v>60914.582999999999</v>
      </c>
      <c r="S272" s="91">
        <v>26224.639999999999</v>
      </c>
      <c r="T272" s="91">
        <v>418437.63299999997</v>
      </c>
      <c r="U272" s="91">
        <v>32044</v>
      </c>
      <c r="V272" s="91">
        <f t="shared" si="14"/>
        <v>13058.220977406067</v>
      </c>
    </row>
    <row r="273" spans="1:22" x14ac:dyDescent="0.25">
      <c r="A273" s="27" t="str">
        <f t="shared" si="12"/>
        <v>32029002005</v>
      </c>
      <c r="B273" s="23">
        <f>VLOOKUP(H273,Nomes!$H$2:$I$79,2,FALSE)</f>
        <v>37</v>
      </c>
      <c r="C273" s="23">
        <f>VLOOKUP(D273,Nomes!$C$2:$D$15,2,FALSE)</f>
        <v>4</v>
      </c>
      <c r="D273" s="23">
        <v>2005</v>
      </c>
      <c r="E273" s="23">
        <v>32</v>
      </c>
      <c r="F273" s="23" t="s">
        <v>14</v>
      </c>
      <c r="G273" s="23" t="s">
        <v>111</v>
      </c>
      <c r="H273" s="23" t="s">
        <v>112</v>
      </c>
      <c r="I273" s="23"/>
      <c r="J273" s="23" t="s">
        <v>17</v>
      </c>
      <c r="K273" s="23" t="s">
        <v>18</v>
      </c>
      <c r="L273" s="23">
        <f>VLOOKUP(H273,Regiões!$A$1:$E$79,4,FALSE)</f>
        <v>2</v>
      </c>
      <c r="M273" s="23" t="str">
        <f>VLOOKUP(H273,Regiões!$A$1:$E$79,5,FALSE)</f>
        <v>Central Serrana</v>
      </c>
      <c r="N273" s="91">
        <v>9957.02</v>
      </c>
      <c r="O273" s="91">
        <v>2904.181</v>
      </c>
      <c r="P273" s="91">
        <f t="shared" si="13"/>
        <v>36793.608</v>
      </c>
      <c r="Q273" s="91">
        <v>17182.517</v>
      </c>
      <c r="R273" s="91">
        <v>19611.091</v>
      </c>
      <c r="S273" s="91">
        <v>3478.0819999999999</v>
      </c>
      <c r="T273" s="91">
        <v>53132.891000000003</v>
      </c>
      <c r="U273" s="91">
        <v>12071</v>
      </c>
      <c r="V273" s="91">
        <f t="shared" si="14"/>
        <v>4401.6975395576173</v>
      </c>
    </row>
    <row r="274" spans="1:22" x14ac:dyDescent="0.25">
      <c r="A274" s="27" t="str">
        <f t="shared" si="12"/>
        <v>32030072005</v>
      </c>
      <c r="B274" s="23">
        <f>VLOOKUP(H274,Nomes!$H$2:$I$79,2,FALSE)</f>
        <v>38</v>
      </c>
      <c r="C274" s="23">
        <f>VLOOKUP(D274,Nomes!$C$2:$D$15,2,FALSE)</f>
        <v>4</v>
      </c>
      <c r="D274" s="23">
        <v>2005</v>
      </c>
      <c r="E274" s="23">
        <v>32</v>
      </c>
      <c r="F274" s="23" t="s">
        <v>14</v>
      </c>
      <c r="G274" s="23" t="s">
        <v>113</v>
      </c>
      <c r="H274" s="23" t="s">
        <v>114</v>
      </c>
      <c r="I274" s="23"/>
      <c r="J274" s="23" t="s">
        <v>32</v>
      </c>
      <c r="K274" s="23" t="s">
        <v>33</v>
      </c>
      <c r="L274" s="23">
        <f>VLOOKUP(H274,Regiões!$A$1:$E$79,4,FALSE)</f>
        <v>6</v>
      </c>
      <c r="M274" s="23" t="str">
        <f>VLOOKUP(H274,Regiões!$A$1:$E$79,5,FALSE)</f>
        <v>Caparaó</v>
      </c>
      <c r="N274" s="91">
        <v>11803.031999999999</v>
      </c>
      <c r="O274" s="91">
        <v>5761.8710000000001</v>
      </c>
      <c r="P274" s="91">
        <f t="shared" si="13"/>
        <v>93433.995999999999</v>
      </c>
      <c r="Q274" s="91">
        <v>47423.851000000002</v>
      </c>
      <c r="R274" s="91">
        <v>46010.144999999997</v>
      </c>
      <c r="S274" s="91">
        <v>10794.679</v>
      </c>
      <c r="T274" s="91">
        <v>121793.57799999999</v>
      </c>
      <c r="U274" s="91">
        <v>28079</v>
      </c>
      <c r="V274" s="91">
        <f t="shared" si="14"/>
        <v>4337.5326044374797</v>
      </c>
    </row>
    <row r="275" spans="1:22" x14ac:dyDescent="0.25">
      <c r="A275" s="27" t="str">
        <f t="shared" si="12"/>
        <v>32030562005</v>
      </c>
      <c r="B275" s="23">
        <f>VLOOKUP(H275,Nomes!$H$2:$I$79,2,FALSE)</f>
        <v>39</v>
      </c>
      <c r="C275" s="23">
        <f>VLOOKUP(D275,Nomes!$C$2:$D$15,2,FALSE)</f>
        <v>4</v>
      </c>
      <c r="D275" s="23">
        <v>2005</v>
      </c>
      <c r="E275" s="23">
        <v>32</v>
      </c>
      <c r="F275" s="23" t="s">
        <v>14</v>
      </c>
      <c r="G275" s="23" t="s">
        <v>115</v>
      </c>
      <c r="H275" s="23" t="s">
        <v>116</v>
      </c>
      <c r="I275" s="23"/>
      <c r="J275" s="23" t="s">
        <v>51</v>
      </c>
      <c r="K275" s="23" t="s">
        <v>52</v>
      </c>
      <c r="L275" s="23">
        <f>VLOOKUP(H275,Regiões!$A$1:$E$79,4,FALSE)</f>
        <v>9</v>
      </c>
      <c r="M275" s="23" t="str">
        <f>VLOOKUP(H275,Regiões!$A$1:$E$79,5,FALSE)</f>
        <v>Nordeste</v>
      </c>
      <c r="N275" s="91">
        <v>42477.123</v>
      </c>
      <c r="O275" s="91">
        <v>296887.22899999999</v>
      </c>
      <c r="P275" s="91">
        <f t="shared" si="13"/>
        <v>132960.58500000002</v>
      </c>
      <c r="Q275" s="91">
        <v>91789.024000000005</v>
      </c>
      <c r="R275" s="91">
        <v>41171.561000000002</v>
      </c>
      <c r="S275" s="91">
        <v>11839.029</v>
      </c>
      <c r="T275" s="91">
        <v>484163.96600000001</v>
      </c>
      <c r="U275" s="91">
        <v>21098</v>
      </c>
      <c r="V275" s="91">
        <f t="shared" si="14"/>
        <v>22948.33472367049</v>
      </c>
    </row>
    <row r="276" spans="1:22" x14ac:dyDescent="0.25">
      <c r="A276" s="27" t="str">
        <f t="shared" si="12"/>
        <v>32031062005</v>
      </c>
      <c r="B276" s="23">
        <f>VLOOKUP(H276,Nomes!$H$2:$I$79,2,FALSE)</f>
        <v>40</v>
      </c>
      <c r="C276" s="23">
        <f>VLOOKUP(D276,Nomes!$C$2:$D$15,2,FALSE)</f>
        <v>4</v>
      </c>
      <c r="D276" s="23">
        <v>2005</v>
      </c>
      <c r="E276" s="23">
        <v>32</v>
      </c>
      <c r="F276" s="23" t="s">
        <v>14</v>
      </c>
      <c r="G276" s="23" t="s">
        <v>117</v>
      </c>
      <c r="H276" s="23" t="s">
        <v>118</v>
      </c>
      <c r="I276" s="23"/>
      <c r="J276" s="23" t="s">
        <v>32</v>
      </c>
      <c r="K276" s="23" t="s">
        <v>33</v>
      </c>
      <c r="L276" s="23">
        <f>VLOOKUP(H276,Regiões!$A$1:$E$79,4,FALSE)</f>
        <v>6</v>
      </c>
      <c r="M276" s="23" t="str">
        <f>VLOOKUP(H276,Regiões!$A$1:$E$79,5,FALSE)</f>
        <v>Caparaó</v>
      </c>
      <c r="N276" s="91">
        <v>6207.6260000000002</v>
      </c>
      <c r="O276" s="91">
        <v>3094.9569999999999</v>
      </c>
      <c r="P276" s="91">
        <f t="shared" si="13"/>
        <v>34120.034</v>
      </c>
      <c r="Q276" s="91">
        <v>14882.968000000001</v>
      </c>
      <c r="R276" s="91">
        <v>19237.065999999999</v>
      </c>
      <c r="S276" s="91">
        <v>2220.6999999999998</v>
      </c>
      <c r="T276" s="91">
        <v>45643.315999999999</v>
      </c>
      <c r="U276" s="91">
        <v>10998</v>
      </c>
      <c r="V276" s="91">
        <f t="shared" si="14"/>
        <v>4150.1469358065106</v>
      </c>
    </row>
    <row r="277" spans="1:22" x14ac:dyDescent="0.25">
      <c r="A277" s="27" t="str">
        <f t="shared" si="12"/>
        <v>32031302005</v>
      </c>
      <c r="B277" s="23">
        <f>VLOOKUP(H277,Nomes!$H$2:$I$79,2,FALSE)</f>
        <v>41</v>
      </c>
      <c r="C277" s="23">
        <f>VLOOKUP(D277,Nomes!$C$2:$D$15,2,FALSE)</f>
        <v>4</v>
      </c>
      <c r="D277" s="23">
        <v>2005</v>
      </c>
      <c r="E277" s="23">
        <v>32</v>
      </c>
      <c r="F277" s="23" t="s">
        <v>14</v>
      </c>
      <c r="G277" s="23" t="s">
        <v>119</v>
      </c>
      <c r="H277" s="23" t="s">
        <v>120</v>
      </c>
      <c r="I277" s="23"/>
      <c r="J277" s="23" t="s">
        <v>51</v>
      </c>
      <c r="K277" s="23" t="s">
        <v>52</v>
      </c>
      <c r="L277" s="23">
        <f>VLOOKUP(H277,Regiões!$A$1:$E$79,4,FALSE)</f>
        <v>7</v>
      </c>
      <c r="M277" s="23" t="str">
        <f>VLOOKUP(H277,Regiões!$A$1:$E$79,5,FALSE)</f>
        <v>Rio Doce</v>
      </c>
      <c r="N277" s="91">
        <v>6446.5159999999996</v>
      </c>
      <c r="O277" s="91">
        <v>155573.19899999999</v>
      </c>
      <c r="P277" s="91">
        <f t="shared" si="13"/>
        <v>91674.611999999994</v>
      </c>
      <c r="Q277" s="91">
        <v>60393.964</v>
      </c>
      <c r="R277" s="91">
        <v>31280.648000000001</v>
      </c>
      <c r="S277" s="91">
        <v>27887.391</v>
      </c>
      <c r="T277" s="91">
        <v>281581.71799999999</v>
      </c>
      <c r="U277" s="91">
        <v>16447</v>
      </c>
      <c r="V277" s="91">
        <f t="shared" si="14"/>
        <v>17120.551954763785</v>
      </c>
    </row>
    <row r="278" spans="1:22" x14ac:dyDescent="0.25">
      <c r="A278" s="27" t="str">
        <f t="shared" si="12"/>
        <v>32031632005</v>
      </c>
      <c r="B278" s="23">
        <f>VLOOKUP(H278,Nomes!$H$2:$I$79,2,FALSE)</f>
        <v>42</v>
      </c>
      <c r="C278" s="23">
        <f>VLOOKUP(D278,Nomes!$C$2:$D$15,2,FALSE)</f>
        <v>4</v>
      </c>
      <c r="D278" s="23">
        <v>2005</v>
      </c>
      <c r="E278" s="23">
        <v>32</v>
      </c>
      <c r="F278" s="23" t="s">
        <v>14</v>
      </c>
      <c r="G278" s="23" t="s">
        <v>121</v>
      </c>
      <c r="H278" s="23" t="s">
        <v>122</v>
      </c>
      <c r="I278" s="23"/>
      <c r="J278" s="23" t="s">
        <v>17</v>
      </c>
      <c r="K278" s="23" t="s">
        <v>18</v>
      </c>
      <c r="L278" s="23">
        <f>VLOOKUP(H278,Regiões!$A$1:$E$79,4,FALSE)</f>
        <v>3</v>
      </c>
      <c r="M278" s="23" t="str">
        <f>VLOOKUP(H278,Regiões!$A$1:$E$79,5,FALSE)</f>
        <v>Sudoeste Serrana</v>
      </c>
      <c r="N278" s="91">
        <v>11194.168</v>
      </c>
      <c r="O278" s="91">
        <v>2599.5740000000001</v>
      </c>
      <c r="P278" s="91">
        <f t="shared" si="13"/>
        <v>31510.743999999999</v>
      </c>
      <c r="Q278" s="91">
        <v>11685.848</v>
      </c>
      <c r="R278" s="91">
        <v>19824.896000000001</v>
      </c>
      <c r="S278" s="91">
        <v>2441.17</v>
      </c>
      <c r="T278" s="91">
        <v>47745.656999999999</v>
      </c>
      <c r="U278" s="91">
        <v>11121</v>
      </c>
      <c r="V278" s="91">
        <f t="shared" si="14"/>
        <v>4293.2881035878072</v>
      </c>
    </row>
    <row r="279" spans="1:22" x14ac:dyDescent="0.25">
      <c r="A279" s="27" t="str">
        <f t="shared" si="12"/>
        <v>32032052005</v>
      </c>
      <c r="B279" s="23">
        <f>VLOOKUP(H279,Nomes!$H$2:$I$79,2,FALSE)</f>
        <v>43</v>
      </c>
      <c r="C279" s="23">
        <f>VLOOKUP(D279,Nomes!$C$2:$D$15,2,FALSE)</f>
        <v>4</v>
      </c>
      <c r="D279" s="23">
        <v>2005</v>
      </c>
      <c r="E279" s="23">
        <v>32</v>
      </c>
      <c r="F279" s="23" t="s">
        <v>14</v>
      </c>
      <c r="G279" s="23" t="s">
        <v>123</v>
      </c>
      <c r="H279" s="23" t="s">
        <v>54</v>
      </c>
      <c r="I279" s="23"/>
      <c r="J279" s="23" t="s">
        <v>51</v>
      </c>
      <c r="K279" s="23" t="s">
        <v>52</v>
      </c>
      <c r="L279" s="23">
        <f>VLOOKUP(H279,Regiões!$A$1:$E$79,4,FALSE)</f>
        <v>7</v>
      </c>
      <c r="M279" s="23" t="str">
        <f>VLOOKUP(H279,Regiões!$A$1:$E$79,5,FALSE)</f>
        <v>Rio Doce</v>
      </c>
      <c r="N279" s="91">
        <v>91654.244000000006</v>
      </c>
      <c r="O279" s="91">
        <v>504784.11800000002</v>
      </c>
      <c r="P279" s="91">
        <f t="shared" si="13"/>
        <v>755071.60499999998</v>
      </c>
      <c r="Q279" s="91">
        <v>531996.45600000001</v>
      </c>
      <c r="R279" s="91">
        <v>223075.149</v>
      </c>
      <c r="S279" s="91">
        <v>213700.92</v>
      </c>
      <c r="T279" s="91">
        <v>1565210.888</v>
      </c>
      <c r="U279" s="91">
        <v>121418</v>
      </c>
      <c r="V279" s="91">
        <f t="shared" si="14"/>
        <v>12891.094302327498</v>
      </c>
    </row>
    <row r="280" spans="1:22" x14ac:dyDescent="0.25">
      <c r="A280" s="27" t="str">
        <f t="shared" si="12"/>
        <v>32033042005</v>
      </c>
      <c r="B280" s="23">
        <f>VLOOKUP(H280,Nomes!$H$2:$I$79,2,FALSE)</f>
        <v>44</v>
      </c>
      <c r="C280" s="23">
        <f>VLOOKUP(D280,Nomes!$C$2:$D$15,2,FALSE)</f>
        <v>4</v>
      </c>
      <c r="D280" s="23">
        <v>2005</v>
      </c>
      <c r="E280" s="23">
        <v>32</v>
      </c>
      <c r="F280" s="23" t="s">
        <v>14</v>
      </c>
      <c r="G280" s="23" t="s">
        <v>124</v>
      </c>
      <c r="H280" s="23" t="s">
        <v>125</v>
      </c>
      <c r="I280" s="23"/>
      <c r="J280" s="23" t="s">
        <v>22</v>
      </c>
      <c r="K280" s="23" t="s">
        <v>23</v>
      </c>
      <c r="L280" s="23">
        <f>VLOOKUP(H280,Regiões!$A$1:$E$79,4,FALSE)</f>
        <v>10</v>
      </c>
      <c r="M280" s="23" t="str">
        <f>VLOOKUP(H280,Regiões!$A$1:$E$79,5,FALSE)</f>
        <v>Noroeste</v>
      </c>
      <c r="N280" s="91">
        <v>4844.1530000000002</v>
      </c>
      <c r="O280" s="91">
        <v>1943.98</v>
      </c>
      <c r="P280" s="91">
        <f t="shared" si="13"/>
        <v>34049.971000000005</v>
      </c>
      <c r="Q280" s="91">
        <v>14162.879000000001</v>
      </c>
      <c r="R280" s="91">
        <v>19887.092000000001</v>
      </c>
      <c r="S280" s="91">
        <v>2238.732</v>
      </c>
      <c r="T280" s="91">
        <v>43076.837</v>
      </c>
      <c r="U280" s="91">
        <v>11115</v>
      </c>
      <c r="V280" s="91">
        <f t="shared" si="14"/>
        <v>3875.5588843904634</v>
      </c>
    </row>
    <row r="281" spans="1:22" x14ac:dyDescent="0.25">
      <c r="A281" s="27" t="str">
        <f t="shared" si="12"/>
        <v>32033202005</v>
      </c>
      <c r="B281" s="23">
        <f>VLOOKUP(H281,Nomes!$H$2:$I$79,2,FALSE)</f>
        <v>45</v>
      </c>
      <c r="C281" s="23">
        <f>VLOOKUP(D281,Nomes!$C$2:$D$15,2,FALSE)</f>
        <v>4</v>
      </c>
      <c r="D281" s="23">
        <v>2005</v>
      </c>
      <c r="E281" s="23">
        <v>32</v>
      </c>
      <c r="F281" s="23" t="s">
        <v>14</v>
      </c>
      <c r="G281" s="23" t="s">
        <v>126</v>
      </c>
      <c r="H281" s="23" t="s">
        <v>127</v>
      </c>
      <c r="I281" s="23"/>
      <c r="J281" s="23" t="s">
        <v>32</v>
      </c>
      <c r="K281" s="23" t="s">
        <v>33</v>
      </c>
      <c r="L281" s="23">
        <f>VLOOKUP(H281,Regiões!$A$1:$E$79,4,FALSE)</f>
        <v>4</v>
      </c>
      <c r="M281" s="23" t="str">
        <f>VLOOKUP(H281,Regiões!$A$1:$E$79,5,FALSE)</f>
        <v>Litoral Sul</v>
      </c>
      <c r="N281" s="91">
        <v>31732.807000000001</v>
      </c>
      <c r="O281" s="91">
        <v>32960.373</v>
      </c>
      <c r="P281" s="91">
        <f t="shared" si="13"/>
        <v>119612.889</v>
      </c>
      <c r="Q281" s="91">
        <v>65620.225999999995</v>
      </c>
      <c r="R281" s="91">
        <v>53992.663</v>
      </c>
      <c r="S281" s="91">
        <v>8121.9120000000003</v>
      </c>
      <c r="T281" s="91">
        <v>192427.98199999999</v>
      </c>
      <c r="U281" s="91">
        <v>35596</v>
      </c>
      <c r="V281" s="91">
        <f t="shared" si="14"/>
        <v>5405.8877963816158</v>
      </c>
    </row>
    <row r="282" spans="1:22" x14ac:dyDescent="0.25">
      <c r="A282" s="27" t="str">
        <f t="shared" si="12"/>
        <v>32033462005</v>
      </c>
      <c r="B282" s="23">
        <f>VLOOKUP(H282,Nomes!$H$2:$I$79,2,FALSE)</f>
        <v>46</v>
      </c>
      <c r="C282" s="23">
        <f>VLOOKUP(D282,Nomes!$C$2:$D$15,2,FALSE)</f>
        <v>4</v>
      </c>
      <c r="D282" s="23">
        <v>2005</v>
      </c>
      <c r="E282" s="23">
        <v>32</v>
      </c>
      <c r="F282" s="23" t="s">
        <v>14</v>
      </c>
      <c r="G282" s="23" t="s">
        <v>128</v>
      </c>
      <c r="H282" s="23" t="s">
        <v>129</v>
      </c>
      <c r="I282" s="23"/>
      <c r="J282" s="23" t="s">
        <v>17</v>
      </c>
      <c r="K282" s="23" t="s">
        <v>18</v>
      </c>
      <c r="L282" s="23">
        <f>VLOOKUP(H282,Regiões!$A$1:$E$79,4,FALSE)</f>
        <v>3</v>
      </c>
      <c r="M282" s="23" t="str">
        <f>VLOOKUP(H282,Regiões!$A$1:$E$79,5,FALSE)</f>
        <v>Sudoeste Serrana</v>
      </c>
      <c r="N282" s="91">
        <v>18787.330999999998</v>
      </c>
      <c r="O282" s="91">
        <v>7862.9</v>
      </c>
      <c r="P282" s="91">
        <f t="shared" si="13"/>
        <v>71923.241999999998</v>
      </c>
      <c r="Q282" s="91">
        <v>44653.902000000002</v>
      </c>
      <c r="R282" s="91">
        <v>27269.34</v>
      </c>
      <c r="S282" s="91">
        <v>15547.397000000001</v>
      </c>
      <c r="T282" s="91">
        <v>114120.86900000001</v>
      </c>
      <c r="U282" s="91">
        <v>13858</v>
      </c>
      <c r="V282" s="91">
        <f t="shared" si="14"/>
        <v>8235.0172463558956</v>
      </c>
    </row>
    <row r="283" spans="1:22" x14ac:dyDescent="0.25">
      <c r="A283" s="27" t="str">
        <f t="shared" si="12"/>
        <v>32033532005</v>
      </c>
      <c r="B283" s="23">
        <f>VLOOKUP(H283,Nomes!$H$2:$I$79,2,FALSE)</f>
        <v>47</v>
      </c>
      <c r="C283" s="23">
        <f>VLOOKUP(D283,Nomes!$C$2:$D$15,2,FALSE)</f>
        <v>4</v>
      </c>
      <c r="D283" s="23">
        <v>2005</v>
      </c>
      <c r="E283" s="23">
        <v>32</v>
      </c>
      <c r="F283" s="23" t="s">
        <v>14</v>
      </c>
      <c r="G283" s="23" t="s">
        <v>130</v>
      </c>
      <c r="H283" s="23" t="s">
        <v>131</v>
      </c>
      <c r="I283" s="23"/>
      <c r="J283" s="23" t="s">
        <v>22</v>
      </c>
      <c r="K283" s="23" t="s">
        <v>23</v>
      </c>
      <c r="L283" s="23">
        <f>VLOOKUP(H283,Regiões!$A$1:$E$79,4,FALSE)</f>
        <v>8</v>
      </c>
      <c r="M283" s="23" t="str">
        <f>VLOOKUP(H283,Regiões!$A$1:$E$79,5,FALSE)</f>
        <v>Centro-Oeste</v>
      </c>
      <c r="N283" s="91">
        <v>8736.9750000000004</v>
      </c>
      <c r="O283" s="91">
        <v>6802.1930000000002</v>
      </c>
      <c r="P283" s="91">
        <f t="shared" si="13"/>
        <v>36177.498999999996</v>
      </c>
      <c r="Q283" s="91">
        <v>16864.289000000001</v>
      </c>
      <c r="R283" s="91">
        <v>19313.21</v>
      </c>
      <c r="S283" s="91">
        <v>4113.6779999999999</v>
      </c>
      <c r="T283" s="91">
        <v>55830.345000000001</v>
      </c>
      <c r="U283" s="91">
        <v>10500</v>
      </c>
      <c r="V283" s="91">
        <f t="shared" si="14"/>
        <v>5317.1757142857141</v>
      </c>
    </row>
    <row r="284" spans="1:22" x14ac:dyDescent="0.25">
      <c r="A284" s="27" t="str">
        <f t="shared" si="12"/>
        <v>32034032005</v>
      </c>
      <c r="B284" s="23">
        <f>VLOOKUP(H284,Nomes!$H$2:$I$79,2,FALSE)</f>
        <v>48</v>
      </c>
      <c r="C284" s="23">
        <f>VLOOKUP(D284,Nomes!$C$2:$D$15,2,FALSE)</f>
        <v>4</v>
      </c>
      <c r="D284" s="23">
        <v>2005</v>
      </c>
      <c r="E284" s="23">
        <v>32</v>
      </c>
      <c r="F284" s="23" t="s">
        <v>14</v>
      </c>
      <c r="G284" s="23" t="s">
        <v>132</v>
      </c>
      <c r="H284" s="23" t="s">
        <v>133</v>
      </c>
      <c r="I284" s="23"/>
      <c r="J284" s="23" t="s">
        <v>32</v>
      </c>
      <c r="K284" s="23" t="s">
        <v>33</v>
      </c>
      <c r="L284" s="23">
        <f>VLOOKUP(H284,Regiões!$A$1:$E$79,4,FALSE)</f>
        <v>5</v>
      </c>
      <c r="M284" s="23" t="str">
        <f>VLOOKUP(H284,Regiões!$A$1:$E$79,5,FALSE)</f>
        <v>Central Sul</v>
      </c>
      <c r="N284" s="91">
        <v>19006.75</v>
      </c>
      <c r="O284" s="91">
        <v>23617.756000000001</v>
      </c>
      <c r="P284" s="91">
        <f t="shared" si="13"/>
        <v>87556.584999999992</v>
      </c>
      <c r="Q284" s="91">
        <v>43609.133000000002</v>
      </c>
      <c r="R284" s="91">
        <v>43947.451999999997</v>
      </c>
      <c r="S284" s="91">
        <v>12334.290999999999</v>
      </c>
      <c r="T284" s="91">
        <v>142515.38200000001</v>
      </c>
      <c r="U284" s="91">
        <v>27551</v>
      </c>
      <c r="V284" s="91">
        <f t="shared" si="14"/>
        <v>5172.7843635439731</v>
      </c>
    </row>
    <row r="285" spans="1:22" x14ac:dyDescent="0.25">
      <c r="A285" s="27" t="str">
        <f t="shared" si="12"/>
        <v>32035022005</v>
      </c>
      <c r="B285" s="23">
        <f>VLOOKUP(H285,Nomes!$H$2:$I$79,2,FALSE)</f>
        <v>49</v>
      </c>
      <c r="C285" s="23">
        <f>VLOOKUP(D285,Nomes!$C$2:$D$15,2,FALSE)</f>
        <v>4</v>
      </c>
      <c r="D285" s="23">
        <v>2005</v>
      </c>
      <c r="E285" s="23">
        <v>32</v>
      </c>
      <c r="F285" s="23" t="s">
        <v>14</v>
      </c>
      <c r="G285" s="23" t="s">
        <v>134</v>
      </c>
      <c r="H285" s="23" t="s">
        <v>135</v>
      </c>
      <c r="I285" s="23"/>
      <c r="J285" s="23" t="s">
        <v>51</v>
      </c>
      <c r="K285" s="23" t="s">
        <v>52</v>
      </c>
      <c r="L285" s="23">
        <f>VLOOKUP(H285,Regiões!$A$1:$E$79,4,FALSE)</f>
        <v>9</v>
      </c>
      <c r="M285" s="23" t="str">
        <f>VLOOKUP(H285,Regiões!$A$1:$E$79,5,FALSE)</f>
        <v>Nordeste</v>
      </c>
      <c r="N285" s="91">
        <v>27258.798999999999</v>
      </c>
      <c r="O285" s="91">
        <v>11556.464</v>
      </c>
      <c r="P285" s="91">
        <f t="shared" si="13"/>
        <v>64971.250999999997</v>
      </c>
      <c r="Q285" s="91">
        <v>36229.347999999998</v>
      </c>
      <c r="R285" s="91">
        <v>28741.902999999998</v>
      </c>
      <c r="S285" s="91">
        <v>7046.848</v>
      </c>
      <c r="T285" s="91">
        <v>110833.36199999999</v>
      </c>
      <c r="U285" s="91">
        <v>16718</v>
      </c>
      <c r="V285" s="91">
        <f t="shared" si="14"/>
        <v>6629.5826055748294</v>
      </c>
    </row>
    <row r="286" spans="1:22" x14ac:dyDescent="0.25">
      <c r="A286" s="27" t="str">
        <f t="shared" si="12"/>
        <v>32036012005</v>
      </c>
      <c r="B286" s="23">
        <f>VLOOKUP(H286,Nomes!$H$2:$I$79,2,FALSE)</f>
        <v>50</v>
      </c>
      <c r="C286" s="23">
        <f>VLOOKUP(D286,Nomes!$C$2:$D$15,2,FALSE)</f>
        <v>4</v>
      </c>
      <c r="D286" s="23">
        <v>2005</v>
      </c>
      <c r="E286" s="23">
        <v>32</v>
      </c>
      <c r="F286" s="23" t="s">
        <v>14</v>
      </c>
      <c r="G286" s="23" t="s">
        <v>137</v>
      </c>
      <c r="H286" s="23" t="s">
        <v>138</v>
      </c>
      <c r="I286" s="23"/>
      <c r="J286" s="23" t="s">
        <v>51</v>
      </c>
      <c r="K286" s="23" t="s">
        <v>52</v>
      </c>
      <c r="L286" s="23">
        <f>VLOOKUP(H286,Regiões!$A$1:$E$79,4,FALSE)</f>
        <v>9</v>
      </c>
      <c r="M286" s="23" t="str">
        <f>VLOOKUP(H286,Regiões!$A$1:$E$79,5,FALSE)</f>
        <v>Nordeste</v>
      </c>
      <c r="N286" s="91">
        <v>9859.5509999999995</v>
      </c>
      <c r="O286" s="91">
        <v>1723.3610000000001</v>
      </c>
      <c r="P286" s="91">
        <f t="shared" si="13"/>
        <v>18001.925999999999</v>
      </c>
      <c r="Q286" s="91">
        <v>5921.4570000000003</v>
      </c>
      <c r="R286" s="91">
        <v>12080.468999999999</v>
      </c>
      <c r="S286" s="91">
        <v>761.63499999999999</v>
      </c>
      <c r="T286" s="91">
        <v>30346.473000000002</v>
      </c>
      <c r="U286" s="91">
        <v>6209</v>
      </c>
      <c r="V286" s="91">
        <f t="shared" si="14"/>
        <v>4887.4976646803025</v>
      </c>
    </row>
    <row r="287" spans="1:22" x14ac:dyDescent="0.25">
      <c r="A287" s="27" t="str">
        <f t="shared" si="12"/>
        <v>32037002005</v>
      </c>
      <c r="B287" s="23">
        <f>VLOOKUP(H287,Nomes!$H$2:$I$79,2,FALSE)</f>
        <v>51</v>
      </c>
      <c r="C287" s="23">
        <f>VLOOKUP(D287,Nomes!$C$2:$D$15,2,FALSE)</f>
        <v>4</v>
      </c>
      <c r="D287" s="23">
        <v>2005</v>
      </c>
      <c r="E287" s="23">
        <v>32</v>
      </c>
      <c r="F287" s="23" t="s">
        <v>14</v>
      </c>
      <c r="G287" s="23" t="s">
        <v>139</v>
      </c>
      <c r="H287" s="23" t="s">
        <v>140</v>
      </c>
      <c r="I287" s="23"/>
      <c r="J287" s="23" t="s">
        <v>32</v>
      </c>
      <c r="K287" s="23" t="s">
        <v>33</v>
      </c>
      <c r="L287" s="23">
        <f>VLOOKUP(H287,Regiões!$A$1:$E$79,4,FALSE)</f>
        <v>6</v>
      </c>
      <c r="M287" s="23" t="str">
        <f>VLOOKUP(H287,Regiões!$A$1:$E$79,5,FALSE)</f>
        <v>Caparaó</v>
      </c>
      <c r="N287" s="91">
        <v>13412.47</v>
      </c>
      <c r="O287" s="91">
        <v>3716.4490000000001</v>
      </c>
      <c r="P287" s="91">
        <f t="shared" si="13"/>
        <v>52636.493000000002</v>
      </c>
      <c r="Q287" s="91">
        <v>19922.468000000001</v>
      </c>
      <c r="R287" s="91">
        <v>32714.025000000001</v>
      </c>
      <c r="S287" s="91">
        <v>3120.0169999999998</v>
      </c>
      <c r="T287" s="91">
        <v>72885.429000000004</v>
      </c>
      <c r="U287" s="91">
        <v>19396</v>
      </c>
      <c r="V287" s="91">
        <f t="shared" si="14"/>
        <v>3757.7556712724272</v>
      </c>
    </row>
    <row r="288" spans="1:22" x14ac:dyDescent="0.25">
      <c r="A288" s="27" t="str">
        <f t="shared" si="12"/>
        <v>32038092005</v>
      </c>
      <c r="B288" s="23">
        <f>VLOOKUP(H288,Nomes!$H$2:$I$79,2,FALSE)</f>
        <v>52</v>
      </c>
      <c r="C288" s="23">
        <f>VLOOKUP(D288,Nomes!$C$2:$D$15,2,FALSE)</f>
        <v>4</v>
      </c>
      <c r="D288" s="23">
        <v>2005</v>
      </c>
      <c r="E288" s="23">
        <v>32</v>
      </c>
      <c r="F288" s="23" t="s">
        <v>14</v>
      </c>
      <c r="G288" s="23" t="s">
        <v>141</v>
      </c>
      <c r="H288" s="23" t="s">
        <v>142</v>
      </c>
      <c r="I288" s="23"/>
      <c r="J288" s="23" t="s">
        <v>32</v>
      </c>
      <c r="K288" s="23" t="s">
        <v>33</v>
      </c>
      <c r="L288" s="23">
        <f>VLOOKUP(H288,Regiões!$A$1:$E$79,4,FALSE)</f>
        <v>5</v>
      </c>
      <c r="M288" s="23" t="str">
        <f>VLOOKUP(H288,Regiões!$A$1:$E$79,5,FALSE)</f>
        <v>Central Sul</v>
      </c>
      <c r="N288" s="91">
        <v>5976.9459999999999</v>
      </c>
      <c r="O288" s="91">
        <v>4027.5639999999999</v>
      </c>
      <c r="P288" s="91">
        <f t="shared" si="13"/>
        <v>44023.774000000005</v>
      </c>
      <c r="Q288" s="91">
        <v>21042.999</v>
      </c>
      <c r="R288" s="91">
        <v>22980.775000000001</v>
      </c>
      <c r="S288" s="91">
        <v>3267.3710000000001</v>
      </c>
      <c r="T288" s="91">
        <v>57295.654999999999</v>
      </c>
      <c r="U288" s="91">
        <v>13702</v>
      </c>
      <c r="V288" s="91">
        <f t="shared" si="14"/>
        <v>4181.5541526784409</v>
      </c>
    </row>
    <row r="289" spans="1:22" x14ac:dyDescent="0.25">
      <c r="A289" s="27" t="str">
        <f t="shared" si="12"/>
        <v>32039082005</v>
      </c>
      <c r="B289" s="23">
        <f>VLOOKUP(H289,Nomes!$H$2:$I$79,2,FALSE)</f>
        <v>53</v>
      </c>
      <c r="C289" s="23">
        <f>VLOOKUP(D289,Nomes!$C$2:$D$15,2,FALSE)</f>
        <v>4</v>
      </c>
      <c r="D289" s="23">
        <v>2005</v>
      </c>
      <c r="E289" s="23">
        <v>32</v>
      </c>
      <c r="F289" s="23" t="s">
        <v>14</v>
      </c>
      <c r="G289" s="23" t="s">
        <v>143</v>
      </c>
      <c r="H289" s="23" t="s">
        <v>25</v>
      </c>
      <c r="I289" s="23"/>
      <c r="J289" s="23" t="s">
        <v>22</v>
      </c>
      <c r="K289" s="23" t="s">
        <v>23</v>
      </c>
      <c r="L289" s="23">
        <f>VLOOKUP(H289,Regiões!$A$1:$E$79,4,FALSE)</f>
        <v>10</v>
      </c>
      <c r="M289" s="23" t="str">
        <f>VLOOKUP(H289,Regiões!$A$1:$E$79,5,FALSE)</f>
        <v>Noroeste</v>
      </c>
      <c r="N289" s="91">
        <v>25417.681</v>
      </c>
      <c r="O289" s="91">
        <v>65936.322</v>
      </c>
      <c r="P289" s="91">
        <f t="shared" si="13"/>
        <v>183826.04800000001</v>
      </c>
      <c r="Q289" s="91">
        <v>108876.171</v>
      </c>
      <c r="R289" s="91">
        <v>74949.876999999993</v>
      </c>
      <c r="S289" s="91">
        <v>28805.196</v>
      </c>
      <c r="T289" s="91">
        <v>303985.24900000001</v>
      </c>
      <c r="U289" s="91">
        <v>45212</v>
      </c>
      <c r="V289" s="91">
        <f t="shared" si="14"/>
        <v>6723.552353357516</v>
      </c>
    </row>
    <row r="290" spans="1:22" x14ac:dyDescent="0.25">
      <c r="A290" s="27" t="str">
        <f t="shared" si="12"/>
        <v>32040052005</v>
      </c>
      <c r="B290" s="23">
        <f>VLOOKUP(H290,Nomes!$H$2:$I$79,2,FALSE)</f>
        <v>54</v>
      </c>
      <c r="C290" s="23">
        <f>VLOOKUP(D290,Nomes!$C$2:$D$15,2,FALSE)</f>
        <v>4</v>
      </c>
      <c r="D290" s="23">
        <v>2005</v>
      </c>
      <c r="E290" s="23">
        <v>32</v>
      </c>
      <c r="F290" s="23" t="s">
        <v>14</v>
      </c>
      <c r="G290" s="23" t="s">
        <v>144</v>
      </c>
      <c r="H290" s="23" t="s">
        <v>145</v>
      </c>
      <c r="I290" s="23"/>
      <c r="J290" s="23" t="s">
        <v>22</v>
      </c>
      <c r="K290" s="23" t="s">
        <v>23</v>
      </c>
      <c r="L290" s="23">
        <f>VLOOKUP(H290,Regiões!$A$1:$E$79,4,FALSE)</f>
        <v>8</v>
      </c>
      <c r="M290" s="23" t="str">
        <f>VLOOKUP(H290,Regiões!$A$1:$E$79,5,FALSE)</f>
        <v>Centro-Oeste</v>
      </c>
      <c r="N290" s="91">
        <v>11917.856</v>
      </c>
      <c r="O290" s="91">
        <v>4583.8339999999998</v>
      </c>
      <c r="P290" s="91">
        <f t="shared" si="13"/>
        <v>56257.771999999997</v>
      </c>
      <c r="Q290" s="91">
        <v>21427.094000000001</v>
      </c>
      <c r="R290" s="91">
        <v>34830.678</v>
      </c>
      <c r="S290" s="91">
        <v>3612.9360000000001</v>
      </c>
      <c r="T290" s="91">
        <v>76372.398000000001</v>
      </c>
      <c r="U290" s="91">
        <v>20025</v>
      </c>
      <c r="V290" s="91">
        <f t="shared" si="14"/>
        <v>3813.8525842696631</v>
      </c>
    </row>
    <row r="291" spans="1:22" x14ac:dyDescent="0.25">
      <c r="A291" s="27" t="str">
        <f t="shared" si="12"/>
        <v>32040542005</v>
      </c>
      <c r="B291" s="23">
        <f>VLOOKUP(H291,Nomes!$H$2:$I$79,2,FALSE)</f>
        <v>55</v>
      </c>
      <c r="C291" s="23">
        <f>VLOOKUP(D291,Nomes!$C$2:$D$15,2,FALSE)</f>
        <v>4</v>
      </c>
      <c r="D291" s="23">
        <v>2005</v>
      </c>
      <c r="E291" s="23">
        <v>32</v>
      </c>
      <c r="F291" s="23" t="s">
        <v>14</v>
      </c>
      <c r="G291" s="23" t="s">
        <v>146</v>
      </c>
      <c r="H291" s="23" t="s">
        <v>147</v>
      </c>
      <c r="I291" s="23"/>
      <c r="J291" s="23" t="s">
        <v>51</v>
      </c>
      <c r="K291" s="23" t="s">
        <v>52</v>
      </c>
      <c r="L291" s="23">
        <f>VLOOKUP(H291,Regiões!$A$1:$E$79,4,FALSE)</f>
        <v>9</v>
      </c>
      <c r="M291" s="23" t="str">
        <f>VLOOKUP(H291,Regiões!$A$1:$E$79,5,FALSE)</f>
        <v>Nordeste</v>
      </c>
      <c r="N291" s="91">
        <v>20399.276000000002</v>
      </c>
      <c r="O291" s="91">
        <v>17319.233</v>
      </c>
      <c r="P291" s="91">
        <f t="shared" si="13"/>
        <v>78505.687000000005</v>
      </c>
      <c r="Q291" s="91">
        <v>42324.644</v>
      </c>
      <c r="R291" s="91">
        <v>36181.042999999998</v>
      </c>
      <c r="S291" s="91">
        <v>11839.129000000001</v>
      </c>
      <c r="T291" s="91">
        <v>128063.32399999999</v>
      </c>
      <c r="U291" s="91">
        <v>22345</v>
      </c>
      <c r="V291" s="91">
        <f t="shared" si="14"/>
        <v>5731.1847840680239</v>
      </c>
    </row>
    <row r="292" spans="1:22" x14ac:dyDescent="0.25">
      <c r="A292" s="27" t="str">
        <f t="shared" si="12"/>
        <v>32041042005</v>
      </c>
      <c r="B292" s="23">
        <f>VLOOKUP(H292,Nomes!$H$2:$I$79,2,FALSE)</f>
        <v>56</v>
      </c>
      <c r="C292" s="23">
        <f>VLOOKUP(D292,Nomes!$C$2:$D$15,2,FALSE)</f>
        <v>4</v>
      </c>
      <c r="D292" s="23">
        <v>2005</v>
      </c>
      <c r="E292" s="23">
        <v>32</v>
      </c>
      <c r="F292" s="23" t="s">
        <v>14</v>
      </c>
      <c r="G292" s="23" t="s">
        <v>148</v>
      </c>
      <c r="H292" s="23" t="s">
        <v>149</v>
      </c>
      <c r="I292" s="23"/>
      <c r="J292" s="23" t="s">
        <v>51</v>
      </c>
      <c r="K292" s="23" t="s">
        <v>52</v>
      </c>
      <c r="L292" s="23">
        <f>VLOOKUP(H292,Regiões!$A$1:$E$79,4,FALSE)</f>
        <v>9</v>
      </c>
      <c r="M292" s="23" t="str">
        <f>VLOOKUP(H292,Regiões!$A$1:$E$79,5,FALSE)</f>
        <v>Nordeste</v>
      </c>
      <c r="N292" s="91">
        <v>56298.838000000003</v>
      </c>
      <c r="O292" s="91">
        <v>8809.4159999999993</v>
      </c>
      <c r="P292" s="91">
        <f t="shared" si="13"/>
        <v>86283.44200000001</v>
      </c>
      <c r="Q292" s="91">
        <v>48151.485000000001</v>
      </c>
      <c r="R292" s="91">
        <v>38131.957000000002</v>
      </c>
      <c r="S292" s="91">
        <v>7859.5119999999997</v>
      </c>
      <c r="T292" s="91">
        <v>159251.20800000001</v>
      </c>
      <c r="U292" s="91">
        <v>21328</v>
      </c>
      <c r="V292" s="91">
        <f t="shared" si="14"/>
        <v>7466.7670667666916</v>
      </c>
    </row>
    <row r="293" spans="1:22" x14ac:dyDescent="0.25">
      <c r="A293" s="27" t="str">
        <f t="shared" si="12"/>
        <v>32042032005</v>
      </c>
      <c r="B293" s="23">
        <f>VLOOKUP(H293,Nomes!$H$2:$I$79,2,FALSE)</f>
        <v>57</v>
      </c>
      <c r="C293" s="23">
        <f>VLOOKUP(D293,Nomes!$C$2:$D$15,2,FALSE)</f>
        <v>4</v>
      </c>
      <c r="D293" s="23">
        <v>2005</v>
      </c>
      <c r="E293" s="23">
        <v>32</v>
      </c>
      <c r="F293" s="23" t="s">
        <v>14</v>
      </c>
      <c r="G293" s="23" t="s">
        <v>150</v>
      </c>
      <c r="H293" s="23" t="s">
        <v>151</v>
      </c>
      <c r="I293" s="23"/>
      <c r="J293" s="23" t="s">
        <v>17</v>
      </c>
      <c r="K293" s="23" t="s">
        <v>18</v>
      </c>
      <c r="L293" s="23">
        <f>VLOOKUP(H293,Regiões!$A$1:$E$79,4,FALSE)</f>
        <v>4</v>
      </c>
      <c r="M293" s="23" t="str">
        <f>VLOOKUP(H293,Regiões!$A$1:$E$79,5,FALSE)</f>
        <v>Litoral Sul</v>
      </c>
      <c r="N293" s="91">
        <v>3087.4029999999998</v>
      </c>
      <c r="O293" s="91">
        <v>6045.5569999999998</v>
      </c>
      <c r="P293" s="91">
        <f t="shared" si="13"/>
        <v>68643.406000000003</v>
      </c>
      <c r="Q293" s="91">
        <v>37062.754999999997</v>
      </c>
      <c r="R293" s="91">
        <v>31580.651000000002</v>
      </c>
      <c r="S293" s="91">
        <v>5770.5169999999998</v>
      </c>
      <c r="T293" s="91">
        <v>83546.883000000002</v>
      </c>
      <c r="U293" s="91">
        <v>18469</v>
      </c>
      <c r="V293" s="91">
        <f t="shared" si="14"/>
        <v>4523.6278629054086</v>
      </c>
    </row>
    <row r="294" spans="1:22" x14ac:dyDescent="0.25">
      <c r="A294" s="27" t="str">
        <f t="shared" si="12"/>
        <v>32042522005</v>
      </c>
      <c r="B294" s="23">
        <f>VLOOKUP(H294,Nomes!$H$2:$I$79,2,FALSE)</f>
        <v>58</v>
      </c>
      <c r="C294" s="23">
        <f>VLOOKUP(D294,Nomes!$C$2:$D$15,2,FALSE)</f>
        <v>4</v>
      </c>
      <c r="D294" s="23">
        <v>2005</v>
      </c>
      <c r="E294" s="23">
        <v>32</v>
      </c>
      <c r="F294" s="23" t="s">
        <v>14</v>
      </c>
      <c r="G294" s="23" t="s">
        <v>152</v>
      </c>
      <c r="H294" s="23" t="s">
        <v>153</v>
      </c>
      <c r="I294" s="23"/>
      <c r="J294" s="23" t="s">
        <v>51</v>
      </c>
      <c r="K294" s="23" t="s">
        <v>52</v>
      </c>
      <c r="L294" s="23">
        <f>VLOOKUP(H294,Regiões!$A$1:$E$79,4,FALSE)</f>
        <v>9</v>
      </c>
      <c r="M294" s="23" t="str">
        <f>VLOOKUP(H294,Regiões!$A$1:$E$79,5,FALSE)</f>
        <v>Nordeste</v>
      </c>
      <c r="N294" s="91">
        <v>5276.3789999999999</v>
      </c>
      <c r="O294" s="91">
        <v>3235.194</v>
      </c>
      <c r="P294" s="91">
        <f t="shared" si="13"/>
        <v>21092.330999999998</v>
      </c>
      <c r="Q294" s="91">
        <v>8652.2579999999998</v>
      </c>
      <c r="R294" s="91">
        <v>12440.073</v>
      </c>
      <c r="S294" s="91">
        <v>1605.3710000000001</v>
      </c>
      <c r="T294" s="91">
        <v>31209.275000000001</v>
      </c>
      <c r="U294" s="91">
        <v>6475</v>
      </c>
      <c r="V294" s="91">
        <f t="shared" si="14"/>
        <v>4819.9652509652506</v>
      </c>
    </row>
    <row r="295" spans="1:22" x14ac:dyDescent="0.25">
      <c r="A295" s="27" t="str">
        <f t="shared" si="12"/>
        <v>32043022005</v>
      </c>
      <c r="B295" s="23">
        <f>VLOOKUP(H295,Nomes!$H$2:$I$79,2,FALSE)</f>
        <v>59</v>
      </c>
      <c r="C295" s="23">
        <f>VLOOKUP(D295,Nomes!$C$2:$D$15,2,FALSE)</f>
        <v>4</v>
      </c>
      <c r="D295" s="23">
        <v>2005</v>
      </c>
      <c r="E295" s="23">
        <v>32</v>
      </c>
      <c r="F295" s="23" t="s">
        <v>14</v>
      </c>
      <c r="G295" s="23" t="s">
        <v>154</v>
      </c>
      <c r="H295" s="23" t="s">
        <v>155</v>
      </c>
      <c r="I295" s="23"/>
      <c r="J295" s="23" t="s">
        <v>32</v>
      </c>
      <c r="K295" s="23" t="s">
        <v>33</v>
      </c>
      <c r="L295" s="23">
        <f>VLOOKUP(H295,Regiões!$A$1:$E$79,4,FALSE)</f>
        <v>4</v>
      </c>
      <c r="M295" s="23" t="str">
        <f>VLOOKUP(H295,Regiões!$A$1:$E$79,5,FALSE)</f>
        <v>Litoral Sul</v>
      </c>
      <c r="N295" s="91">
        <v>17951.839</v>
      </c>
      <c r="O295" s="91">
        <v>483374.55599999998</v>
      </c>
      <c r="P295" s="91">
        <f t="shared" si="13"/>
        <v>117264.16699999999</v>
      </c>
      <c r="Q295" s="91">
        <v>95827.001999999993</v>
      </c>
      <c r="R295" s="91">
        <v>21437.165000000001</v>
      </c>
      <c r="S295" s="91">
        <v>4799.9610000000002</v>
      </c>
      <c r="T295" s="91">
        <v>623390.522</v>
      </c>
      <c r="U295" s="91">
        <v>9631</v>
      </c>
      <c r="V295" s="91">
        <f t="shared" si="14"/>
        <v>64727.496833142977</v>
      </c>
    </row>
    <row r="296" spans="1:22" x14ac:dyDescent="0.25">
      <c r="A296" s="27" t="str">
        <f t="shared" si="12"/>
        <v>32043512005</v>
      </c>
      <c r="B296" s="23">
        <f>VLOOKUP(H296,Nomes!$H$2:$I$79,2,FALSE)</f>
        <v>60</v>
      </c>
      <c r="C296" s="23">
        <f>VLOOKUP(D296,Nomes!$C$2:$D$15,2,FALSE)</f>
        <v>4</v>
      </c>
      <c r="D296" s="23">
        <v>2005</v>
      </c>
      <c r="E296" s="23">
        <v>32</v>
      </c>
      <c r="F296" s="23" t="s">
        <v>14</v>
      </c>
      <c r="G296" s="23" t="s">
        <v>156</v>
      </c>
      <c r="H296" s="23" t="s">
        <v>157</v>
      </c>
      <c r="I296" s="23"/>
      <c r="J296" s="23" t="s">
        <v>51</v>
      </c>
      <c r="K296" s="23" t="s">
        <v>52</v>
      </c>
      <c r="L296" s="23">
        <f>VLOOKUP(H296,Regiões!$A$1:$E$79,4,FALSE)</f>
        <v>7</v>
      </c>
      <c r="M296" s="23" t="str">
        <f>VLOOKUP(H296,Regiões!$A$1:$E$79,5,FALSE)</f>
        <v>Rio Doce</v>
      </c>
      <c r="N296" s="91">
        <v>19907.996999999999</v>
      </c>
      <c r="O296" s="91">
        <v>5245.4830000000002</v>
      </c>
      <c r="P296" s="91">
        <f t="shared" si="13"/>
        <v>54862.370999999999</v>
      </c>
      <c r="Q296" s="91">
        <v>22408.781999999999</v>
      </c>
      <c r="R296" s="91">
        <v>32453.589</v>
      </c>
      <c r="S296" s="91">
        <v>4003.123</v>
      </c>
      <c r="T296" s="91">
        <v>84018.974000000002</v>
      </c>
      <c r="U296" s="91">
        <v>16885</v>
      </c>
      <c r="V296" s="91">
        <f t="shared" si="14"/>
        <v>4975.9534498075218</v>
      </c>
    </row>
    <row r="297" spans="1:22" x14ac:dyDescent="0.25">
      <c r="A297" s="27" t="str">
        <f t="shared" si="12"/>
        <v>32044012005</v>
      </c>
      <c r="B297" s="23">
        <f>VLOOKUP(H297,Nomes!$H$2:$I$79,2,FALSE)</f>
        <v>61</v>
      </c>
      <c r="C297" s="23">
        <f>VLOOKUP(D297,Nomes!$C$2:$D$15,2,FALSE)</f>
        <v>4</v>
      </c>
      <c r="D297" s="23">
        <v>2005</v>
      </c>
      <c r="E297" s="23">
        <v>32</v>
      </c>
      <c r="F297" s="23" t="s">
        <v>14</v>
      </c>
      <c r="G297" s="23" t="s">
        <v>158</v>
      </c>
      <c r="H297" s="23" t="s">
        <v>159</v>
      </c>
      <c r="I297" s="23"/>
      <c r="J297" s="23" t="s">
        <v>17</v>
      </c>
      <c r="K297" s="23" t="s">
        <v>18</v>
      </c>
      <c r="L297" s="23">
        <f>VLOOKUP(H297,Regiões!$A$1:$E$79,4,FALSE)</f>
        <v>4</v>
      </c>
      <c r="M297" s="23" t="str">
        <f>VLOOKUP(H297,Regiões!$A$1:$E$79,5,FALSE)</f>
        <v>Litoral Sul</v>
      </c>
      <c r="N297" s="91">
        <v>6125.1049999999996</v>
      </c>
      <c r="O297" s="91">
        <v>15531.558000000001</v>
      </c>
      <c r="P297" s="91">
        <f t="shared" si="13"/>
        <v>43132.456999999995</v>
      </c>
      <c r="Q297" s="91">
        <v>22538.623</v>
      </c>
      <c r="R297" s="91">
        <v>20593.833999999999</v>
      </c>
      <c r="S297" s="91">
        <v>9158.67</v>
      </c>
      <c r="T297" s="91">
        <v>73947.789999999994</v>
      </c>
      <c r="U297" s="91">
        <v>12065</v>
      </c>
      <c r="V297" s="91">
        <f t="shared" si="14"/>
        <v>6129.1164525486947</v>
      </c>
    </row>
    <row r="298" spans="1:22" x14ac:dyDescent="0.25">
      <c r="A298" s="27" t="str">
        <f t="shared" si="12"/>
        <v>32045002005</v>
      </c>
      <c r="B298" s="23">
        <f>VLOOKUP(H298,Nomes!$H$2:$I$79,2,FALSE)</f>
        <v>62</v>
      </c>
      <c r="C298" s="23">
        <f>VLOOKUP(D298,Nomes!$C$2:$D$15,2,FALSE)</f>
        <v>4</v>
      </c>
      <c r="D298" s="23">
        <v>2005</v>
      </c>
      <c r="E298" s="23">
        <v>32</v>
      </c>
      <c r="F298" s="23" t="s">
        <v>14</v>
      </c>
      <c r="G298" s="23" t="s">
        <v>160</v>
      </c>
      <c r="H298" s="23" t="s">
        <v>161</v>
      </c>
      <c r="I298" s="23"/>
      <c r="J298" s="23" t="s">
        <v>17</v>
      </c>
      <c r="K298" s="23" t="s">
        <v>18</v>
      </c>
      <c r="L298" s="23">
        <f>VLOOKUP(H298,Regiões!$A$1:$E$79,4,FALSE)</f>
        <v>2</v>
      </c>
      <c r="M298" s="23" t="str">
        <f>VLOOKUP(H298,Regiões!$A$1:$E$79,5,FALSE)</f>
        <v>Central Serrana</v>
      </c>
      <c r="N298" s="91">
        <v>21050.6</v>
      </c>
      <c r="O298" s="91">
        <v>8456.9950000000008</v>
      </c>
      <c r="P298" s="91">
        <f t="shared" si="13"/>
        <v>40529.949999999997</v>
      </c>
      <c r="Q298" s="91">
        <v>15563.603999999999</v>
      </c>
      <c r="R298" s="91">
        <v>24966.346000000001</v>
      </c>
      <c r="S298" s="91">
        <v>2305.223</v>
      </c>
      <c r="T298" s="91">
        <v>72342.767000000007</v>
      </c>
      <c r="U298" s="91">
        <v>13303</v>
      </c>
      <c r="V298" s="91">
        <f t="shared" si="14"/>
        <v>5438.0791550778022</v>
      </c>
    </row>
    <row r="299" spans="1:22" x14ac:dyDescent="0.25">
      <c r="A299" s="27" t="str">
        <f t="shared" si="12"/>
        <v>32045592005</v>
      </c>
      <c r="B299" s="23">
        <f>VLOOKUP(H299,Nomes!$H$2:$I$79,2,FALSE)</f>
        <v>63</v>
      </c>
      <c r="C299" s="23">
        <f>VLOOKUP(D299,Nomes!$C$2:$D$15,2,FALSE)</f>
        <v>4</v>
      </c>
      <c r="D299" s="23">
        <v>2005</v>
      </c>
      <c r="E299" s="23">
        <v>32</v>
      </c>
      <c r="F299" s="23" t="s">
        <v>14</v>
      </c>
      <c r="G299" s="23" t="s">
        <v>162</v>
      </c>
      <c r="H299" s="23" t="s">
        <v>163</v>
      </c>
      <c r="I299" s="23"/>
      <c r="J299" s="23" t="s">
        <v>17</v>
      </c>
      <c r="K299" s="23" t="s">
        <v>18</v>
      </c>
      <c r="L299" s="23">
        <f>VLOOKUP(H299,Regiões!$A$1:$E$79,4,FALSE)</f>
        <v>2</v>
      </c>
      <c r="M299" s="23" t="str">
        <f>VLOOKUP(H299,Regiões!$A$1:$E$79,5,FALSE)</f>
        <v>Central Serrana</v>
      </c>
      <c r="N299" s="91">
        <v>126267.61</v>
      </c>
      <c r="O299" s="91">
        <v>18177.656999999999</v>
      </c>
      <c r="P299" s="91">
        <f t="shared" si="13"/>
        <v>127371.75199999999</v>
      </c>
      <c r="Q299" s="91">
        <v>73247.748999999996</v>
      </c>
      <c r="R299" s="91">
        <v>54124.002999999997</v>
      </c>
      <c r="S299" s="91">
        <v>17063.938999999998</v>
      </c>
      <c r="T299" s="91">
        <v>288880.95899999997</v>
      </c>
      <c r="U299" s="91">
        <v>32224</v>
      </c>
      <c r="V299" s="91">
        <f t="shared" si="14"/>
        <v>8964.7765330188686</v>
      </c>
    </row>
    <row r="300" spans="1:22" x14ac:dyDescent="0.25">
      <c r="A300" s="27" t="str">
        <f t="shared" si="12"/>
        <v>32046092005</v>
      </c>
      <c r="B300" s="23">
        <f>VLOOKUP(H300,Nomes!$H$2:$I$79,2,FALSE)</f>
        <v>64</v>
      </c>
      <c r="C300" s="23">
        <f>VLOOKUP(D300,Nomes!$C$2:$D$15,2,FALSE)</f>
        <v>4</v>
      </c>
      <c r="D300" s="23">
        <v>2005</v>
      </c>
      <c r="E300" s="23">
        <v>32</v>
      </c>
      <c r="F300" s="23" t="s">
        <v>14</v>
      </c>
      <c r="G300" s="23" t="s">
        <v>164</v>
      </c>
      <c r="H300" s="23" t="s">
        <v>107</v>
      </c>
      <c r="I300" s="23"/>
      <c r="J300" s="23" t="s">
        <v>17</v>
      </c>
      <c r="K300" s="23" t="s">
        <v>18</v>
      </c>
      <c r="L300" s="23">
        <f>VLOOKUP(H300,Regiões!$A$1:$E$79,4,FALSE)</f>
        <v>2</v>
      </c>
      <c r="M300" s="23" t="str">
        <f>VLOOKUP(H300,Regiões!$A$1:$E$79,5,FALSE)</f>
        <v>Central Serrana</v>
      </c>
      <c r="N300" s="91">
        <v>24277.736000000001</v>
      </c>
      <c r="O300" s="91">
        <v>12264.357</v>
      </c>
      <c r="P300" s="91">
        <f t="shared" si="13"/>
        <v>93279.119000000006</v>
      </c>
      <c r="Q300" s="91">
        <v>55739.877</v>
      </c>
      <c r="R300" s="91">
        <v>37539.241999999998</v>
      </c>
      <c r="S300" s="91">
        <v>9656.4030000000002</v>
      </c>
      <c r="T300" s="91">
        <v>139477.61499999999</v>
      </c>
      <c r="U300" s="91">
        <v>21109</v>
      </c>
      <c r="V300" s="91">
        <f t="shared" si="14"/>
        <v>6607.4951442512674</v>
      </c>
    </row>
    <row r="301" spans="1:22" x14ac:dyDescent="0.25">
      <c r="A301" s="27" t="str">
        <f t="shared" si="12"/>
        <v>32046582005</v>
      </c>
      <c r="B301" s="23">
        <f>VLOOKUP(H301,Nomes!$H$2:$I$79,2,FALSE)</f>
        <v>65</v>
      </c>
      <c r="C301" s="23">
        <f>VLOOKUP(D301,Nomes!$C$2:$D$15,2,FALSE)</f>
        <v>4</v>
      </c>
      <c r="D301" s="23">
        <v>2005</v>
      </c>
      <c r="E301" s="23">
        <v>32</v>
      </c>
      <c r="F301" s="23" t="s">
        <v>14</v>
      </c>
      <c r="G301" s="23" t="s">
        <v>165</v>
      </c>
      <c r="H301" s="23" t="s">
        <v>166</v>
      </c>
      <c r="I301" s="23"/>
      <c r="J301" s="23" t="s">
        <v>22</v>
      </c>
      <c r="K301" s="23" t="s">
        <v>23</v>
      </c>
      <c r="L301" s="23">
        <f>VLOOKUP(H301,Regiões!$A$1:$E$79,4,FALSE)</f>
        <v>8</v>
      </c>
      <c r="M301" s="23" t="str">
        <f>VLOOKUP(H301,Regiões!$A$1:$E$79,5,FALSE)</f>
        <v>Centro-Oeste</v>
      </c>
      <c r="N301" s="91">
        <v>5126.7749999999996</v>
      </c>
      <c r="O301" s="91">
        <v>14692.263000000001</v>
      </c>
      <c r="P301" s="91">
        <f t="shared" si="13"/>
        <v>27561.402000000002</v>
      </c>
      <c r="Q301" s="91">
        <v>13174.815000000001</v>
      </c>
      <c r="R301" s="91">
        <v>14386.587</v>
      </c>
      <c r="S301" s="91">
        <v>4900.665</v>
      </c>
      <c r="T301" s="91">
        <v>52281.103999999999</v>
      </c>
      <c r="U301" s="91">
        <v>8207</v>
      </c>
      <c r="V301" s="91">
        <f t="shared" si="14"/>
        <v>6370.3063238698669</v>
      </c>
    </row>
    <row r="302" spans="1:22" x14ac:dyDescent="0.25">
      <c r="A302" s="27" t="str">
        <f t="shared" si="12"/>
        <v>32047082005</v>
      </c>
      <c r="B302" s="23">
        <f>VLOOKUP(H302,Nomes!$H$2:$I$79,2,FALSE)</f>
        <v>66</v>
      </c>
      <c r="C302" s="23">
        <f>VLOOKUP(D302,Nomes!$C$2:$D$15,2,FALSE)</f>
        <v>4</v>
      </c>
      <c r="D302" s="23">
        <v>2005</v>
      </c>
      <c r="E302" s="23">
        <v>32</v>
      </c>
      <c r="F302" s="23" t="s">
        <v>14</v>
      </c>
      <c r="G302" s="23" t="s">
        <v>167</v>
      </c>
      <c r="H302" s="23" t="s">
        <v>168</v>
      </c>
      <c r="I302" s="23"/>
      <c r="J302" s="23" t="s">
        <v>22</v>
      </c>
      <c r="K302" s="23" t="s">
        <v>23</v>
      </c>
      <c r="L302" s="23">
        <f>VLOOKUP(H302,Regiões!$A$1:$E$79,4,FALSE)</f>
        <v>8</v>
      </c>
      <c r="M302" s="23" t="str">
        <f>VLOOKUP(H302,Regiões!$A$1:$E$79,5,FALSE)</f>
        <v>Centro-Oeste</v>
      </c>
      <c r="N302" s="91">
        <v>11480.145</v>
      </c>
      <c r="O302" s="91">
        <v>43198.546999999999</v>
      </c>
      <c r="P302" s="91">
        <f t="shared" si="13"/>
        <v>119983.519</v>
      </c>
      <c r="Q302" s="91">
        <v>74177.599000000002</v>
      </c>
      <c r="R302" s="91">
        <v>45805.919999999998</v>
      </c>
      <c r="S302" s="91">
        <v>23935.737000000001</v>
      </c>
      <c r="T302" s="91">
        <v>198597.948</v>
      </c>
      <c r="U302" s="91">
        <v>28273</v>
      </c>
      <c r="V302" s="91">
        <f t="shared" si="14"/>
        <v>7024.2969617656418</v>
      </c>
    </row>
    <row r="303" spans="1:22" x14ac:dyDescent="0.25">
      <c r="A303" s="27" t="str">
        <f t="shared" si="12"/>
        <v>32048072005</v>
      </c>
      <c r="B303" s="23">
        <f>VLOOKUP(H303,Nomes!$H$2:$I$79,2,FALSE)</f>
        <v>67</v>
      </c>
      <c r="C303" s="23">
        <f>VLOOKUP(D303,Nomes!$C$2:$D$15,2,FALSE)</f>
        <v>4</v>
      </c>
      <c r="D303" s="23">
        <v>2005</v>
      </c>
      <c r="E303" s="23">
        <v>32</v>
      </c>
      <c r="F303" s="23" t="s">
        <v>14</v>
      </c>
      <c r="G303" s="23" t="s">
        <v>169</v>
      </c>
      <c r="H303" s="23" t="s">
        <v>170</v>
      </c>
      <c r="I303" s="23"/>
      <c r="J303" s="23" t="s">
        <v>32</v>
      </c>
      <c r="K303" s="23" t="s">
        <v>33</v>
      </c>
      <c r="L303" s="23">
        <f>VLOOKUP(H303,Regiões!$A$1:$E$79,4,FALSE)</f>
        <v>6</v>
      </c>
      <c r="M303" s="23" t="str">
        <f>VLOOKUP(H303,Regiões!$A$1:$E$79,5,FALSE)</f>
        <v>Caparaó</v>
      </c>
      <c r="N303" s="91">
        <v>5416.018</v>
      </c>
      <c r="O303" s="91">
        <v>2207.9180000000001</v>
      </c>
      <c r="P303" s="91">
        <f t="shared" si="13"/>
        <v>34966.756999999998</v>
      </c>
      <c r="Q303" s="91">
        <v>16623.074000000001</v>
      </c>
      <c r="R303" s="91">
        <v>18343.683000000001</v>
      </c>
      <c r="S303" s="91">
        <v>2376.7550000000001</v>
      </c>
      <c r="T303" s="91">
        <v>44967.447999999997</v>
      </c>
      <c r="U303" s="91">
        <v>10652</v>
      </c>
      <c r="V303" s="91">
        <f t="shared" si="14"/>
        <v>4221.5028163725119</v>
      </c>
    </row>
    <row r="304" spans="1:22" x14ac:dyDescent="0.25">
      <c r="A304" s="27" t="str">
        <f t="shared" si="12"/>
        <v>32049062005</v>
      </c>
      <c r="B304" s="23">
        <f>VLOOKUP(H304,Nomes!$H$2:$I$79,2,FALSE)</f>
        <v>68</v>
      </c>
      <c r="C304" s="23">
        <f>VLOOKUP(D304,Nomes!$C$2:$D$15,2,FALSE)</f>
        <v>4</v>
      </c>
      <c r="D304" s="23">
        <v>2005</v>
      </c>
      <c r="E304" s="23">
        <v>32</v>
      </c>
      <c r="F304" s="23" t="s">
        <v>14</v>
      </c>
      <c r="G304" s="23" t="s">
        <v>171</v>
      </c>
      <c r="H304" s="23" t="s">
        <v>78</v>
      </c>
      <c r="I304" s="23"/>
      <c r="J304" s="23" t="s">
        <v>51</v>
      </c>
      <c r="K304" s="23" t="s">
        <v>52</v>
      </c>
      <c r="L304" s="23">
        <f>VLOOKUP(H304,Regiões!$A$1:$E$79,4,FALSE)</f>
        <v>9</v>
      </c>
      <c r="M304" s="23" t="str">
        <f>VLOOKUP(H304,Regiões!$A$1:$E$79,5,FALSE)</f>
        <v>Nordeste</v>
      </c>
      <c r="N304" s="91">
        <v>88440.796000000002</v>
      </c>
      <c r="O304" s="91">
        <v>172728.571</v>
      </c>
      <c r="P304" s="91">
        <f t="shared" si="13"/>
        <v>473875.00099999993</v>
      </c>
      <c r="Q304" s="91">
        <v>299416.83399999997</v>
      </c>
      <c r="R304" s="91">
        <v>174458.16699999999</v>
      </c>
      <c r="S304" s="91">
        <v>56122.849000000002</v>
      </c>
      <c r="T304" s="91">
        <v>791167.21699999995</v>
      </c>
      <c r="U304" s="91">
        <v>101051</v>
      </c>
      <c r="V304" s="91">
        <f t="shared" si="14"/>
        <v>7829.3853301798099</v>
      </c>
    </row>
    <row r="305" spans="1:22" x14ac:dyDescent="0.25">
      <c r="A305" s="27" t="str">
        <f t="shared" si="12"/>
        <v>32049552005</v>
      </c>
      <c r="B305" s="23">
        <f>VLOOKUP(H305,Nomes!$H$2:$I$79,2,FALSE)</f>
        <v>69</v>
      </c>
      <c r="C305" s="23">
        <f>VLOOKUP(D305,Nomes!$C$2:$D$15,2,FALSE)</f>
        <v>4</v>
      </c>
      <c r="D305" s="23">
        <v>2005</v>
      </c>
      <c r="E305" s="23">
        <v>32</v>
      </c>
      <c r="F305" s="23" t="s">
        <v>14</v>
      </c>
      <c r="G305" s="23" t="s">
        <v>172</v>
      </c>
      <c r="H305" s="23" t="s">
        <v>173</v>
      </c>
      <c r="I305" s="23"/>
      <c r="J305" s="23" t="s">
        <v>17</v>
      </c>
      <c r="K305" s="23" t="s">
        <v>18</v>
      </c>
      <c r="L305" s="23">
        <f>VLOOKUP(H305,Regiões!$A$1:$E$79,4,FALSE)</f>
        <v>8</v>
      </c>
      <c r="M305" s="23" t="str">
        <f>VLOOKUP(H305,Regiões!$A$1:$E$79,5,FALSE)</f>
        <v>Centro-Oeste</v>
      </c>
      <c r="N305" s="91">
        <v>9148.3510000000006</v>
      </c>
      <c r="O305" s="91">
        <v>7471.1040000000003</v>
      </c>
      <c r="P305" s="91">
        <f t="shared" si="13"/>
        <v>36632.074000000001</v>
      </c>
      <c r="Q305" s="91">
        <v>19027.858</v>
      </c>
      <c r="R305" s="91">
        <v>17604.216</v>
      </c>
      <c r="S305" s="91">
        <v>5438.7950000000001</v>
      </c>
      <c r="T305" s="91">
        <v>58690.324000000001</v>
      </c>
      <c r="U305" s="91">
        <v>10949</v>
      </c>
      <c r="V305" s="91">
        <f t="shared" si="14"/>
        <v>5360.3364690839344</v>
      </c>
    </row>
    <row r="306" spans="1:22" x14ac:dyDescent="0.25">
      <c r="A306" s="27" t="str">
        <f t="shared" si="12"/>
        <v>32050022005</v>
      </c>
      <c r="B306" s="23">
        <f>VLOOKUP(H306,Nomes!$H$2:$I$79,2,FALSE)</f>
        <v>70</v>
      </c>
      <c r="C306" s="23">
        <f>VLOOKUP(D306,Nomes!$C$2:$D$15,2,FALSE)</f>
        <v>4</v>
      </c>
      <c r="D306" s="23">
        <v>2005</v>
      </c>
      <c r="E306" s="23">
        <v>32</v>
      </c>
      <c r="F306" s="23" t="s">
        <v>14</v>
      </c>
      <c r="G306" s="23" t="s">
        <v>174</v>
      </c>
      <c r="H306" s="23" t="s">
        <v>175</v>
      </c>
      <c r="I306" s="23" t="s">
        <v>69</v>
      </c>
      <c r="J306" s="23" t="s">
        <v>17</v>
      </c>
      <c r="K306" s="23" t="s">
        <v>18</v>
      </c>
      <c r="L306" s="23">
        <f>VLOOKUP(H306,Regiões!$A$1:$E$79,4,FALSE)</f>
        <v>1</v>
      </c>
      <c r="M306" s="23" t="str">
        <f>VLOOKUP(H306,Regiões!$A$1:$E$79,5,FALSE)</f>
        <v>Metropolitana</v>
      </c>
      <c r="N306" s="91">
        <v>8187.8980000000001</v>
      </c>
      <c r="O306" s="91">
        <v>3542632.432</v>
      </c>
      <c r="P306" s="91">
        <f t="shared" si="13"/>
        <v>2785158.6979999999</v>
      </c>
      <c r="Q306" s="91">
        <v>2136104.827</v>
      </c>
      <c r="R306" s="91">
        <v>649053.87100000004</v>
      </c>
      <c r="S306" s="91">
        <v>1997271.8049999999</v>
      </c>
      <c r="T306" s="91">
        <v>8333250.8339999998</v>
      </c>
      <c r="U306" s="91">
        <v>383220</v>
      </c>
      <c r="V306" s="91">
        <f t="shared" si="14"/>
        <v>21745.344277438548</v>
      </c>
    </row>
    <row r="307" spans="1:22" x14ac:dyDescent="0.25">
      <c r="A307" s="27" t="str">
        <f t="shared" si="12"/>
        <v>32050102005</v>
      </c>
      <c r="B307" s="23">
        <f>VLOOKUP(H307,Nomes!$H$2:$I$79,2,FALSE)</f>
        <v>71</v>
      </c>
      <c r="C307" s="23">
        <f>VLOOKUP(D307,Nomes!$C$2:$D$15,2,FALSE)</f>
        <v>4</v>
      </c>
      <c r="D307" s="23">
        <v>2005</v>
      </c>
      <c r="E307" s="23">
        <v>32</v>
      </c>
      <c r="F307" s="23" t="s">
        <v>14</v>
      </c>
      <c r="G307" s="23" t="s">
        <v>176</v>
      </c>
      <c r="H307" s="23" t="s">
        <v>177</v>
      </c>
      <c r="I307" s="23"/>
      <c r="J307" s="23" t="s">
        <v>51</v>
      </c>
      <c r="K307" s="23" t="s">
        <v>52</v>
      </c>
      <c r="L307" s="23">
        <f>VLOOKUP(H307,Regiões!$A$1:$E$79,4,FALSE)</f>
        <v>7</v>
      </c>
      <c r="M307" s="23" t="str">
        <f>VLOOKUP(H307,Regiões!$A$1:$E$79,5,FALSE)</f>
        <v>Rio Doce</v>
      </c>
      <c r="N307" s="91">
        <v>33814.125</v>
      </c>
      <c r="O307" s="91">
        <v>12169.947</v>
      </c>
      <c r="P307" s="91">
        <f t="shared" si="13"/>
        <v>66714.271000000008</v>
      </c>
      <c r="Q307" s="91">
        <v>31985.826000000001</v>
      </c>
      <c r="R307" s="91">
        <v>34728.445</v>
      </c>
      <c r="S307" s="91">
        <v>6512.9849999999997</v>
      </c>
      <c r="T307" s="91">
        <v>119211.32799999999</v>
      </c>
      <c r="U307" s="91">
        <v>20828</v>
      </c>
      <c r="V307" s="91">
        <f t="shared" si="14"/>
        <v>5723.6089879009023</v>
      </c>
    </row>
    <row r="308" spans="1:22" x14ac:dyDescent="0.25">
      <c r="A308" s="27" t="str">
        <f t="shared" si="12"/>
        <v>32050362005</v>
      </c>
      <c r="B308" s="23">
        <f>VLOOKUP(H308,Nomes!$H$2:$I$79,2,FALSE)</f>
        <v>72</v>
      </c>
      <c r="C308" s="23">
        <f>VLOOKUP(D308,Nomes!$C$2:$D$15,2,FALSE)</f>
        <v>4</v>
      </c>
      <c r="D308" s="23">
        <v>2005</v>
      </c>
      <c r="E308" s="23">
        <v>32</v>
      </c>
      <c r="F308" s="23" t="s">
        <v>14</v>
      </c>
      <c r="G308" s="23" t="s">
        <v>178</v>
      </c>
      <c r="H308" s="23" t="s">
        <v>179</v>
      </c>
      <c r="I308" s="23"/>
      <c r="J308" s="23" t="s">
        <v>32</v>
      </c>
      <c r="K308" s="23" t="s">
        <v>33</v>
      </c>
      <c r="L308" s="23">
        <f>VLOOKUP(H308,Regiões!$A$1:$E$79,4,FALSE)</f>
        <v>5</v>
      </c>
      <c r="M308" s="23" t="str">
        <f>VLOOKUP(H308,Regiões!$A$1:$E$79,5,FALSE)</f>
        <v>Central Sul</v>
      </c>
      <c r="N308" s="91">
        <v>19504.677</v>
      </c>
      <c r="O308" s="91">
        <v>30174.945</v>
      </c>
      <c r="P308" s="91">
        <f t="shared" si="13"/>
        <v>71664.850000000006</v>
      </c>
      <c r="Q308" s="91">
        <v>36298.036</v>
      </c>
      <c r="R308" s="91">
        <v>35366.813999999998</v>
      </c>
      <c r="S308" s="91">
        <v>14220.324000000001</v>
      </c>
      <c r="T308" s="91">
        <v>135564.79699999999</v>
      </c>
      <c r="U308" s="91">
        <v>20066</v>
      </c>
      <c r="V308" s="91">
        <f t="shared" si="14"/>
        <v>6755.9452307385627</v>
      </c>
    </row>
    <row r="309" spans="1:22" x14ac:dyDescent="0.25">
      <c r="A309" s="27" t="str">
        <f t="shared" si="12"/>
        <v>32050692005</v>
      </c>
      <c r="B309" s="23">
        <f>VLOOKUP(H309,Nomes!$H$2:$I$79,2,FALSE)</f>
        <v>73</v>
      </c>
      <c r="C309" s="23">
        <f>VLOOKUP(D309,Nomes!$C$2:$D$15,2,FALSE)</f>
        <v>4</v>
      </c>
      <c r="D309" s="23">
        <v>2005</v>
      </c>
      <c r="E309" s="23">
        <v>32</v>
      </c>
      <c r="F309" s="23" t="s">
        <v>14</v>
      </c>
      <c r="G309" s="23" t="s">
        <v>180</v>
      </c>
      <c r="H309" s="23" t="s">
        <v>181</v>
      </c>
      <c r="I309" s="23"/>
      <c r="J309" s="23" t="s">
        <v>17</v>
      </c>
      <c r="K309" s="23" t="s">
        <v>18</v>
      </c>
      <c r="L309" s="23">
        <f>VLOOKUP(H309,Regiões!$A$1:$E$79,4,FALSE)</f>
        <v>3</v>
      </c>
      <c r="M309" s="23" t="str">
        <f>VLOOKUP(H309,Regiões!$A$1:$E$79,5,FALSE)</f>
        <v>Sudoeste Serrana</v>
      </c>
      <c r="N309" s="91">
        <v>22052.798999999999</v>
      </c>
      <c r="O309" s="91">
        <v>14147.138000000001</v>
      </c>
      <c r="P309" s="91">
        <f t="shared" si="13"/>
        <v>99978.763999999996</v>
      </c>
      <c r="Q309" s="91">
        <v>69491.794999999998</v>
      </c>
      <c r="R309" s="91">
        <v>30486.969000000001</v>
      </c>
      <c r="S309" s="91">
        <v>17667.736000000001</v>
      </c>
      <c r="T309" s="91">
        <v>153846.43700000001</v>
      </c>
      <c r="U309" s="91">
        <v>18752</v>
      </c>
      <c r="V309" s="91">
        <f t="shared" si="14"/>
        <v>8204.2681847269632</v>
      </c>
    </row>
    <row r="310" spans="1:22" x14ac:dyDescent="0.25">
      <c r="A310" s="27" t="str">
        <f t="shared" si="12"/>
        <v>32051012005</v>
      </c>
      <c r="B310" s="23">
        <f>VLOOKUP(H310,Nomes!$H$2:$I$79,2,FALSE)</f>
        <v>74</v>
      </c>
      <c r="C310" s="23">
        <f>VLOOKUP(D310,Nomes!$C$2:$D$15,2,FALSE)</f>
        <v>4</v>
      </c>
      <c r="D310" s="23">
        <v>2005</v>
      </c>
      <c r="E310" s="23">
        <v>32</v>
      </c>
      <c r="F310" s="23" t="s">
        <v>14</v>
      </c>
      <c r="G310" s="23" t="s">
        <v>182</v>
      </c>
      <c r="H310" s="23" t="s">
        <v>183</v>
      </c>
      <c r="I310" s="23" t="s">
        <v>69</v>
      </c>
      <c r="J310" s="23" t="s">
        <v>17</v>
      </c>
      <c r="K310" s="23" t="s">
        <v>18</v>
      </c>
      <c r="L310" s="23">
        <f>VLOOKUP(H310,Regiões!$A$1:$E$79,4,FALSE)</f>
        <v>1</v>
      </c>
      <c r="M310" s="23" t="str">
        <f>VLOOKUP(H310,Regiões!$A$1:$E$79,5,FALSE)</f>
        <v>Metropolitana</v>
      </c>
      <c r="N310" s="91">
        <v>7969.5810000000001</v>
      </c>
      <c r="O310" s="91">
        <v>217090.02799999999</v>
      </c>
      <c r="P310" s="91">
        <f t="shared" si="13"/>
        <v>268366.26399999997</v>
      </c>
      <c r="Q310" s="91">
        <v>167232.182</v>
      </c>
      <c r="R310" s="91">
        <v>101134.08199999999</v>
      </c>
      <c r="S310" s="91">
        <v>113784.72100000001</v>
      </c>
      <c r="T310" s="91">
        <v>607210.59499999997</v>
      </c>
      <c r="U310" s="91">
        <v>59458</v>
      </c>
      <c r="V310" s="91">
        <f t="shared" si="14"/>
        <v>10212.428857344681</v>
      </c>
    </row>
    <row r="311" spans="1:22" x14ac:dyDescent="0.25">
      <c r="A311" s="27" t="str">
        <f t="shared" si="12"/>
        <v>32051502005</v>
      </c>
      <c r="B311" s="23">
        <f>VLOOKUP(H311,Nomes!$H$2:$I$79,2,FALSE)</f>
        <v>75</v>
      </c>
      <c r="C311" s="23">
        <f>VLOOKUP(D311,Nomes!$C$2:$D$15,2,FALSE)</f>
        <v>4</v>
      </c>
      <c r="D311" s="23">
        <v>2005</v>
      </c>
      <c r="E311" s="23">
        <v>32</v>
      </c>
      <c r="F311" s="23" t="s">
        <v>14</v>
      </c>
      <c r="G311" s="23" t="s">
        <v>184</v>
      </c>
      <c r="H311" s="23" t="s">
        <v>185</v>
      </c>
      <c r="I311" s="23"/>
      <c r="J311" s="23" t="s">
        <v>22</v>
      </c>
      <c r="K311" s="23" t="s">
        <v>23</v>
      </c>
      <c r="L311" s="23">
        <f>VLOOKUP(H311,Regiões!$A$1:$E$79,4,FALSE)</f>
        <v>10</v>
      </c>
      <c r="M311" s="23" t="str">
        <f>VLOOKUP(H311,Regiões!$A$1:$E$79,5,FALSE)</f>
        <v>Noroeste</v>
      </c>
      <c r="N311" s="91">
        <v>14222.022000000001</v>
      </c>
      <c r="O311" s="91">
        <v>20331.901000000002</v>
      </c>
      <c r="P311" s="91">
        <f t="shared" si="13"/>
        <v>29188.321</v>
      </c>
      <c r="Q311" s="91">
        <v>13402.43</v>
      </c>
      <c r="R311" s="91">
        <v>15785.891</v>
      </c>
      <c r="S311" s="91">
        <v>2469.5</v>
      </c>
      <c r="T311" s="91">
        <v>66211.744000000006</v>
      </c>
      <c r="U311" s="91">
        <v>8464</v>
      </c>
      <c r="V311" s="91">
        <f t="shared" si="14"/>
        <v>7822.7485822306244</v>
      </c>
    </row>
    <row r="312" spans="1:22" x14ac:dyDescent="0.25">
      <c r="A312" s="27" t="str">
        <f t="shared" si="12"/>
        <v>32051762005</v>
      </c>
      <c r="B312" s="23">
        <f>VLOOKUP(H312,Nomes!$H$2:$I$79,2,FALSE)</f>
        <v>76</v>
      </c>
      <c r="C312" s="23">
        <f>VLOOKUP(D312,Nomes!$C$2:$D$15,2,FALSE)</f>
        <v>4</v>
      </c>
      <c r="D312" s="23">
        <v>2005</v>
      </c>
      <c r="E312" s="23">
        <v>32</v>
      </c>
      <c r="F312" s="23" t="s">
        <v>14</v>
      </c>
      <c r="G312" s="23" t="s">
        <v>186</v>
      </c>
      <c r="H312" s="23" t="s">
        <v>187</v>
      </c>
      <c r="I312" s="23"/>
      <c r="J312" s="23" t="s">
        <v>22</v>
      </c>
      <c r="K312" s="23" t="s">
        <v>23</v>
      </c>
      <c r="L312" s="23">
        <f>VLOOKUP(H312,Regiões!$A$1:$E$79,4,FALSE)</f>
        <v>8</v>
      </c>
      <c r="M312" s="23" t="str">
        <f>VLOOKUP(H312,Regiões!$A$1:$E$79,5,FALSE)</f>
        <v>Centro-Oeste</v>
      </c>
      <c r="N312" s="91">
        <v>21406.776000000002</v>
      </c>
      <c r="O312" s="91">
        <v>4053.569</v>
      </c>
      <c r="P312" s="91">
        <f t="shared" si="13"/>
        <v>41345.771999999997</v>
      </c>
      <c r="Q312" s="91">
        <v>18031.705999999998</v>
      </c>
      <c r="R312" s="91">
        <v>23314.065999999999</v>
      </c>
      <c r="S312" s="91">
        <v>2922.3359999999998</v>
      </c>
      <c r="T312" s="91">
        <v>69728.452999999994</v>
      </c>
      <c r="U312" s="91">
        <v>14307</v>
      </c>
      <c r="V312" s="91">
        <f t="shared" si="14"/>
        <v>4873.7298525197457</v>
      </c>
    </row>
    <row r="313" spans="1:22" x14ac:dyDescent="0.25">
      <c r="A313" s="27" t="str">
        <f t="shared" si="12"/>
        <v>32052002005</v>
      </c>
      <c r="B313" s="23">
        <f>VLOOKUP(H313,Nomes!$H$2:$I$79,2,FALSE)</f>
        <v>77</v>
      </c>
      <c r="C313" s="23">
        <f>VLOOKUP(D313,Nomes!$C$2:$D$15,2,FALSE)</f>
        <v>4</v>
      </c>
      <c r="D313" s="23">
        <v>2005</v>
      </c>
      <c r="E313" s="23">
        <v>32</v>
      </c>
      <c r="F313" s="23" t="s">
        <v>14</v>
      </c>
      <c r="G313" s="23" t="s">
        <v>188</v>
      </c>
      <c r="H313" s="23" t="s">
        <v>189</v>
      </c>
      <c r="I313" s="23" t="s">
        <v>69</v>
      </c>
      <c r="J313" s="23" t="s">
        <v>17</v>
      </c>
      <c r="K313" s="23" t="s">
        <v>18</v>
      </c>
      <c r="L313" s="23">
        <f>VLOOKUP(H313,Regiões!$A$1:$E$79,4,FALSE)</f>
        <v>1</v>
      </c>
      <c r="M313" s="23" t="str">
        <f>VLOOKUP(H313,Regiões!$A$1:$E$79,5,FALSE)</f>
        <v>Metropolitana</v>
      </c>
      <c r="N313" s="91">
        <v>4901.3419999999996</v>
      </c>
      <c r="O313" s="91">
        <v>665832.75800000003</v>
      </c>
      <c r="P313" s="91">
        <f t="shared" si="13"/>
        <v>2430764.358</v>
      </c>
      <c r="Q313" s="91">
        <v>1845294.5819999999</v>
      </c>
      <c r="R313" s="91">
        <v>585469.77599999995</v>
      </c>
      <c r="S313" s="91">
        <v>1009034.039</v>
      </c>
      <c r="T313" s="91">
        <v>4110532.4959999998</v>
      </c>
      <c r="U313" s="91">
        <v>396323</v>
      </c>
      <c r="V313" s="91">
        <f t="shared" si="14"/>
        <v>10371.672842605652</v>
      </c>
    </row>
    <row r="314" spans="1:22" x14ac:dyDescent="0.25">
      <c r="A314" s="27" t="str">
        <f t="shared" si="12"/>
        <v>32053092005</v>
      </c>
      <c r="B314" s="23">
        <f>VLOOKUP(H314,Nomes!$H$2:$I$79,2,FALSE)</f>
        <v>78</v>
      </c>
      <c r="C314" s="23">
        <f>VLOOKUP(D314,Nomes!$C$2:$D$15,2,FALSE)</f>
        <v>4</v>
      </c>
      <c r="D314" s="23">
        <v>2005</v>
      </c>
      <c r="E314" s="23">
        <v>32</v>
      </c>
      <c r="F314" s="23" t="s">
        <v>14</v>
      </c>
      <c r="G314" s="23" t="s">
        <v>190</v>
      </c>
      <c r="H314" s="23" t="s">
        <v>71</v>
      </c>
      <c r="I314" s="23" t="s">
        <v>69</v>
      </c>
      <c r="J314" s="23" t="s">
        <v>17</v>
      </c>
      <c r="K314" s="23" t="s">
        <v>18</v>
      </c>
      <c r="L314" s="23">
        <f>VLOOKUP(H314,Regiões!$A$1:$E$79,4,FALSE)</f>
        <v>1</v>
      </c>
      <c r="M314" s="23" t="str">
        <f>VLOOKUP(H314,Regiões!$A$1:$E$79,5,FALSE)</f>
        <v>Metropolitana</v>
      </c>
      <c r="N314" s="91">
        <v>3536.4580000000001</v>
      </c>
      <c r="O314" s="91">
        <v>2532385.1320000002</v>
      </c>
      <c r="P314" s="91">
        <f t="shared" si="13"/>
        <v>5639483.091</v>
      </c>
      <c r="Q314" s="91">
        <v>4961715.8540000003</v>
      </c>
      <c r="R314" s="91">
        <v>677767.23699999996</v>
      </c>
      <c r="S314" s="91">
        <v>4389727.3609999996</v>
      </c>
      <c r="T314" s="91">
        <v>12565132.040999999</v>
      </c>
      <c r="U314" s="91">
        <v>313312</v>
      </c>
      <c r="V314" s="91">
        <f t="shared" si="14"/>
        <v>40104.215737028906</v>
      </c>
    </row>
    <row r="315" spans="1:22" x14ac:dyDescent="0.25">
      <c r="A315" s="27" t="str">
        <f t="shared" si="12"/>
        <v>32001022006</v>
      </c>
      <c r="B315" s="23">
        <f>VLOOKUP(H315,Nomes!$H$2:$I$79,2,FALSE)</f>
        <v>1</v>
      </c>
      <c r="C315" s="23">
        <f>VLOOKUP(D315,Nomes!$C$2:$D$15,2,FALSE)</f>
        <v>5</v>
      </c>
      <c r="D315" s="23">
        <v>2006</v>
      </c>
      <c r="E315" s="23">
        <v>32</v>
      </c>
      <c r="F315" s="23" t="s">
        <v>14</v>
      </c>
      <c r="G315" s="23" t="s">
        <v>15</v>
      </c>
      <c r="H315" s="23" t="s">
        <v>16</v>
      </c>
      <c r="I315" s="23"/>
      <c r="J315" s="23" t="s">
        <v>17</v>
      </c>
      <c r="K315" s="23" t="s">
        <v>18</v>
      </c>
      <c r="L315" s="23">
        <f>VLOOKUP(H315,Regiões!$A$1:$E$79,4,FALSE)</f>
        <v>3</v>
      </c>
      <c r="M315" s="23" t="str">
        <f>VLOOKUP(H315,Regiões!$A$1:$E$79,5,FALSE)</f>
        <v>Sudoeste Serrana</v>
      </c>
      <c r="N315" s="91">
        <v>26875.279999999999</v>
      </c>
      <c r="O315" s="91">
        <v>16860.538</v>
      </c>
      <c r="P315" s="91">
        <f t="shared" si="13"/>
        <v>116502.264</v>
      </c>
      <c r="Q315" s="91">
        <v>56329.847999999998</v>
      </c>
      <c r="R315" s="91">
        <v>60172.415999999997</v>
      </c>
      <c r="S315" s="91">
        <v>9747.4269999999997</v>
      </c>
      <c r="T315" s="91">
        <v>169985.50899999999</v>
      </c>
      <c r="U315" s="91">
        <v>33797</v>
      </c>
      <c r="V315" s="91">
        <f t="shared" si="14"/>
        <v>5029.6034855164662</v>
      </c>
    </row>
    <row r="316" spans="1:22" x14ac:dyDescent="0.25">
      <c r="A316" s="27" t="str">
        <f t="shared" si="12"/>
        <v>32001362006</v>
      </c>
      <c r="B316" s="23">
        <f>VLOOKUP(H316,Nomes!$H$2:$I$79,2,FALSE)</f>
        <v>2</v>
      </c>
      <c r="C316" s="23">
        <f>VLOOKUP(D316,Nomes!$C$2:$D$15,2,FALSE)</f>
        <v>5</v>
      </c>
      <c r="D316" s="23">
        <v>2006</v>
      </c>
      <c r="E316" s="23">
        <v>32</v>
      </c>
      <c r="F316" s="23" t="s">
        <v>14</v>
      </c>
      <c r="G316" s="23" t="s">
        <v>20</v>
      </c>
      <c r="H316" s="23" t="s">
        <v>21</v>
      </c>
      <c r="I316" s="23"/>
      <c r="J316" s="23" t="s">
        <v>22</v>
      </c>
      <c r="K316" s="23" t="s">
        <v>23</v>
      </c>
      <c r="L316" s="23">
        <f>VLOOKUP(H316,Regiões!$A$1:$E$79,4,FALSE)</f>
        <v>10</v>
      </c>
      <c r="M316" s="23" t="str">
        <f>VLOOKUP(H316,Regiões!$A$1:$E$79,5,FALSE)</f>
        <v>Noroeste</v>
      </c>
      <c r="N316" s="91">
        <v>16269.536</v>
      </c>
      <c r="O316" s="91">
        <v>8463.15</v>
      </c>
      <c r="P316" s="91">
        <f t="shared" si="13"/>
        <v>34032.555</v>
      </c>
      <c r="Q316" s="91">
        <v>14614.175999999999</v>
      </c>
      <c r="R316" s="91">
        <v>19418.379000000001</v>
      </c>
      <c r="S316" s="91">
        <v>3543.337</v>
      </c>
      <c r="T316" s="91">
        <v>62308.578000000001</v>
      </c>
      <c r="U316" s="91">
        <v>9436</v>
      </c>
      <c r="V316" s="91">
        <f t="shared" si="14"/>
        <v>6603.2829588808818</v>
      </c>
    </row>
    <row r="317" spans="1:22" x14ac:dyDescent="0.25">
      <c r="A317" s="27" t="str">
        <f t="shared" si="12"/>
        <v>32001692006</v>
      </c>
      <c r="B317" s="23">
        <f>VLOOKUP(H317,Nomes!$H$2:$I$79,2,FALSE)</f>
        <v>3</v>
      </c>
      <c r="C317" s="23">
        <f>VLOOKUP(D317,Nomes!$C$2:$D$15,2,FALSE)</f>
        <v>5</v>
      </c>
      <c r="D317" s="23">
        <v>2006</v>
      </c>
      <c r="E317" s="23">
        <v>32</v>
      </c>
      <c r="F317" s="23" t="s">
        <v>14</v>
      </c>
      <c r="G317" s="23" t="s">
        <v>26</v>
      </c>
      <c r="H317" s="23" t="s">
        <v>27</v>
      </c>
      <c r="I317" s="23"/>
      <c r="J317" s="23" t="s">
        <v>22</v>
      </c>
      <c r="K317" s="23" t="s">
        <v>23</v>
      </c>
      <c r="L317" s="23">
        <f>VLOOKUP(H317,Regiões!$A$1:$E$79,4,FALSE)</f>
        <v>10</v>
      </c>
      <c r="M317" s="23" t="str">
        <f>VLOOKUP(H317,Regiões!$A$1:$E$79,5,FALSE)</f>
        <v>Noroeste</v>
      </c>
      <c r="N317" s="91">
        <v>12462.592000000001</v>
      </c>
      <c r="O317" s="91">
        <v>10973.383</v>
      </c>
      <c r="P317" s="91">
        <f t="shared" si="13"/>
        <v>42479.425000000003</v>
      </c>
      <c r="Q317" s="91">
        <v>16785.204000000002</v>
      </c>
      <c r="R317" s="91">
        <v>25694.221000000001</v>
      </c>
      <c r="S317" s="91">
        <v>3573.0439999999999</v>
      </c>
      <c r="T317" s="91">
        <v>69488.442999999999</v>
      </c>
      <c r="U317" s="91">
        <v>12788</v>
      </c>
      <c r="V317" s="91">
        <f t="shared" si="14"/>
        <v>5433.8788708163902</v>
      </c>
    </row>
    <row r="318" spans="1:22" x14ac:dyDescent="0.25">
      <c r="A318" s="27" t="str">
        <f t="shared" si="12"/>
        <v>32002012006</v>
      </c>
      <c r="B318" s="23">
        <f>VLOOKUP(H318,Nomes!$H$2:$I$79,2,FALSE)</f>
        <v>4</v>
      </c>
      <c r="C318" s="23">
        <f>VLOOKUP(D318,Nomes!$C$2:$D$15,2,FALSE)</f>
        <v>5</v>
      </c>
      <c r="D318" s="23">
        <v>2006</v>
      </c>
      <c r="E318" s="23">
        <v>32</v>
      </c>
      <c r="F318" s="23" t="s">
        <v>14</v>
      </c>
      <c r="G318" s="23" t="s">
        <v>30</v>
      </c>
      <c r="H318" s="23" t="s">
        <v>31</v>
      </c>
      <c r="I318" s="23"/>
      <c r="J318" s="23" t="s">
        <v>32</v>
      </c>
      <c r="K318" s="23" t="s">
        <v>33</v>
      </c>
      <c r="L318" s="23">
        <f>VLOOKUP(H318,Regiões!$A$1:$E$79,4,FALSE)</f>
        <v>6</v>
      </c>
      <c r="M318" s="23" t="str">
        <f>VLOOKUP(H318,Regiões!$A$1:$E$79,5,FALSE)</f>
        <v>Caparaó</v>
      </c>
      <c r="N318" s="91">
        <v>19521.446</v>
      </c>
      <c r="O318" s="91">
        <v>18119.572</v>
      </c>
      <c r="P318" s="91">
        <f t="shared" si="13"/>
        <v>127408.376</v>
      </c>
      <c r="Q318" s="91">
        <v>66079.013000000006</v>
      </c>
      <c r="R318" s="91">
        <v>61329.362999999998</v>
      </c>
      <c r="S318" s="91">
        <v>10833.019</v>
      </c>
      <c r="T318" s="91">
        <v>175882.413</v>
      </c>
      <c r="U318" s="91">
        <v>32669</v>
      </c>
      <c r="V318" s="91">
        <f t="shared" si="14"/>
        <v>5383.7709449325048</v>
      </c>
    </row>
    <row r="319" spans="1:22" x14ac:dyDescent="0.25">
      <c r="A319" s="27" t="str">
        <f t="shared" si="12"/>
        <v>32003002006</v>
      </c>
      <c r="B319" s="23">
        <f>VLOOKUP(H319,Nomes!$H$2:$I$79,2,FALSE)</f>
        <v>5</v>
      </c>
      <c r="C319" s="23">
        <f>VLOOKUP(D319,Nomes!$C$2:$D$15,2,FALSE)</f>
        <v>5</v>
      </c>
      <c r="D319" s="23">
        <v>2006</v>
      </c>
      <c r="E319" s="23">
        <v>32</v>
      </c>
      <c r="F319" s="23" t="s">
        <v>14</v>
      </c>
      <c r="G319" s="23" t="s">
        <v>35</v>
      </c>
      <c r="H319" s="23" t="s">
        <v>36</v>
      </c>
      <c r="I319" s="23"/>
      <c r="J319" s="23" t="s">
        <v>17</v>
      </c>
      <c r="K319" s="23" t="s">
        <v>18</v>
      </c>
      <c r="L319" s="23">
        <f>VLOOKUP(H319,Regiões!$A$1:$E$79,4,FALSE)</f>
        <v>4</v>
      </c>
      <c r="M319" s="23" t="str">
        <f>VLOOKUP(H319,Regiões!$A$1:$E$79,5,FALSE)</f>
        <v>Litoral Sul</v>
      </c>
      <c r="N319" s="91">
        <v>17410.330000000002</v>
      </c>
      <c r="O319" s="91">
        <v>9273.9670000000006</v>
      </c>
      <c r="P319" s="91">
        <f t="shared" si="13"/>
        <v>56573.214</v>
      </c>
      <c r="Q319" s="91">
        <v>29413.432000000001</v>
      </c>
      <c r="R319" s="91">
        <v>27159.781999999999</v>
      </c>
      <c r="S319" s="91">
        <v>5845.308</v>
      </c>
      <c r="T319" s="91">
        <v>89102.817999999999</v>
      </c>
      <c r="U319" s="91">
        <v>14332</v>
      </c>
      <c r="V319" s="91">
        <f t="shared" si="14"/>
        <v>6217.0540050237232</v>
      </c>
    </row>
    <row r="320" spans="1:22" x14ac:dyDescent="0.25">
      <c r="A320" s="27" t="str">
        <f t="shared" si="12"/>
        <v>32003592006</v>
      </c>
      <c r="B320" s="23">
        <f>VLOOKUP(H320,Nomes!$H$2:$I$79,2,FALSE)</f>
        <v>6</v>
      </c>
      <c r="C320" s="23">
        <f>VLOOKUP(D320,Nomes!$C$2:$D$15,2,FALSE)</f>
        <v>5</v>
      </c>
      <c r="D320" s="23">
        <v>2006</v>
      </c>
      <c r="E320" s="23">
        <v>32</v>
      </c>
      <c r="F320" s="23" t="s">
        <v>14</v>
      </c>
      <c r="G320" s="23" t="s">
        <v>39</v>
      </c>
      <c r="H320" s="23" t="s">
        <v>40</v>
      </c>
      <c r="I320" s="23"/>
      <c r="J320" s="23" t="s">
        <v>22</v>
      </c>
      <c r="K320" s="23" t="s">
        <v>23</v>
      </c>
      <c r="L320" s="23">
        <f>VLOOKUP(H320,Regiões!$A$1:$E$79,4,FALSE)</f>
        <v>8</v>
      </c>
      <c r="M320" s="23" t="str">
        <f>VLOOKUP(H320,Regiões!$A$1:$E$79,5,FALSE)</f>
        <v>Centro-Oeste</v>
      </c>
      <c r="N320" s="91">
        <v>5591.1390000000001</v>
      </c>
      <c r="O320" s="91">
        <v>1808.944</v>
      </c>
      <c r="P320" s="91">
        <f t="shared" si="13"/>
        <v>23917.995000000003</v>
      </c>
      <c r="Q320" s="91">
        <v>9260.5730000000003</v>
      </c>
      <c r="R320" s="91">
        <v>14657.422</v>
      </c>
      <c r="S320" s="91">
        <v>1659.548</v>
      </c>
      <c r="T320" s="91">
        <v>32977.625999999997</v>
      </c>
      <c r="U320" s="91">
        <v>6577</v>
      </c>
      <c r="V320" s="91">
        <f t="shared" si="14"/>
        <v>5014.0833206629159</v>
      </c>
    </row>
    <row r="321" spans="1:22" x14ac:dyDescent="0.25">
      <c r="A321" s="27" t="str">
        <f t="shared" si="12"/>
        <v>32004092006</v>
      </c>
      <c r="B321" s="23">
        <f>VLOOKUP(H321,Nomes!$H$2:$I$79,2,FALSE)</f>
        <v>7</v>
      </c>
      <c r="C321" s="23">
        <f>VLOOKUP(D321,Nomes!$C$2:$D$15,2,FALSE)</f>
        <v>5</v>
      </c>
      <c r="D321" s="23">
        <v>2006</v>
      </c>
      <c r="E321" s="23">
        <v>32</v>
      </c>
      <c r="F321" s="23" t="s">
        <v>14</v>
      </c>
      <c r="G321" s="23" t="s">
        <v>43</v>
      </c>
      <c r="H321" s="23" t="s">
        <v>44</v>
      </c>
      <c r="I321" s="23"/>
      <c r="J321" s="23" t="s">
        <v>17</v>
      </c>
      <c r="K321" s="23" t="s">
        <v>18</v>
      </c>
      <c r="L321" s="23">
        <f>VLOOKUP(H321,Regiões!$A$1:$E$79,4,FALSE)</f>
        <v>4</v>
      </c>
      <c r="M321" s="23" t="str">
        <f>VLOOKUP(H321,Regiões!$A$1:$E$79,5,FALSE)</f>
        <v>Litoral Sul</v>
      </c>
      <c r="N321" s="91">
        <v>12400.751</v>
      </c>
      <c r="O321" s="91">
        <v>1147125.548</v>
      </c>
      <c r="P321" s="91">
        <f t="shared" si="13"/>
        <v>328931.14300000004</v>
      </c>
      <c r="Q321" s="91">
        <v>264554.89500000002</v>
      </c>
      <c r="R321" s="91">
        <v>64376.248</v>
      </c>
      <c r="S321" s="91">
        <v>79104.524000000005</v>
      </c>
      <c r="T321" s="91">
        <v>1567561.9680000001</v>
      </c>
      <c r="U321" s="91">
        <v>22311</v>
      </c>
      <c r="V321" s="91">
        <f t="shared" si="14"/>
        <v>70259.601452198462</v>
      </c>
    </row>
    <row r="322" spans="1:22" x14ac:dyDescent="0.25">
      <c r="A322" s="27" t="str">
        <f t="shared" si="12"/>
        <v>32005082006</v>
      </c>
      <c r="B322" s="23">
        <f>VLOOKUP(H322,Nomes!$H$2:$I$79,2,FALSE)</f>
        <v>8</v>
      </c>
      <c r="C322" s="23">
        <f>VLOOKUP(D322,Nomes!$C$2:$D$15,2,FALSE)</f>
        <v>5</v>
      </c>
      <c r="D322" s="23">
        <v>2006</v>
      </c>
      <c r="E322" s="23">
        <v>32</v>
      </c>
      <c r="F322" s="23" t="s">
        <v>14</v>
      </c>
      <c r="G322" s="23" t="s">
        <v>45</v>
      </c>
      <c r="H322" s="23" t="s">
        <v>46</v>
      </c>
      <c r="I322" s="23"/>
      <c r="J322" s="23" t="s">
        <v>32</v>
      </c>
      <c r="K322" s="23" t="s">
        <v>33</v>
      </c>
      <c r="L322" s="23">
        <f>VLOOKUP(H322,Regiões!$A$1:$E$79,4,FALSE)</f>
        <v>5</v>
      </c>
      <c r="M322" s="23" t="str">
        <f>VLOOKUP(H322,Regiões!$A$1:$E$79,5,FALSE)</f>
        <v>Central Sul</v>
      </c>
      <c r="N322" s="91">
        <v>4868.5339999999997</v>
      </c>
      <c r="O322" s="91">
        <v>2386.8420000000001</v>
      </c>
      <c r="P322" s="91">
        <f t="shared" si="13"/>
        <v>27615.004000000001</v>
      </c>
      <c r="Q322" s="91">
        <v>10453.759</v>
      </c>
      <c r="R322" s="91">
        <v>17161.244999999999</v>
      </c>
      <c r="S322" s="91">
        <v>1701.83</v>
      </c>
      <c r="T322" s="91">
        <v>36572.209000000003</v>
      </c>
      <c r="U322" s="91">
        <v>8073</v>
      </c>
      <c r="V322" s="91">
        <f t="shared" si="14"/>
        <v>4530.1881580577228</v>
      </c>
    </row>
    <row r="323" spans="1:22" x14ac:dyDescent="0.25">
      <c r="A323" s="27" t="str">
        <f t="shared" ref="A323:A386" si="15">G323&amp;D323</f>
        <v>32006072006</v>
      </c>
      <c r="B323" s="23">
        <f>VLOOKUP(H323,Nomes!$H$2:$I$79,2,FALSE)</f>
        <v>9</v>
      </c>
      <c r="C323" s="23">
        <f>VLOOKUP(D323,Nomes!$C$2:$D$15,2,FALSE)</f>
        <v>5</v>
      </c>
      <c r="D323" s="23">
        <v>2006</v>
      </c>
      <c r="E323" s="23">
        <v>32</v>
      </c>
      <c r="F323" s="23" t="s">
        <v>14</v>
      </c>
      <c r="G323" s="23" t="s">
        <v>49</v>
      </c>
      <c r="H323" s="23" t="s">
        <v>50</v>
      </c>
      <c r="I323" s="23"/>
      <c r="J323" s="23" t="s">
        <v>51</v>
      </c>
      <c r="K323" s="23" t="s">
        <v>52</v>
      </c>
      <c r="L323" s="23">
        <f>VLOOKUP(H323,Regiões!$A$1:$E$79,4,FALSE)</f>
        <v>7</v>
      </c>
      <c r="M323" s="23" t="str">
        <f>VLOOKUP(H323,Regiões!$A$1:$E$79,5,FALSE)</f>
        <v>Rio Doce</v>
      </c>
      <c r="N323" s="91">
        <v>43595.207999999999</v>
      </c>
      <c r="O323" s="91">
        <v>2135537.767</v>
      </c>
      <c r="P323" s="91">
        <f t="shared" si="13"/>
        <v>789456.15700000001</v>
      </c>
      <c r="Q323" s="91">
        <v>607317.08100000001</v>
      </c>
      <c r="R323" s="91">
        <v>182139.076</v>
      </c>
      <c r="S323" s="91">
        <v>326663.41700000002</v>
      </c>
      <c r="T323" s="91">
        <v>3295252.55</v>
      </c>
      <c r="U323" s="91">
        <v>73657</v>
      </c>
      <c r="V323" s="91">
        <f t="shared" si="14"/>
        <v>44737.805639654071</v>
      </c>
    </row>
    <row r="324" spans="1:22" x14ac:dyDescent="0.25">
      <c r="A324" s="27" t="str">
        <f t="shared" si="15"/>
        <v>32007062006</v>
      </c>
      <c r="B324" s="23">
        <f>VLOOKUP(H324,Nomes!$H$2:$I$79,2,FALSE)</f>
        <v>10</v>
      </c>
      <c r="C324" s="23">
        <f>VLOOKUP(D324,Nomes!$C$2:$D$15,2,FALSE)</f>
        <v>5</v>
      </c>
      <c r="D324" s="23">
        <v>2006</v>
      </c>
      <c r="E324" s="23">
        <v>32</v>
      </c>
      <c r="F324" s="23" t="s">
        <v>14</v>
      </c>
      <c r="G324" s="23" t="s">
        <v>55</v>
      </c>
      <c r="H324" s="23" t="s">
        <v>56</v>
      </c>
      <c r="I324" s="23"/>
      <c r="J324" s="23" t="s">
        <v>32</v>
      </c>
      <c r="K324" s="23" t="s">
        <v>33</v>
      </c>
      <c r="L324" s="23">
        <f>VLOOKUP(H324,Regiões!$A$1:$E$79,4,FALSE)</f>
        <v>5</v>
      </c>
      <c r="M324" s="23" t="str">
        <f>VLOOKUP(H324,Regiões!$A$1:$E$79,5,FALSE)</f>
        <v>Central Sul</v>
      </c>
      <c r="N324" s="91">
        <v>6110.1450000000004</v>
      </c>
      <c r="O324" s="91">
        <v>44658.37</v>
      </c>
      <c r="P324" s="91">
        <f t="shared" ref="P324:P387" si="16">Q324+R324</f>
        <v>41552.565999999999</v>
      </c>
      <c r="Q324" s="91">
        <v>20747.373</v>
      </c>
      <c r="R324" s="91">
        <v>20805.192999999999</v>
      </c>
      <c r="S324" s="91">
        <v>12950.789000000001</v>
      </c>
      <c r="T324" s="91">
        <v>105271.86900000001</v>
      </c>
      <c r="U324" s="91">
        <v>9555</v>
      </c>
      <c r="V324" s="91">
        <f t="shared" ref="V324:V387" si="17">(T324*1000)/U324</f>
        <v>11017.46405023548</v>
      </c>
    </row>
    <row r="325" spans="1:22" x14ac:dyDescent="0.25">
      <c r="A325" s="27" t="str">
        <f t="shared" si="15"/>
        <v>32008052006</v>
      </c>
      <c r="B325" s="23">
        <f>VLOOKUP(H325,Nomes!$H$2:$I$79,2,FALSE)</f>
        <v>11</v>
      </c>
      <c r="C325" s="23">
        <f>VLOOKUP(D325,Nomes!$C$2:$D$15,2,FALSE)</f>
        <v>5</v>
      </c>
      <c r="D325" s="23">
        <v>2006</v>
      </c>
      <c r="E325" s="23">
        <v>32</v>
      </c>
      <c r="F325" s="23" t="s">
        <v>14</v>
      </c>
      <c r="G325" s="23" t="s">
        <v>57</v>
      </c>
      <c r="H325" s="23" t="s">
        <v>58</v>
      </c>
      <c r="I325" s="23"/>
      <c r="J325" s="23" t="s">
        <v>22</v>
      </c>
      <c r="K325" s="23" t="s">
        <v>23</v>
      </c>
      <c r="L325" s="23">
        <f>VLOOKUP(H325,Regiões!$A$1:$E$79,4,FALSE)</f>
        <v>8</v>
      </c>
      <c r="M325" s="23" t="str">
        <f>VLOOKUP(H325,Regiões!$A$1:$E$79,5,FALSE)</f>
        <v>Centro-Oeste</v>
      </c>
      <c r="N325" s="91">
        <v>18039.864000000001</v>
      </c>
      <c r="O325" s="91">
        <v>81010.441999999995</v>
      </c>
      <c r="P325" s="91">
        <f t="shared" si="16"/>
        <v>131207.34599999999</v>
      </c>
      <c r="Q325" s="91">
        <v>71936</v>
      </c>
      <c r="R325" s="91">
        <v>59271.345999999998</v>
      </c>
      <c r="S325" s="91">
        <v>13755.6</v>
      </c>
      <c r="T325" s="91">
        <v>244013.25200000001</v>
      </c>
      <c r="U325" s="91">
        <v>28335</v>
      </c>
      <c r="V325" s="91">
        <f t="shared" si="17"/>
        <v>8611.7258514205041</v>
      </c>
    </row>
    <row r="326" spans="1:22" x14ac:dyDescent="0.25">
      <c r="A326" s="27" t="str">
        <f t="shared" si="15"/>
        <v>32009042006</v>
      </c>
      <c r="B326" s="23">
        <f>VLOOKUP(H326,Nomes!$H$2:$I$79,2,FALSE)</f>
        <v>12</v>
      </c>
      <c r="C326" s="23">
        <f>VLOOKUP(D326,Nomes!$C$2:$D$15,2,FALSE)</f>
        <v>5</v>
      </c>
      <c r="D326" s="23">
        <v>2006</v>
      </c>
      <c r="E326" s="23">
        <v>32</v>
      </c>
      <c r="F326" s="23" t="s">
        <v>14</v>
      </c>
      <c r="G326" s="23" t="s">
        <v>59</v>
      </c>
      <c r="H326" s="23" t="s">
        <v>29</v>
      </c>
      <c r="I326" s="23"/>
      <c r="J326" s="23" t="s">
        <v>22</v>
      </c>
      <c r="K326" s="23" t="s">
        <v>23</v>
      </c>
      <c r="L326" s="23">
        <f>VLOOKUP(H326,Regiões!$A$1:$E$79,4,FALSE)</f>
        <v>10</v>
      </c>
      <c r="M326" s="23" t="str">
        <f>VLOOKUP(H326,Regiões!$A$1:$E$79,5,FALSE)</f>
        <v>Noroeste</v>
      </c>
      <c r="N326" s="91">
        <v>16679.972000000002</v>
      </c>
      <c r="O326" s="91">
        <v>86188.285999999993</v>
      </c>
      <c r="P326" s="91">
        <f t="shared" si="16"/>
        <v>178947.397</v>
      </c>
      <c r="Q326" s="91">
        <v>105815.88499999999</v>
      </c>
      <c r="R326" s="91">
        <v>73131.512000000002</v>
      </c>
      <c r="S326" s="91">
        <v>30442.791000000001</v>
      </c>
      <c r="T326" s="91">
        <v>312258.44699999999</v>
      </c>
      <c r="U326" s="91">
        <v>38971</v>
      </c>
      <c r="V326" s="91">
        <f t="shared" si="17"/>
        <v>8012.5849221215776</v>
      </c>
    </row>
    <row r="327" spans="1:22" x14ac:dyDescent="0.25">
      <c r="A327" s="27" t="str">
        <f t="shared" si="15"/>
        <v>32010012006</v>
      </c>
      <c r="B327" s="23">
        <f>VLOOKUP(H327,Nomes!$H$2:$I$79,2,FALSE)</f>
        <v>13</v>
      </c>
      <c r="C327" s="23">
        <f>VLOOKUP(D327,Nomes!$C$2:$D$15,2,FALSE)</f>
        <v>5</v>
      </c>
      <c r="D327" s="23">
        <v>2006</v>
      </c>
      <c r="E327" s="23">
        <v>32</v>
      </c>
      <c r="F327" s="23" t="s">
        <v>14</v>
      </c>
      <c r="G327" s="23" t="s">
        <v>60</v>
      </c>
      <c r="H327" s="23" t="s">
        <v>61</v>
      </c>
      <c r="I327" s="23"/>
      <c r="J327" s="23" t="s">
        <v>22</v>
      </c>
      <c r="K327" s="23" t="s">
        <v>23</v>
      </c>
      <c r="L327" s="23">
        <f>VLOOKUP(H327,Regiões!$A$1:$E$79,4,FALSE)</f>
        <v>9</v>
      </c>
      <c r="M327" s="23" t="str">
        <f>VLOOKUP(H327,Regiões!$A$1:$E$79,5,FALSE)</f>
        <v>Nordeste</v>
      </c>
      <c r="N327" s="91">
        <v>27484.745999999999</v>
      </c>
      <c r="O327" s="91">
        <v>13752.916999999999</v>
      </c>
      <c r="P327" s="91">
        <f t="shared" si="16"/>
        <v>56672.811999999998</v>
      </c>
      <c r="Q327" s="91">
        <v>28541.332999999999</v>
      </c>
      <c r="R327" s="91">
        <v>28131.478999999999</v>
      </c>
      <c r="S327" s="91">
        <v>5535.13</v>
      </c>
      <c r="T327" s="91">
        <v>103445.605</v>
      </c>
      <c r="U327" s="91">
        <v>14253</v>
      </c>
      <c r="V327" s="91">
        <f t="shared" si="17"/>
        <v>7257.8127411772957</v>
      </c>
    </row>
    <row r="328" spans="1:22" x14ac:dyDescent="0.25">
      <c r="A328" s="27" t="str">
        <f t="shared" si="15"/>
        <v>32011002006</v>
      </c>
      <c r="B328" s="23">
        <f>VLOOKUP(H328,Nomes!$H$2:$I$79,2,FALSE)</f>
        <v>14</v>
      </c>
      <c r="C328" s="23">
        <f>VLOOKUP(D328,Nomes!$C$2:$D$15,2,FALSE)</f>
        <v>5</v>
      </c>
      <c r="D328" s="23">
        <v>2006</v>
      </c>
      <c r="E328" s="23">
        <v>32</v>
      </c>
      <c r="F328" s="23" t="s">
        <v>14</v>
      </c>
      <c r="G328" s="23" t="s">
        <v>62</v>
      </c>
      <c r="H328" s="23" t="s">
        <v>63</v>
      </c>
      <c r="I328" s="23"/>
      <c r="J328" s="23" t="s">
        <v>32</v>
      </c>
      <c r="K328" s="23" t="s">
        <v>33</v>
      </c>
      <c r="L328" s="23">
        <f>VLOOKUP(H328,Regiões!$A$1:$E$79,4,FALSE)</f>
        <v>6</v>
      </c>
      <c r="M328" s="23" t="str">
        <f>VLOOKUP(H328,Regiões!$A$1:$E$79,5,FALSE)</f>
        <v>Caparaó</v>
      </c>
      <c r="N328" s="91">
        <v>1024.5889999999999</v>
      </c>
      <c r="O328" s="91">
        <v>8746.2919999999995</v>
      </c>
      <c r="P328" s="91">
        <f t="shared" si="16"/>
        <v>37457.638000000006</v>
      </c>
      <c r="Q328" s="91">
        <v>17690.846000000001</v>
      </c>
      <c r="R328" s="91">
        <v>19766.792000000001</v>
      </c>
      <c r="S328" s="91">
        <v>4914.84</v>
      </c>
      <c r="T328" s="91">
        <v>52143.358999999997</v>
      </c>
      <c r="U328" s="91">
        <v>10159</v>
      </c>
      <c r="V328" s="91">
        <f t="shared" si="17"/>
        <v>5132.7255635397187</v>
      </c>
    </row>
    <row r="329" spans="1:22" x14ac:dyDescent="0.25">
      <c r="A329" s="27" t="str">
        <f t="shared" si="15"/>
        <v>32011592006</v>
      </c>
      <c r="B329" s="23">
        <f>VLOOKUP(H329,Nomes!$H$2:$I$79,2,FALSE)</f>
        <v>15</v>
      </c>
      <c r="C329" s="23">
        <f>VLOOKUP(D329,Nomes!$C$2:$D$15,2,FALSE)</f>
        <v>5</v>
      </c>
      <c r="D329" s="23">
        <v>2006</v>
      </c>
      <c r="E329" s="23">
        <v>32</v>
      </c>
      <c r="F329" s="23" t="s">
        <v>14</v>
      </c>
      <c r="G329" s="23" t="s">
        <v>64</v>
      </c>
      <c r="H329" s="23" t="s">
        <v>65</v>
      </c>
      <c r="I329" s="23"/>
      <c r="J329" s="23" t="s">
        <v>17</v>
      </c>
      <c r="K329" s="23" t="s">
        <v>18</v>
      </c>
      <c r="L329" s="23">
        <f>VLOOKUP(H329,Regiões!$A$1:$E$79,4,FALSE)</f>
        <v>3</v>
      </c>
      <c r="M329" s="23" t="str">
        <f>VLOOKUP(H329,Regiões!$A$1:$E$79,5,FALSE)</f>
        <v>Sudoeste Serrana</v>
      </c>
      <c r="N329" s="91">
        <v>20316.460999999999</v>
      </c>
      <c r="O329" s="91">
        <v>4361.7610000000004</v>
      </c>
      <c r="P329" s="91">
        <f t="shared" si="16"/>
        <v>37384.688999999998</v>
      </c>
      <c r="Q329" s="91">
        <v>13142.625</v>
      </c>
      <c r="R329" s="91">
        <v>24242.063999999998</v>
      </c>
      <c r="S329" s="91">
        <v>2948.6350000000002</v>
      </c>
      <c r="T329" s="91">
        <v>65011.546999999999</v>
      </c>
      <c r="U329" s="91">
        <v>13018</v>
      </c>
      <c r="V329" s="91">
        <f t="shared" si="17"/>
        <v>4993.9734982332157</v>
      </c>
    </row>
    <row r="330" spans="1:22" x14ac:dyDescent="0.25">
      <c r="A330" s="27" t="str">
        <f t="shared" si="15"/>
        <v>32012092006</v>
      </c>
      <c r="B330" s="23">
        <f>VLOOKUP(H330,Nomes!$H$2:$I$79,2,FALSE)</f>
        <v>16</v>
      </c>
      <c r="C330" s="23">
        <f>VLOOKUP(D330,Nomes!$C$2:$D$15,2,FALSE)</f>
        <v>5</v>
      </c>
      <c r="D330" s="23">
        <v>2006</v>
      </c>
      <c r="E330" s="23">
        <v>32</v>
      </c>
      <c r="F330" s="23" t="s">
        <v>14</v>
      </c>
      <c r="G330" s="23" t="s">
        <v>66</v>
      </c>
      <c r="H330" s="23" t="s">
        <v>48</v>
      </c>
      <c r="I330" s="23"/>
      <c r="J330" s="23" t="s">
        <v>32</v>
      </c>
      <c r="K330" s="23" t="s">
        <v>33</v>
      </c>
      <c r="L330" s="23">
        <f>VLOOKUP(H330,Regiões!$A$1:$E$79,4,FALSE)</f>
        <v>5</v>
      </c>
      <c r="M330" s="23" t="str">
        <f>VLOOKUP(H330,Regiões!$A$1:$E$79,5,FALSE)</f>
        <v>Central Sul</v>
      </c>
      <c r="N330" s="91">
        <v>19887.447</v>
      </c>
      <c r="O330" s="91">
        <v>725842.076</v>
      </c>
      <c r="P330" s="91">
        <f t="shared" si="16"/>
        <v>1220106.5290000001</v>
      </c>
      <c r="Q330" s="91">
        <v>867343.88300000003</v>
      </c>
      <c r="R330" s="91">
        <v>352762.64600000001</v>
      </c>
      <c r="S330" s="91">
        <v>334068.68</v>
      </c>
      <c r="T330" s="91">
        <v>2299904.7310000001</v>
      </c>
      <c r="U330" s="91">
        <v>198150</v>
      </c>
      <c r="V330" s="91">
        <f t="shared" si="17"/>
        <v>11606.887363108755</v>
      </c>
    </row>
    <row r="331" spans="1:22" x14ac:dyDescent="0.25">
      <c r="A331" s="27" t="str">
        <f t="shared" si="15"/>
        <v>32013082006</v>
      </c>
      <c r="B331" s="23">
        <f>VLOOKUP(H331,Nomes!$H$2:$I$79,2,FALSE)</f>
        <v>17</v>
      </c>
      <c r="C331" s="23">
        <f>VLOOKUP(D331,Nomes!$C$2:$D$15,2,FALSE)</f>
        <v>5</v>
      </c>
      <c r="D331" s="23">
        <v>2006</v>
      </c>
      <c r="E331" s="23">
        <v>32</v>
      </c>
      <c r="F331" s="23" t="s">
        <v>14</v>
      </c>
      <c r="G331" s="23" t="s">
        <v>67</v>
      </c>
      <c r="H331" s="23" t="s">
        <v>68</v>
      </c>
      <c r="I331" s="23" t="s">
        <v>69</v>
      </c>
      <c r="J331" s="23" t="s">
        <v>17</v>
      </c>
      <c r="K331" s="23" t="s">
        <v>18</v>
      </c>
      <c r="L331" s="23">
        <f>VLOOKUP(H331,Regiões!$A$1:$E$79,4,FALSE)</f>
        <v>1</v>
      </c>
      <c r="M331" s="23" t="str">
        <f>VLOOKUP(H331,Regiões!$A$1:$E$79,5,FALSE)</f>
        <v>Metropolitana</v>
      </c>
      <c r="N331" s="91">
        <v>4126.5649999999996</v>
      </c>
      <c r="O331" s="91">
        <v>721149.98499999999</v>
      </c>
      <c r="P331" s="91">
        <f t="shared" si="16"/>
        <v>1671137.628</v>
      </c>
      <c r="Q331" s="91">
        <v>1105961.03</v>
      </c>
      <c r="R331" s="91">
        <v>565176.598</v>
      </c>
      <c r="S331" s="91">
        <v>568626.46299999999</v>
      </c>
      <c r="T331" s="91">
        <v>2965040.6409999998</v>
      </c>
      <c r="U331" s="91">
        <v>361058</v>
      </c>
      <c r="V331" s="91">
        <f t="shared" si="17"/>
        <v>8212.0895839449622</v>
      </c>
    </row>
    <row r="332" spans="1:22" x14ac:dyDescent="0.25">
      <c r="A332" s="27" t="str">
        <f t="shared" si="15"/>
        <v>32014072006</v>
      </c>
      <c r="B332" s="23">
        <f>VLOOKUP(H332,Nomes!$H$2:$I$79,2,FALSE)</f>
        <v>18</v>
      </c>
      <c r="C332" s="23">
        <f>VLOOKUP(D332,Nomes!$C$2:$D$15,2,FALSE)</f>
        <v>5</v>
      </c>
      <c r="D332" s="23">
        <v>2006</v>
      </c>
      <c r="E332" s="23">
        <v>32</v>
      </c>
      <c r="F332" s="23" t="s">
        <v>14</v>
      </c>
      <c r="G332" s="23" t="s">
        <v>72</v>
      </c>
      <c r="H332" s="23" t="s">
        <v>73</v>
      </c>
      <c r="I332" s="23"/>
      <c r="J332" s="23" t="s">
        <v>32</v>
      </c>
      <c r="K332" s="23" t="s">
        <v>33</v>
      </c>
      <c r="L332" s="23">
        <f>VLOOKUP(H332,Regiões!$A$1:$E$79,4,FALSE)</f>
        <v>5</v>
      </c>
      <c r="M332" s="23" t="str">
        <f>VLOOKUP(H332,Regiões!$A$1:$E$79,5,FALSE)</f>
        <v>Central Sul</v>
      </c>
      <c r="N332" s="91">
        <v>23459.370999999999</v>
      </c>
      <c r="O332" s="91">
        <v>53708.3</v>
      </c>
      <c r="P332" s="91">
        <f t="shared" si="16"/>
        <v>174760.155</v>
      </c>
      <c r="Q332" s="91">
        <v>109348.18799999999</v>
      </c>
      <c r="R332" s="91">
        <v>65411.966999999997</v>
      </c>
      <c r="S332" s="91">
        <v>27307.185000000001</v>
      </c>
      <c r="T332" s="91">
        <v>279235.011</v>
      </c>
      <c r="U332" s="91">
        <v>35054</v>
      </c>
      <c r="V332" s="91">
        <f t="shared" si="17"/>
        <v>7965.8529982313003</v>
      </c>
    </row>
    <row r="333" spans="1:22" x14ac:dyDescent="0.25">
      <c r="A333" s="27" t="str">
        <f t="shared" si="15"/>
        <v>32015062006</v>
      </c>
      <c r="B333" s="23">
        <f>VLOOKUP(H333,Nomes!$H$2:$I$79,2,FALSE)</f>
        <v>19</v>
      </c>
      <c r="C333" s="23">
        <f>VLOOKUP(D333,Nomes!$C$2:$D$15,2,FALSE)</f>
        <v>5</v>
      </c>
      <c r="D333" s="23">
        <v>2006</v>
      </c>
      <c r="E333" s="23">
        <v>32</v>
      </c>
      <c r="F333" s="23" t="s">
        <v>14</v>
      </c>
      <c r="G333" s="23" t="s">
        <v>74</v>
      </c>
      <c r="H333" s="23" t="s">
        <v>42</v>
      </c>
      <c r="I333" s="23"/>
      <c r="J333" s="23" t="s">
        <v>22</v>
      </c>
      <c r="K333" s="23" t="s">
        <v>23</v>
      </c>
      <c r="L333" s="23">
        <f>VLOOKUP(H333,Regiões!$A$1:$E$79,4,FALSE)</f>
        <v>8</v>
      </c>
      <c r="M333" s="23" t="str">
        <f>VLOOKUP(H333,Regiões!$A$1:$E$79,5,FALSE)</f>
        <v>Centro-Oeste</v>
      </c>
      <c r="N333" s="91">
        <v>25968.217000000001</v>
      </c>
      <c r="O333" s="91">
        <v>223916.17</v>
      </c>
      <c r="P333" s="91">
        <f t="shared" si="16"/>
        <v>754869.37</v>
      </c>
      <c r="Q333" s="91">
        <v>544338.00199999998</v>
      </c>
      <c r="R333" s="91">
        <v>210531.36799999999</v>
      </c>
      <c r="S333" s="91">
        <v>192901.25399999999</v>
      </c>
      <c r="T333" s="91">
        <v>1197655.0109999999</v>
      </c>
      <c r="U333" s="91">
        <v>111789</v>
      </c>
      <c r="V333" s="91">
        <f t="shared" si="17"/>
        <v>10713.531841236616</v>
      </c>
    </row>
    <row r="334" spans="1:22" x14ac:dyDescent="0.25">
      <c r="A334" s="27" t="str">
        <f t="shared" si="15"/>
        <v>32016052006</v>
      </c>
      <c r="B334" s="23">
        <f>VLOOKUP(H334,Nomes!$H$2:$I$79,2,FALSE)</f>
        <v>20</v>
      </c>
      <c r="C334" s="23">
        <f>VLOOKUP(D334,Nomes!$C$2:$D$15,2,FALSE)</f>
        <v>5</v>
      </c>
      <c r="D334" s="23">
        <v>2006</v>
      </c>
      <c r="E334" s="23">
        <v>32</v>
      </c>
      <c r="F334" s="23" t="s">
        <v>14</v>
      </c>
      <c r="G334" s="23" t="s">
        <v>75</v>
      </c>
      <c r="H334" s="23" t="s">
        <v>76</v>
      </c>
      <c r="I334" s="23"/>
      <c r="J334" s="23" t="s">
        <v>51</v>
      </c>
      <c r="K334" s="23" t="s">
        <v>52</v>
      </c>
      <c r="L334" s="23">
        <f>VLOOKUP(H334,Regiões!$A$1:$E$79,4,FALSE)</f>
        <v>9</v>
      </c>
      <c r="M334" s="23" t="str">
        <f>VLOOKUP(H334,Regiões!$A$1:$E$79,5,FALSE)</f>
        <v>Nordeste</v>
      </c>
      <c r="N334" s="91">
        <v>34329.415999999997</v>
      </c>
      <c r="O334" s="91">
        <v>38222.553</v>
      </c>
      <c r="P334" s="91">
        <f t="shared" si="16"/>
        <v>126777.88499999999</v>
      </c>
      <c r="Q334" s="91">
        <v>63747.521999999997</v>
      </c>
      <c r="R334" s="91">
        <v>63030.362999999998</v>
      </c>
      <c r="S334" s="91">
        <v>23204.240000000002</v>
      </c>
      <c r="T334" s="91">
        <v>222534.09299999999</v>
      </c>
      <c r="U334" s="91">
        <v>29607</v>
      </c>
      <c r="V334" s="91">
        <f t="shared" si="17"/>
        <v>7516.2661870503598</v>
      </c>
    </row>
    <row r="335" spans="1:22" x14ac:dyDescent="0.25">
      <c r="A335" s="27" t="str">
        <f t="shared" si="15"/>
        <v>32017042006</v>
      </c>
      <c r="B335" s="23">
        <f>VLOOKUP(H335,Nomes!$H$2:$I$79,2,FALSE)</f>
        <v>21</v>
      </c>
      <c r="C335" s="23">
        <f>VLOOKUP(D335,Nomes!$C$2:$D$15,2,FALSE)</f>
        <v>5</v>
      </c>
      <c r="D335" s="23">
        <v>2006</v>
      </c>
      <c r="E335" s="23">
        <v>32</v>
      </c>
      <c r="F335" s="23" t="s">
        <v>14</v>
      </c>
      <c r="G335" s="23" t="s">
        <v>79</v>
      </c>
      <c r="H335" s="23" t="s">
        <v>80</v>
      </c>
      <c r="I335" s="23"/>
      <c r="J335" s="23" t="s">
        <v>17</v>
      </c>
      <c r="K335" s="23" t="s">
        <v>18</v>
      </c>
      <c r="L335" s="23">
        <f>VLOOKUP(H335,Regiões!$A$1:$E$79,4,FALSE)</f>
        <v>3</v>
      </c>
      <c r="M335" s="23" t="str">
        <f>VLOOKUP(H335,Regiões!$A$1:$E$79,5,FALSE)</f>
        <v>Sudoeste Serrana</v>
      </c>
      <c r="N335" s="91">
        <v>16127.16</v>
      </c>
      <c r="O335" s="91">
        <v>6530.13</v>
      </c>
      <c r="P335" s="91">
        <f t="shared" si="16"/>
        <v>44019.442999999999</v>
      </c>
      <c r="Q335" s="91">
        <v>19632.235000000001</v>
      </c>
      <c r="R335" s="91">
        <v>24387.207999999999</v>
      </c>
      <c r="S335" s="91">
        <v>3511.4369999999999</v>
      </c>
      <c r="T335" s="91">
        <v>70188.17</v>
      </c>
      <c r="U335" s="91">
        <v>11189</v>
      </c>
      <c r="V335" s="91">
        <f t="shared" si="17"/>
        <v>6272.9618375189921</v>
      </c>
    </row>
    <row r="336" spans="1:22" x14ac:dyDescent="0.25">
      <c r="A336" s="27" t="str">
        <f t="shared" si="15"/>
        <v>32018032006</v>
      </c>
      <c r="B336" s="23">
        <f>VLOOKUP(H336,Nomes!$H$2:$I$79,2,FALSE)</f>
        <v>22</v>
      </c>
      <c r="C336" s="23">
        <f>VLOOKUP(D336,Nomes!$C$2:$D$15,2,FALSE)</f>
        <v>5</v>
      </c>
      <c r="D336" s="23">
        <v>2006</v>
      </c>
      <c r="E336" s="23">
        <v>32</v>
      </c>
      <c r="F336" s="23" t="s">
        <v>14</v>
      </c>
      <c r="G336" s="23" t="s">
        <v>81</v>
      </c>
      <c r="H336" s="23" t="s">
        <v>82</v>
      </c>
      <c r="I336" s="23"/>
      <c r="J336" s="23" t="s">
        <v>32</v>
      </c>
      <c r="K336" s="23" t="s">
        <v>33</v>
      </c>
      <c r="L336" s="23">
        <f>VLOOKUP(H336,Regiões!$A$1:$E$79,4,FALSE)</f>
        <v>6</v>
      </c>
      <c r="M336" s="23" t="str">
        <f>VLOOKUP(H336,Regiões!$A$1:$E$79,5,FALSE)</f>
        <v>Caparaó</v>
      </c>
      <c r="N336" s="91">
        <v>5416.8980000000001</v>
      </c>
      <c r="O336" s="91">
        <v>1097.683</v>
      </c>
      <c r="P336" s="91">
        <f t="shared" si="16"/>
        <v>16181.706</v>
      </c>
      <c r="Q336" s="91">
        <v>4789.8729999999996</v>
      </c>
      <c r="R336" s="91">
        <v>11391.833000000001</v>
      </c>
      <c r="S336" s="91">
        <v>718.71500000000003</v>
      </c>
      <c r="T336" s="91">
        <v>23415.002</v>
      </c>
      <c r="U336" s="91">
        <v>5354</v>
      </c>
      <c r="V336" s="91">
        <f t="shared" si="17"/>
        <v>4373.3660814344412</v>
      </c>
    </row>
    <row r="337" spans="1:22" x14ac:dyDescent="0.25">
      <c r="A337" s="27" t="str">
        <f t="shared" si="15"/>
        <v>32019022006</v>
      </c>
      <c r="B337" s="23">
        <f>VLOOKUP(H337,Nomes!$H$2:$I$79,2,FALSE)</f>
        <v>23</v>
      </c>
      <c r="C337" s="23">
        <f>VLOOKUP(D337,Nomes!$C$2:$D$15,2,FALSE)</f>
        <v>5</v>
      </c>
      <c r="D337" s="23">
        <v>2006</v>
      </c>
      <c r="E337" s="23">
        <v>32</v>
      </c>
      <c r="F337" s="23" t="s">
        <v>14</v>
      </c>
      <c r="G337" s="23" t="s">
        <v>83</v>
      </c>
      <c r="H337" s="23" t="s">
        <v>84</v>
      </c>
      <c r="I337" s="23"/>
      <c r="J337" s="23" t="s">
        <v>17</v>
      </c>
      <c r="K337" s="23" t="s">
        <v>18</v>
      </c>
      <c r="L337" s="23">
        <f>VLOOKUP(H337,Regiões!$A$1:$E$79,4,FALSE)</f>
        <v>3</v>
      </c>
      <c r="M337" s="23" t="str">
        <f>VLOOKUP(H337,Regiões!$A$1:$E$79,5,FALSE)</f>
        <v>Sudoeste Serrana</v>
      </c>
      <c r="N337" s="91">
        <v>41132.150999999998</v>
      </c>
      <c r="O337" s="91">
        <v>28528.525000000001</v>
      </c>
      <c r="P337" s="91">
        <f t="shared" si="16"/>
        <v>132693.44</v>
      </c>
      <c r="Q337" s="91">
        <v>68332.937000000005</v>
      </c>
      <c r="R337" s="91">
        <v>64360.502999999997</v>
      </c>
      <c r="S337" s="91">
        <v>16665.455000000002</v>
      </c>
      <c r="T337" s="91">
        <v>219019.571</v>
      </c>
      <c r="U337" s="91">
        <v>33873</v>
      </c>
      <c r="V337" s="91">
        <f t="shared" si="17"/>
        <v>6465.90414194196</v>
      </c>
    </row>
    <row r="338" spans="1:22" x14ac:dyDescent="0.25">
      <c r="A338" s="27" t="str">
        <f t="shared" si="15"/>
        <v>32020092006</v>
      </c>
      <c r="B338" s="23">
        <f>VLOOKUP(H338,Nomes!$H$2:$I$79,2,FALSE)</f>
        <v>24</v>
      </c>
      <c r="C338" s="23">
        <f>VLOOKUP(D338,Nomes!$C$2:$D$15,2,FALSE)</f>
        <v>5</v>
      </c>
      <c r="D338" s="23">
        <v>2006</v>
      </c>
      <c r="E338" s="23">
        <v>32</v>
      </c>
      <c r="F338" s="23" t="s">
        <v>14</v>
      </c>
      <c r="G338" s="23" t="s">
        <v>85</v>
      </c>
      <c r="H338" s="23" t="s">
        <v>86</v>
      </c>
      <c r="I338" s="23"/>
      <c r="J338" s="23" t="s">
        <v>32</v>
      </c>
      <c r="K338" s="23" t="s">
        <v>33</v>
      </c>
      <c r="L338" s="23">
        <f>VLOOKUP(H338,Regiões!$A$1:$E$79,4,FALSE)</f>
        <v>6</v>
      </c>
      <c r="M338" s="23" t="str">
        <f>VLOOKUP(H338,Regiões!$A$1:$E$79,5,FALSE)</f>
        <v>Caparaó</v>
      </c>
      <c r="N338" s="91">
        <v>7193.6210000000001</v>
      </c>
      <c r="O338" s="91">
        <v>6229.1189999999997</v>
      </c>
      <c r="P338" s="91">
        <f t="shared" si="16"/>
        <v>24851.762000000002</v>
      </c>
      <c r="Q338" s="91">
        <v>11384.913</v>
      </c>
      <c r="R338" s="91">
        <v>13466.849</v>
      </c>
      <c r="S338" s="91">
        <v>3688.7559999999999</v>
      </c>
      <c r="T338" s="91">
        <v>41963.258000000002</v>
      </c>
      <c r="U338" s="91">
        <v>6870</v>
      </c>
      <c r="V338" s="91">
        <f t="shared" si="17"/>
        <v>6108.1889374090251</v>
      </c>
    </row>
    <row r="339" spans="1:22" x14ac:dyDescent="0.25">
      <c r="A339" s="27" t="str">
        <f t="shared" si="15"/>
        <v>32021082006</v>
      </c>
      <c r="B339" s="23">
        <f>VLOOKUP(H339,Nomes!$H$2:$I$79,2,FALSE)</f>
        <v>25</v>
      </c>
      <c r="C339" s="23">
        <f>VLOOKUP(D339,Nomes!$C$2:$D$15,2,FALSE)</f>
        <v>5</v>
      </c>
      <c r="D339" s="23">
        <v>2006</v>
      </c>
      <c r="E339" s="23">
        <v>32</v>
      </c>
      <c r="F339" s="23" t="s">
        <v>14</v>
      </c>
      <c r="G339" s="23" t="s">
        <v>87</v>
      </c>
      <c r="H339" s="23" t="s">
        <v>88</v>
      </c>
      <c r="I339" s="23"/>
      <c r="J339" s="23" t="s">
        <v>22</v>
      </c>
      <c r="K339" s="23" t="s">
        <v>23</v>
      </c>
      <c r="L339" s="23">
        <f>VLOOKUP(H339,Regiões!$A$1:$E$79,4,FALSE)</f>
        <v>10</v>
      </c>
      <c r="M339" s="23" t="str">
        <f>VLOOKUP(H339,Regiões!$A$1:$E$79,5,FALSE)</f>
        <v>Noroeste</v>
      </c>
      <c r="N339" s="91">
        <v>32724.453000000001</v>
      </c>
      <c r="O339" s="91">
        <v>55178.148000000001</v>
      </c>
      <c r="P339" s="91">
        <f t="shared" si="16"/>
        <v>95588.255999999994</v>
      </c>
      <c r="Q339" s="91">
        <v>46851.947999999997</v>
      </c>
      <c r="R339" s="91">
        <v>48736.307999999997</v>
      </c>
      <c r="S339" s="91">
        <v>11688.303</v>
      </c>
      <c r="T339" s="91">
        <v>195179.15900000001</v>
      </c>
      <c r="U339" s="91">
        <v>23644</v>
      </c>
      <c r="V339" s="91">
        <f t="shared" si="17"/>
        <v>8254.9128320081199</v>
      </c>
    </row>
    <row r="340" spans="1:22" x14ac:dyDescent="0.25">
      <c r="A340" s="27" t="str">
        <f t="shared" si="15"/>
        <v>32022072006</v>
      </c>
      <c r="B340" s="23">
        <f>VLOOKUP(H340,Nomes!$H$2:$I$79,2,FALSE)</f>
        <v>26</v>
      </c>
      <c r="C340" s="23">
        <f>VLOOKUP(D340,Nomes!$C$2:$D$15,2,FALSE)</f>
        <v>5</v>
      </c>
      <c r="D340" s="23">
        <v>2006</v>
      </c>
      <c r="E340" s="23">
        <v>32</v>
      </c>
      <c r="F340" s="23" t="s">
        <v>14</v>
      </c>
      <c r="G340" s="23" t="s">
        <v>89</v>
      </c>
      <c r="H340" s="23" t="s">
        <v>90</v>
      </c>
      <c r="I340" s="23" t="s">
        <v>69</v>
      </c>
      <c r="J340" s="23" t="s">
        <v>51</v>
      </c>
      <c r="K340" s="23" t="s">
        <v>52</v>
      </c>
      <c r="L340" s="23">
        <f>VLOOKUP(H340,Regiões!$A$1:$E$79,4,FALSE)</f>
        <v>1</v>
      </c>
      <c r="M340" s="23" t="str">
        <f>VLOOKUP(H340,Regiões!$A$1:$E$79,5,FALSE)</f>
        <v>Metropolitana</v>
      </c>
      <c r="N340" s="91">
        <v>8790.6239999999998</v>
      </c>
      <c r="O340" s="91">
        <v>193902.46299999999</v>
      </c>
      <c r="P340" s="91">
        <f t="shared" si="16"/>
        <v>109255.11</v>
      </c>
      <c r="Q340" s="91">
        <v>77687.381999999998</v>
      </c>
      <c r="R340" s="91">
        <v>31567.727999999999</v>
      </c>
      <c r="S340" s="91">
        <v>17022.312999999998</v>
      </c>
      <c r="T340" s="91">
        <v>328970.50900000002</v>
      </c>
      <c r="U340" s="91">
        <v>15082</v>
      </c>
      <c r="V340" s="91">
        <f t="shared" si="17"/>
        <v>21812.127635592096</v>
      </c>
    </row>
    <row r="341" spans="1:22" x14ac:dyDescent="0.25">
      <c r="A341" s="27" t="str">
        <f t="shared" si="15"/>
        <v>32022562006</v>
      </c>
      <c r="B341" s="23">
        <f>VLOOKUP(H341,Nomes!$H$2:$I$79,2,FALSE)</f>
        <v>27</v>
      </c>
      <c r="C341" s="23">
        <f>VLOOKUP(D341,Nomes!$C$2:$D$15,2,FALSE)</f>
        <v>5</v>
      </c>
      <c r="D341" s="23">
        <v>2006</v>
      </c>
      <c r="E341" s="23">
        <v>32</v>
      </c>
      <c r="F341" s="23" t="s">
        <v>14</v>
      </c>
      <c r="G341" s="23" t="s">
        <v>191</v>
      </c>
      <c r="H341" s="23" t="s">
        <v>192</v>
      </c>
      <c r="I341" s="23"/>
      <c r="J341" s="23" t="s">
        <v>22</v>
      </c>
      <c r="K341" s="23" t="s">
        <v>23</v>
      </c>
      <c r="L341" s="23">
        <f>VLOOKUP(H341,Regiões!$A$1:$E$79,4,FALSE)</f>
        <v>8</v>
      </c>
      <c r="M341" s="23" t="str">
        <f>VLOOKUP(H341,Regiões!$A$1:$E$79,5,FALSE)</f>
        <v>Centro-Oeste</v>
      </c>
      <c r="N341" s="91">
        <v>11373.507</v>
      </c>
      <c r="O341" s="91">
        <v>6096.8850000000002</v>
      </c>
      <c r="P341" s="91">
        <f t="shared" si="16"/>
        <v>35432.403999999995</v>
      </c>
      <c r="Q341" s="91">
        <v>15326.677</v>
      </c>
      <c r="R341" s="91">
        <v>20105.726999999999</v>
      </c>
      <c r="S341" s="91">
        <v>4473.2569999999996</v>
      </c>
      <c r="T341" s="91">
        <v>57376.053999999996</v>
      </c>
      <c r="U341" s="91">
        <v>10057</v>
      </c>
      <c r="V341" s="91">
        <f t="shared" si="17"/>
        <v>5705.086407477379</v>
      </c>
    </row>
    <row r="342" spans="1:22" x14ac:dyDescent="0.25">
      <c r="A342" s="27" t="str">
        <f t="shared" si="15"/>
        <v>32023062006</v>
      </c>
      <c r="B342" s="23">
        <f>VLOOKUP(H342,Nomes!$H$2:$I$79,2,FALSE)</f>
        <v>28</v>
      </c>
      <c r="C342" s="23">
        <f>VLOOKUP(D342,Nomes!$C$2:$D$15,2,FALSE)</f>
        <v>5</v>
      </c>
      <c r="D342" s="23">
        <v>2006</v>
      </c>
      <c r="E342" s="23">
        <v>32</v>
      </c>
      <c r="F342" s="23" t="s">
        <v>14</v>
      </c>
      <c r="G342" s="23" t="s">
        <v>91</v>
      </c>
      <c r="H342" s="23" t="s">
        <v>92</v>
      </c>
      <c r="I342" s="23"/>
      <c r="J342" s="23" t="s">
        <v>32</v>
      </c>
      <c r="K342" s="23" t="s">
        <v>33</v>
      </c>
      <c r="L342" s="23">
        <f>VLOOKUP(H342,Regiões!$A$1:$E$79,4,FALSE)</f>
        <v>6</v>
      </c>
      <c r="M342" s="23" t="str">
        <f>VLOOKUP(H342,Regiões!$A$1:$E$79,5,FALSE)</f>
        <v>Caparaó</v>
      </c>
      <c r="N342" s="91">
        <v>12847.572</v>
      </c>
      <c r="O342" s="91">
        <v>11310.459000000001</v>
      </c>
      <c r="P342" s="91">
        <f t="shared" si="16"/>
        <v>123681.26700000001</v>
      </c>
      <c r="Q342" s="91">
        <v>72976.592000000004</v>
      </c>
      <c r="R342" s="91">
        <v>50704.675000000003</v>
      </c>
      <c r="S342" s="91">
        <v>13303.011</v>
      </c>
      <c r="T342" s="91">
        <v>161142.30900000001</v>
      </c>
      <c r="U342" s="91">
        <v>28100</v>
      </c>
      <c r="V342" s="91">
        <f t="shared" si="17"/>
        <v>5734.6017437722421</v>
      </c>
    </row>
    <row r="343" spans="1:22" x14ac:dyDescent="0.25">
      <c r="A343" s="27" t="str">
        <f t="shared" si="15"/>
        <v>32024052006</v>
      </c>
      <c r="B343" s="23">
        <f>VLOOKUP(H343,Nomes!$H$2:$I$79,2,FALSE)</f>
        <v>29</v>
      </c>
      <c r="C343" s="23">
        <f>VLOOKUP(D343,Nomes!$C$2:$D$15,2,FALSE)</f>
        <v>5</v>
      </c>
      <c r="D343" s="23">
        <v>2006</v>
      </c>
      <c r="E343" s="23">
        <v>32</v>
      </c>
      <c r="F343" s="23" t="s">
        <v>14</v>
      </c>
      <c r="G343" s="23" t="s">
        <v>93</v>
      </c>
      <c r="H343" s="23" t="s">
        <v>38</v>
      </c>
      <c r="I343" s="23" t="s">
        <v>69</v>
      </c>
      <c r="J343" s="23" t="s">
        <v>17</v>
      </c>
      <c r="K343" s="23" t="s">
        <v>18</v>
      </c>
      <c r="L343" s="23">
        <f>VLOOKUP(H343,Regiões!$A$1:$E$79,4,FALSE)</f>
        <v>1</v>
      </c>
      <c r="M343" s="23" t="str">
        <f>VLOOKUP(H343,Regiões!$A$1:$E$79,5,FALSE)</f>
        <v>Metropolitana</v>
      </c>
      <c r="N343" s="91">
        <v>19541.494999999999</v>
      </c>
      <c r="O343" s="91">
        <v>162122.247</v>
      </c>
      <c r="P343" s="91">
        <f t="shared" si="16"/>
        <v>590737.90899999999</v>
      </c>
      <c r="Q343" s="91">
        <v>401336.92700000003</v>
      </c>
      <c r="R343" s="91">
        <v>189400.98199999999</v>
      </c>
      <c r="S343" s="91">
        <v>69356.009000000005</v>
      </c>
      <c r="T343" s="91">
        <v>841757.66099999996</v>
      </c>
      <c r="U343" s="91">
        <v>108120</v>
      </c>
      <c r="V343" s="91">
        <f t="shared" si="17"/>
        <v>7785.4019700332965</v>
      </c>
    </row>
    <row r="344" spans="1:22" x14ac:dyDescent="0.25">
      <c r="A344" s="27" t="str">
        <f t="shared" si="15"/>
        <v>32024542006</v>
      </c>
      <c r="B344" s="23">
        <f>VLOOKUP(H344,Nomes!$H$2:$I$79,2,FALSE)</f>
        <v>30</v>
      </c>
      <c r="C344" s="23">
        <f>VLOOKUP(D344,Nomes!$C$2:$D$15,2,FALSE)</f>
        <v>5</v>
      </c>
      <c r="D344" s="23">
        <v>2006</v>
      </c>
      <c r="E344" s="23">
        <v>32</v>
      </c>
      <c r="F344" s="23" t="s">
        <v>14</v>
      </c>
      <c r="G344" s="23" t="s">
        <v>94</v>
      </c>
      <c r="H344" s="23" t="s">
        <v>95</v>
      </c>
      <c r="I344" s="23"/>
      <c r="J344" s="23" t="s">
        <v>32</v>
      </c>
      <c r="K344" s="23" t="s">
        <v>33</v>
      </c>
      <c r="L344" s="23">
        <f>VLOOKUP(H344,Regiões!$A$1:$E$79,4,FALSE)</f>
        <v>6</v>
      </c>
      <c r="M344" s="23" t="str">
        <f>VLOOKUP(H344,Regiões!$A$1:$E$79,5,FALSE)</f>
        <v>Caparaó</v>
      </c>
      <c r="N344" s="91">
        <v>15847.311</v>
      </c>
      <c r="O344" s="91">
        <v>5296.692</v>
      </c>
      <c r="P344" s="91">
        <f t="shared" si="16"/>
        <v>76891.036999999997</v>
      </c>
      <c r="Q344" s="91">
        <v>34937.96</v>
      </c>
      <c r="R344" s="91">
        <v>41953.076999999997</v>
      </c>
      <c r="S344" s="91">
        <v>7787.0280000000002</v>
      </c>
      <c r="T344" s="91">
        <v>105822.07</v>
      </c>
      <c r="U344" s="91">
        <v>21909</v>
      </c>
      <c r="V344" s="91">
        <f t="shared" si="17"/>
        <v>4830.0730293486695</v>
      </c>
    </row>
    <row r="345" spans="1:22" x14ac:dyDescent="0.25">
      <c r="A345" s="27" t="str">
        <f t="shared" si="15"/>
        <v>32025042006</v>
      </c>
      <c r="B345" s="23">
        <f>VLOOKUP(H345,Nomes!$H$2:$I$79,2,FALSE)</f>
        <v>31</v>
      </c>
      <c r="C345" s="23">
        <f>VLOOKUP(D345,Nomes!$C$2:$D$15,2,FALSE)</f>
        <v>5</v>
      </c>
      <c r="D345" s="23">
        <v>2006</v>
      </c>
      <c r="E345" s="23">
        <v>32</v>
      </c>
      <c r="F345" s="23" t="s">
        <v>14</v>
      </c>
      <c r="G345" s="23" t="s">
        <v>96</v>
      </c>
      <c r="H345" s="23" t="s">
        <v>97</v>
      </c>
      <c r="I345" s="23"/>
      <c r="J345" s="23" t="s">
        <v>51</v>
      </c>
      <c r="K345" s="23" t="s">
        <v>52</v>
      </c>
      <c r="L345" s="23">
        <f>VLOOKUP(H345,Regiões!$A$1:$E$79,4,FALSE)</f>
        <v>7</v>
      </c>
      <c r="M345" s="23" t="str">
        <f>VLOOKUP(H345,Regiões!$A$1:$E$79,5,FALSE)</f>
        <v>Rio Doce</v>
      </c>
      <c r="N345" s="91">
        <v>9968.44</v>
      </c>
      <c r="O345" s="91">
        <v>94756.051000000007</v>
      </c>
      <c r="P345" s="91">
        <f t="shared" si="16"/>
        <v>76172.872000000003</v>
      </c>
      <c r="Q345" s="91">
        <v>54930.964</v>
      </c>
      <c r="R345" s="91">
        <v>21241.907999999999</v>
      </c>
      <c r="S345" s="91">
        <v>27384.52</v>
      </c>
      <c r="T345" s="91">
        <v>208281.88200000001</v>
      </c>
      <c r="U345" s="91">
        <v>10688</v>
      </c>
      <c r="V345" s="91">
        <f t="shared" si="17"/>
        <v>19487.451534431137</v>
      </c>
    </row>
    <row r="346" spans="1:22" x14ac:dyDescent="0.25">
      <c r="A346" s="27" t="str">
        <f t="shared" si="15"/>
        <v>32025532006</v>
      </c>
      <c r="B346" s="23">
        <f>VLOOKUP(H346,Nomes!$H$2:$I$79,2,FALSE)</f>
        <v>32</v>
      </c>
      <c r="C346" s="23">
        <f>VLOOKUP(D346,Nomes!$C$2:$D$15,2,FALSE)</f>
        <v>5</v>
      </c>
      <c r="D346" s="23">
        <v>2006</v>
      </c>
      <c r="E346" s="23">
        <v>32</v>
      </c>
      <c r="F346" s="23" t="s">
        <v>14</v>
      </c>
      <c r="G346" s="23" t="s">
        <v>98</v>
      </c>
      <c r="H346" s="23" t="s">
        <v>99</v>
      </c>
      <c r="I346" s="23"/>
      <c r="J346" s="23" t="s">
        <v>32</v>
      </c>
      <c r="K346" s="23" t="s">
        <v>33</v>
      </c>
      <c r="L346" s="23">
        <f>VLOOKUP(H346,Regiões!$A$1:$E$79,4,FALSE)</f>
        <v>6</v>
      </c>
      <c r="M346" s="23" t="str">
        <f>VLOOKUP(H346,Regiões!$A$1:$E$79,5,FALSE)</f>
        <v>Caparaó</v>
      </c>
      <c r="N346" s="91">
        <v>10586.628000000001</v>
      </c>
      <c r="O346" s="91">
        <v>2153.1570000000002</v>
      </c>
      <c r="P346" s="91">
        <f t="shared" si="16"/>
        <v>29006.262000000002</v>
      </c>
      <c r="Q346" s="91">
        <v>9124.9889999999996</v>
      </c>
      <c r="R346" s="91">
        <v>19881.273000000001</v>
      </c>
      <c r="S346" s="91">
        <v>1331.8920000000001</v>
      </c>
      <c r="T346" s="91">
        <v>43077.940999999999</v>
      </c>
      <c r="U346" s="91">
        <v>10361</v>
      </c>
      <c r="V346" s="91">
        <f t="shared" si="17"/>
        <v>4157.7010906283176</v>
      </c>
    </row>
    <row r="347" spans="1:22" x14ac:dyDescent="0.25">
      <c r="A347" s="27" t="str">
        <f t="shared" si="15"/>
        <v>32026032006</v>
      </c>
      <c r="B347" s="23">
        <f>VLOOKUP(H347,Nomes!$H$2:$I$79,2,FALSE)</f>
        <v>33</v>
      </c>
      <c r="C347" s="23">
        <f>VLOOKUP(D347,Nomes!$C$2:$D$15,2,FALSE)</f>
        <v>5</v>
      </c>
      <c r="D347" s="23">
        <v>2006</v>
      </c>
      <c r="E347" s="23">
        <v>32</v>
      </c>
      <c r="F347" s="23" t="s">
        <v>14</v>
      </c>
      <c r="G347" s="23" t="s">
        <v>100</v>
      </c>
      <c r="H347" s="23" t="s">
        <v>101</v>
      </c>
      <c r="I347" s="23"/>
      <c r="J347" s="23" t="s">
        <v>17</v>
      </c>
      <c r="K347" s="23" t="s">
        <v>18</v>
      </c>
      <c r="L347" s="23">
        <f>VLOOKUP(H347,Regiões!$A$1:$E$79,4,FALSE)</f>
        <v>4</v>
      </c>
      <c r="M347" s="23" t="str">
        <f>VLOOKUP(H347,Regiões!$A$1:$E$79,5,FALSE)</f>
        <v>Litoral Sul</v>
      </c>
      <c r="N347" s="91">
        <v>10005.648999999999</v>
      </c>
      <c r="O347" s="91">
        <v>13100.338</v>
      </c>
      <c r="P347" s="91">
        <f t="shared" si="16"/>
        <v>83578.391999999993</v>
      </c>
      <c r="Q347" s="91">
        <v>59132.163999999997</v>
      </c>
      <c r="R347" s="91">
        <v>24446.227999999999</v>
      </c>
      <c r="S347" s="91">
        <v>22325.013999999999</v>
      </c>
      <c r="T347" s="91">
        <v>129009.393</v>
      </c>
      <c r="U347" s="91">
        <v>12448</v>
      </c>
      <c r="V347" s="91">
        <f t="shared" si="17"/>
        <v>10363.865118894602</v>
      </c>
    </row>
    <row r="348" spans="1:22" x14ac:dyDescent="0.25">
      <c r="A348" s="27" t="str">
        <f t="shared" si="15"/>
        <v>32026522006</v>
      </c>
      <c r="B348" s="23">
        <f>VLOOKUP(H348,Nomes!$H$2:$I$79,2,FALSE)</f>
        <v>34</v>
      </c>
      <c r="C348" s="23">
        <f>VLOOKUP(D348,Nomes!$C$2:$D$15,2,FALSE)</f>
        <v>5</v>
      </c>
      <c r="D348" s="23">
        <v>2006</v>
      </c>
      <c r="E348" s="23">
        <v>32</v>
      </c>
      <c r="F348" s="23" t="s">
        <v>14</v>
      </c>
      <c r="G348" s="23" t="s">
        <v>102</v>
      </c>
      <c r="H348" s="23" t="s">
        <v>103</v>
      </c>
      <c r="I348" s="23"/>
      <c r="J348" s="23" t="s">
        <v>32</v>
      </c>
      <c r="K348" s="23" t="s">
        <v>33</v>
      </c>
      <c r="L348" s="23">
        <f>VLOOKUP(H348,Regiões!$A$1:$E$79,4,FALSE)</f>
        <v>6</v>
      </c>
      <c r="M348" s="23" t="str">
        <f>VLOOKUP(H348,Regiões!$A$1:$E$79,5,FALSE)</f>
        <v>Caparaó</v>
      </c>
      <c r="N348" s="91">
        <v>16377.163</v>
      </c>
      <c r="O348" s="91">
        <v>4972.8419999999996</v>
      </c>
      <c r="P348" s="91">
        <f t="shared" si="16"/>
        <v>39232.720000000001</v>
      </c>
      <c r="Q348" s="91">
        <v>16841.772000000001</v>
      </c>
      <c r="R348" s="91">
        <v>22390.948</v>
      </c>
      <c r="S348" s="91">
        <v>3938.328</v>
      </c>
      <c r="T348" s="91">
        <v>64521.053</v>
      </c>
      <c r="U348" s="91">
        <v>10959</v>
      </c>
      <c r="V348" s="91">
        <f t="shared" si="17"/>
        <v>5887.4945706725066</v>
      </c>
    </row>
    <row r="349" spans="1:22" x14ac:dyDescent="0.25">
      <c r="A349" s="27" t="str">
        <f t="shared" si="15"/>
        <v>32027022006</v>
      </c>
      <c r="B349" s="23">
        <f>VLOOKUP(H349,Nomes!$H$2:$I$79,2,FALSE)</f>
        <v>35</v>
      </c>
      <c r="C349" s="23">
        <f>VLOOKUP(D349,Nomes!$C$2:$D$15,2,FALSE)</f>
        <v>5</v>
      </c>
      <c r="D349" s="23">
        <v>2006</v>
      </c>
      <c r="E349" s="23">
        <v>32</v>
      </c>
      <c r="F349" s="23" t="s">
        <v>14</v>
      </c>
      <c r="G349" s="23" t="s">
        <v>104</v>
      </c>
      <c r="H349" s="23" t="s">
        <v>105</v>
      </c>
      <c r="I349" s="23"/>
      <c r="J349" s="23" t="s">
        <v>17</v>
      </c>
      <c r="K349" s="23" t="s">
        <v>18</v>
      </c>
      <c r="L349" s="23">
        <f>VLOOKUP(H349,Regiões!$A$1:$E$79,4,FALSE)</f>
        <v>2</v>
      </c>
      <c r="M349" s="23" t="str">
        <f>VLOOKUP(H349,Regiões!$A$1:$E$79,5,FALSE)</f>
        <v>Central Serrana</v>
      </c>
      <c r="N349" s="91">
        <v>29504.739000000001</v>
      </c>
      <c r="O349" s="91">
        <v>7236.6639999999998</v>
      </c>
      <c r="P349" s="91">
        <f t="shared" si="16"/>
        <v>57793.601999999999</v>
      </c>
      <c r="Q349" s="91">
        <v>29194.52</v>
      </c>
      <c r="R349" s="91">
        <v>28599.081999999999</v>
      </c>
      <c r="S349" s="91">
        <v>4619.3829999999998</v>
      </c>
      <c r="T349" s="91">
        <v>99154.388000000006</v>
      </c>
      <c r="U349" s="91">
        <v>15310</v>
      </c>
      <c r="V349" s="91">
        <f t="shared" si="17"/>
        <v>6476.4459830176356</v>
      </c>
    </row>
    <row r="350" spans="1:22" x14ac:dyDescent="0.25">
      <c r="A350" s="27" t="str">
        <f t="shared" si="15"/>
        <v>32028012006</v>
      </c>
      <c r="B350" s="23">
        <f>VLOOKUP(H350,Nomes!$H$2:$I$79,2,FALSE)</f>
        <v>36</v>
      </c>
      <c r="C350" s="23">
        <f>VLOOKUP(D350,Nomes!$C$2:$D$15,2,FALSE)</f>
        <v>5</v>
      </c>
      <c r="D350" s="23">
        <v>2006</v>
      </c>
      <c r="E350" s="23">
        <v>32</v>
      </c>
      <c r="F350" s="23" t="s">
        <v>14</v>
      </c>
      <c r="G350" s="23" t="s">
        <v>108</v>
      </c>
      <c r="H350" s="23" t="s">
        <v>109</v>
      </c>
      <c r="I350" s="23"/>
      <c r="J350" s="23" t="s">
        <v>32</v>
      </c>
      <c r="K350" s="23" t="s">
        <v>33</v>
      </c>
      <c r="L350" s="23">
        <f>VLOOKUP(H350,Regiões!$A$1:$E$79,4,FALSE)</f>
        <v>4</v>
      </c>
      <c r="M350" s="23" t="str">
        <f>VLOOKUP(H350,Regiões!$A$1:$E$79,5,FALSE)</f>
        <v>Litoral Sul</v>
      </c>
      <c r="N350" s="91">
        <v>38891.896999999997</v>
      </c>
      <c r="O350" s="91">
        <v>71973.096999999994</v>
      </c>
      <c r="P350" s="91">
        <f t="shared" si="16"/>
        <v>133717.64799999999</v>
      </c>
      <c r="Q350" s="91">
        <v>67246.516000000003</v>
      </c>
      <c r="R350" s="91">
        <v>66471.131999999998</v>
      </c>
      <c r="S350" s="91">
        <v>23541.841</v>
      </c>
      <c r="T350" s="91">
        <v>268124.484</v>
      </c>
      <c r="U350" s="91">
        <v>32749</v>
      </c>
      <c r="V350" s="91">
        <f t="shared" si="17"/>
        <v>8187.2571376225233</v>
      </c>
    </row>
    <row r="351" spans="1:22" x14ac:dyDescent="0.25">
      <c r="A351" s="27" t="str">
        <f t="shared" si="15"/>
        <v>32029002006</v>
      </c>
      <c r="B351" s="23">
        <f>VLOOKUP(H351,Nomes!$H$2:$I$79,2,FALSE)</f>
        <v>37</v>
      </c>
      <c r="C351" s="23">
        <f>VLOOKUP(D351,Nomes!$C$2:$D$15,2,FALSE)</f>
        <v>5</v>
      </c>
      <c r="D351" s="23">
        <v>2006</v>
      </c>
      <c r="E351" s="23">
        <v>32</v>
      </c>
      <c r="F351" s="23" t="s">
        <v>14</v>
      </c>
      <c r="G351" s="23" t="s">
        <v>111</v>
      </c>
      <c r="H351" s="23" t="s">
        <v>112</v>
      </c>
      <c r="I351" s="23"/>
      <c r="J351" s="23" t="s">
        <v>17</v>
      </c>
      <c r="K351" s="23" t="s">
        <v>18</v>
      </c>
      <c r="L351" s="23">
        <f>VLOOKUP(H351,Regiões!$A$1:$E$79,4,FALSE)</f>
        <v>2</v>
      </c>
      <c r="M351" s="23" t="str">
        <f>VLOOKUP(H351,Regiões!$A$1:$E$79,5,FALSE)</f>
        <v>Central Serrana</v>
      </c>
      <c r="N351" s="91">
        <v>14097.293</v>
      </c>
      <c r="O351" s="91">
        <v>4998.5320000000002</v>
      </c>
      <c r="P351" s="91">
        <f t="shared" si="16"/>
        <v>43882.296000000002</v>
      </c>
      <c r="Q351" s="91">
        <v>21956.164000000001</v>
      </c>
      <c r="R351" s="91">
        <v>21926.132000000001</v>
      </c>
      <c r="S351" s="91">
        <v>4642.317</v>
      </c>
      <c r="T351" s="91">
        <v>67620.437999999995</v>
      </c>
      <c r="U351" s="91">
        <v>12187</v>
      </c>
      <c r="V351" s="91">
        <f t="shared" si="17"/>
        <v>5548.5712644621317</v>
      </c>
    </row>
    <row r="352" spans="1:22" x14ac:dyDescent="0.25">
      <c r="A352" s="27" t="str">
        <f t="shared" si="15"/>
        <v>32030072006</v>
      </c>
      <c r="B352" s="23">
        <f>VLOOKUP(H352,Nomes!$H$2:$I$79,2,FALSE)</f>
        <v>38</v>
      </c>
      <c r="C352" s="23">
        <f>VLOOKUP(D352,Nomes!$C$2:$D$15,2,FALSE)</f>
        <v>5</v>
      </c>
      <c r="D352" s="23">
        <v>2006</v>
      </c>
      <c r="E352" s="23">
        <v>32</v>
      </c>
      <c r="F352" s="23" t="s">
        <v>14</v>
      </c>
      <c r="G352" s="23" t="s">
        <v>113</v>
      </c>
      <c r="H352" s="23" t="s">
        <v>114</v>
      </c>
      <c r="I352" s="23"/>
      <c r="J352" s="23" t="s">
        <v>32</v>
      </c>
      <c r="K352" s="23" t="s">
        <v>33</v>
      </c>
      <c r="L352" s="23">
        <f>VLOOKUP(H352,Regiões!$A$1:$E$79,4,FALSE)</f>
        <v>6</v>
      </c>
      <c r="M352" s="23" t="str">
        <f>VLOOKUP(H352,Regiões!$A$1:$E$79,5,FALSE)</f>
        <v>Caparaó</v>
      </c>
      <c r="N352" s="91">
        <v>24279.332999999999</v>
      </c>
      <c r="O352" s="91">
        <v>9110.1689999999999</v>
      </c>
      <c r="P352" s="91">
        <f t="shared" si="16"/>
        <v>110524.473</v>
      </c>
      <c r="Q352" s="91">
        <v>57673.279999999999</v>
      </c>
      <c r="R352" s="91">
        <v>52851.192999999999</v>
      </c>
      <c r="S352" s="91">
        <v>12103.924000000001</v>
      </c>
      <c r="T352" s="91">
        <v>156017.9</v>
      </c>
      <c r="U352" s="91">
        <v>28433</v>
      </c>
      <c r="V352" s="91">
        <f t="shared" si="17"/>
        <v>5487.2120423451624</v>
      </c>
    </row>
    <row r="353" spans="1:22" x14ac:dyDescent="0.25">
      <c r="A353" s="27" t="str">
        <f t="shared" si="15"/>
        <v>32030562006</v>
      </c>
      <c r="B353" s="23">
        <f>VLOOKUP(H353,Nomes!$H$2:$I$79,2,FALSE)</f>
        <v>39</v>
      </c>
      <c r="C353" s="23">
        <f>VLOOKUP(D353,Nomes!$C$2:$D$15,2,FALSE)</f>
        <v>5</v>
      </c>
      <c r="D353" s="23">
        <v>2006</v>
      </c>
      <c r="E353" s="23">
        <v>32</v>
      </c>
      <c r="F353" s="23" t="s">
        <v>14</v>
      </c>
      <c r="G353" s="23" t="s">
        <v>115</v>
      </c>
      <c r="H353" s="23" t="s">
        <v>116</v>
      </c>
      <c r="I353" s="23"/>
      <c r="J353" s="23" t="s">
        <v>51</v>
      </c>
      <c r="K353" s="23" t="s">
        <v>52</v>
      </c>
      <c r="L353" s="23">
        <f>VLOOKUP(H353,Regiões!$A$1:$E$79,4,FALSE)</f>
        <v>9</v>
      </c>
      <c r="M353" s="23" t="str">
        <f>VLOOKUP(H353,Regiões!$A$1:$E$79,5,FALSE)</f>
        <v>Nordeste</v>
      </c>
      <c r="N353" s="91">
        <v>53569.337</v>
      </c>
      <c r="O353" s="91">
        <v>382955.24</v>
      </c>
      <c r="P353" s="91">
        <f t="shared" si="16"/>
        <v>164372.68300000002</v>
      </c>
      <c r="Q353" s="91">
        <v>117236.065</v>
      </c>
      <c r="R353" s="91">
        <v>47136.618000000002</v>
      </c>
      <c r="S353" s="91">
        <v>13577.374</v>
      </c>
      <c r="T353" s="91">
        <v>614474.63399999996</v>
      </c>
      <c r="U353" s="91">
        <v>21379</v>
      </c>
      <c r="V353" s="91">
        <f t="shared" si="17"/>
        <v>28741.972683474436</v>
      </c>
    </row>
    <row r="354" spans="1:22" x14ac:dyDescent="0.25">
      <c r="A354" s="27" t="str">
        <f t="shared" si="15"/>
        <v>32031062006</v>
      </c>
      <c r="B354" s="23">
        <f>VLOOKUP(H354,Nomes!$H$2:$I$79,2,FALSE)</f>
        <v>40</v>
      </c>
      <c r="C354" s="23">
        <f>VLOOKUP(D354,Nomes!$C$2:$D$15,2,FALSE)</f>
        <v>5</v>
      </c>
      <c r="D354" s="23">
        <v>2006</v>
      </c>
      <c r="E354" s="23">
        <v>32</v>
      </c>
      <c r="F354" s="23" t="s">
        <v>14</v>
      </c>
      <c r="G354" s="23" t="s">
        <v>117</v>
      </c>
      <c r="H354" s="23" t="s">
        <v>118</v>
      </c>
      <c r="I354" s="23"/>
      <c r="J354" s="23" t="s">
        <v>32</v>
      </c>
      <c r="K354" s="23" t="s">
        <v>33</v>
      </c>
      <c r="L354" s="23">
        <f>VLOOKUP(H354,Regiões!$A$1:$E$79,4,FALSE)</f>
        <v>6</v>
      </c>
      <c r="M354" s="23" t="str">
        <f>VLOOKUP(H354,Regiões!$A$1:$E$79,5,FALSE)</f>
        <v>Caparaó</v>
      </c>
      <c r="N354" s="91">
        <v>6468.3310000000001</v>
      </c>
      <c r="O354" s="91">
        <v>3581.1260000000002</v>
      </c>
      <c r="P354" s="91">
        <f t="shared" si="16"/>
        <v>38026.039000000004</v>
      </c>
      <c r="Q354" s="91">
        <v>16856.097000000002</v>
      </c>
      <c r="R354" s="91">
        <v>21169.941999999999</v>
      </c>
      <c r="S354" s="91">
        <v>2754.1</v>
      </c>
      <c r="T354" s="91">
        <v>50829.595000000001</v>
      </c>
      <c r="U354" s="91">
        <v>11143</v>
      </c>
      <c r="V354" s="91">
        <f t="shared" si="17"/>
        <v>4561.5718388225796</v>
      </c>
    </row>
    <row r="355" spans="1:22" x14ac:dyDescent="0.25">
      <c r="A355" s="27" t="str">
        <f t="shared" si="15"/>
        <v>32031302006</v>
      </c>
      <c r="B355" s="23">
        <f>VLOOKUP(H355,Nomes!$H$2:$I$79,2,FALSE)</f>
        <v>41</v>
      </c>
      <c r="C355" s="23">
        <f>VLOOKUP(D355,Nomes!$C$2:$D$15,2,FALSE)</f>
        <v>5</v>
      </c>
      <c r="D355" s="23">
        <v>2006</v>
      </c>
      <c r="E355" s="23">
        <v>32</v>
      </c>
      <c r="F355" s="23" t="s">
        <v>14</v>
      </c>
      <c r="G355" s="23" t="s">
        <v>119</v>
      </c>
      <c r="H355" s="23" t="s">
        <v>120</v>
      </c>
      <c r="I355" s="23"/>
      <c r="J355" s="23" t="s">
        <v>51</v>
      </c>
      <c r="K355" s="23" t="s">
        <v>52</v>
      </c>
      <c r="L355" s="23">
        <f>VLOOKUP(H355,Regiões!$A$1:$E$79,4,FALSE)</f>
        <v>7</v>
      </c>
      <c r="M355" s="23" t="str">
        <f>VLOOKUP(H355,Regiões!$A$1:$E$79,5,FALSE)</f>
        <v>Rio Doce</v>
      </c>
      <c r="N355" s="91">
        <v>8716.9840000000004</v>
      </c>
      <c r="O355" s="91">
        <v>91258.725000000006</v>
      </c>
      <c r="P355" s="91">
        <f t="shared" si="16"/>
        <v>96762.879000000001</v>
      </c>
      <c r="Q355" s="91">
        <v>63447.165999999997</v>
      </c>
      <c r="R355" s="91">
        <v>33315.713000000003</v>
      </c>
      <c r="S355" s="91">
        <v>24291.223999999998</v>
      </c>
      <c r="T355" s="91">
        <v>221029.81200000001</v>
      </c>
      <c r="U355" s="91">
        <v>16653</v>
      </c>
      <c r="V355" s="91">
        <f t="shared" si="17"/>
        <v>13272.672311295262</v>
      </c>
    </row>
    <row r="356" spans="1:22" x14ac:dyDescent="0.25">
      <c r="A356" s="27" t="str">
        <f t="shared" si="15"/>
        <v>32031632006</v>
      </c>
      <c r="B356" s="23">
        <f>VLOOKUP(H356,Nomes!$H$2:$I$79,2,FALSE)</f>
        <v>42</v>
      </c>
      <c r="C356" s="23">
        <f>VLOOKUP(D356,Nomes!$C$2:$D$15,2,FALSE)</f>
        <v>5</v>
      </c>
      <c r="D356" s="23">
        <v>2006</v>
      </c>
      <c r="E356" s="23">
        <v>32</v>
      </c>
      <c r="F356" s="23" t="s">
        <v>14</v>
      </c>
      <c r="G356" s="23" t="s">
        <v>121</v>
      </c>
      <c r="H356" s="23" t="s">
        <v>122</v>
      </c>
      <c r="I356" s="23"/>
      <c r="J356" s="23" t="s">
        <v>17</v>
      </c>
      <c r="K356" s="23" t="s">
        <v>18</v>
      </c>
      <c r="L356" s="23">
        <f>VLOOKUP(H356,Regiões!$A$1:$E$79,4,FALSE)</f>
        <v>3</v>
      </c>
      <c r="M356" s="23" t="str">
        <f>VLOOKUP(H356,Regiões!$A$1:$E$79,5,FALSE)</f>
        <v>Sudoeste Serrana</v>
      </c>
      <c r="N356" s="91">
        <v>12768.816999999999</v>
      </c>
      <c r="O356" s="91">
        <v>4363.076</v>
      </c>
      <c r="P356" s="91">
        <f t="shared" si="16"/>
        <v>35830.475999999995</v>
      </c>
      <c r="Q356" s="91">
        <v>13367.714</v>
      </c>
      <c r="R356" s="91">
        <v>22462.761999999999</v>
      </c>
      <c r="S356" s="91">
        <v>2964.5929999999998</v>
      </c>
      <c r="T356" s="91">
        <v>55926.963000000003</v>
      </c>
      <c r="U356" s="91">
        <v>11155</v>
      </c>
      <c r="V356" s="91">
        <f t="shared" si="17"/>
        <v>5013.6228597041681</v>
      </c>
    </row>
    <row r="357" spans="1:22" x14ac:dyDescent="0.25">
      <c r="A357" s="27" t="str">
        <f t="shared" si="15"/>
        <v>32032052006</v>
      </c>
      <c r="B357" s="23">
        <f>VLOOKUP(H357,Nomes!$H$2:$I$79,2,FALSE)</f>
        <v>43</v>
      </c>
      <c r="C357" s="23">
        <f>VLOOKUP(D357,Nomes!$C$2:$D$15,2,FALSE)</f>
        <v>5</v>
      </c>
      <c r="D357" s="23">
        <v>2006</v>
      </c>
      <c r="E357" s="23">
        <v>32</v>
      </c>
      <c r="F357" s="23" t="s">
        <v>14</v>
      </c>
      <c r="G357" s="23" t="s">
        <v>123</v>
      </c>
      <c r="H357" s="23" t="s">
        <v>54</v>
      </c>
      <c r="I357" s="23"/>
      <c r="J357" s="23" t="s">
        <v>51</v>
      </c>
      <c r="K357" s="23" t="s">
        <v>52</v>
      </c>
      <c r="L357" s="23">
        <f>VLOOKUP(H357,Regiões!$A$1:$E$79,4,FALSE)</f>
        <v>7</v>
      </c>
      <c r="M357" s="23" t="str">
        <f>VLOOKUP(H357,Regiões!$A$1:$E$79,5,FALSE)</f>
        <v>Rio Doce</v>
      </c>
      <c r="N357" s="91">
        <v>106648.83100000001</v>
      </c>
      <c r="O357" s="91">
        <v>786005.18400000001</v>
      </c>
      <c r="P357" s="91">
        <f t="shared" si="16"/>
        <v>896898.02600000007</v>
      </c>
      <c r="Q357" s="91">
        <v>642965.53</v>
      </c>
      <c r="R357" s="91">
        <v>253932.49600000001</v>
      </c>
      <c r="S357" s="91">
        <v>240547.98</v>
      </c>
      <c r="T357" s="91">
        <v>2030100.0209999999</v>
      </c>
      <c r="U357" s="91">
        <v>123000</v>
      </c>
      <c r="V357" s="91">
        <f t="shared" si="17"/>
        <v>16504.878219512197</v>
      </c>
    </row>
    <row r="358" spans="1:22" x14ac:dyDescent="0.25">
      <c r="A358" s="27" t="str">
        <f t="shared" si="15"/>
        <v>32033042006</v>
      </c>
      <c r="B358" s="23">
        <f>VLOOKUP(H358,Nomes!$H$2:$I$79,2,FALSE)</f>
        <v>44</v>
      </c>
      <c r="C358" s="23">
        <f>VLOOKUP(D358,Nomes!$C$2:$D$15,2,FALSE)</f>
        <v>5</v>
      </c>
      <c r="D358" s="23">
        <v>2006</v>
      </c>
      <c r="E358" s="23">
        <v>32</v>
      </c>
      <c r="F358" s="23" t="s">
        <v>14</v>
      </c>
      <c r="G358" s="23" t="s">
        <v>124</v>
      </c>
      <c r="H358" s="23" t="s">
        <v>125</v>
      </c>
      <c r="I358" s="23"/>
      <c r="J358" s="23" t="s">
        <v>22</v>
      </c>
      <c r="K358" s="23" t="s">
        <v>23</v>
      </c>
      <c r="L358" s="23">
        <f>VLOOKUP(H358,Regiões!$A$1:$E$79,4,FALSE)</f>
        <v>10</v>
      </c>
      <c r="M358" s="23" t="str">
        <f>VLOOKUP(H358,Regiões!$A$1:$E$79,5,FALSE)</f>
        <v>Noroeste</v>
      </c>
      <c r="N358" s="91">
        <v>8058.4830000000002</v>
      </c>
      <c r="O358" s="91">
        <v>3214.0790000000002</v>
      </c>
      <c r="P358" s="91">
        <f t="shared" si="16"/>
        <v>40335.472999999998</v>
      </c>
      <c r="Q358" s="91">
        <v>17492.312000000002</v>
      </c>
      <c r="R358" s="91">
        <v>22843.161</v>
      </c>
      <c r="S358" s="91">
        <v>2720.0659999999998</v>
      </c>
      <c r="T358" s="91">
        <v>54328.1</v>
      </c>
      <c r="U358" s="91">
        <v>10919</v>
      </c>
      <c r="V358" s="91">
        <f t="shared" si="17"/>
        <v>4975.5563696309182</v>
      </c>
    </row>
    <row r="359" spans="1:22" x14ac:dyDescent="0.25">
      <c r="A359" s="27" t="str">
        <f t="shared" si="15"/>
        <v>32033202006</v>
      </c>
      <c r="B359" s="23">
        <f>VLOOKUP(H359,Nomes!$H$2:$I$79,2,FALSE)</f>
        <v>45</v>
      </c>
      <c r="C359" s="23">
        <f>VLOOKUP(D359,Nomes!$C$2:$D$15,2,FALSE)</f>
        <v>5</v>
      </c>
      <c r="D359" s="23">
        <v>2006</v>
      </c>
      <c r="E359" s="23">
        <v>32</v>
      </c>
      <c r="F359" s="23" t="s">
        <v>14</v>
      </c>
      <c r="G359" s="23" t="s">
        <v>126</v>
      </c>
      <c r="H359" s="23" t="s">
        <v>127</v>
      </c>
      <c r="I359" s="23"/>
      <c r="J359" s="23" t="s">
        <v>32</v>
      </c>
      <c r="K359" s="23" t="s">
        <v>33</v>
      </c>
      <c r="L359" s="23">
        <f>VLOOKUP(H359,Regiões!$A$1:$E$79,4,FALSE)</f>
        <v>4</v>
      </c>
      <c r="M359" s="23" t="str">
        <f>VLOOKUP(H359,Regiões!$A$1:$E$79,5,FALSE)</f>
        <v>Litoral Sul</v>
      </c>
      <c r="N359" s="91">
        <v>33397.016000000003</v>
      </c>
      <c r="O359" s="91">
        <v>14068.621999999999</v>
      </c>
      <c r="P359" s="91">
        <f t="shared" si="16"/>
        <v>135485.41800000001</v>
      </c>
      <c r="Q359" s="91">
        <v>71488.562999999995</v>
      </c>
      <c r="R359" s="91">
        <v>63996.855000000003</v>
      </c>
      <c r="S359" s="91">
        <v>10788.627</v>
      </c>
      <c r="T359" s="91">
        <v>193739.682</v>
      </c>
      <c r="U359" s="91">
        <v>36494</v>
      </c>
      <c r="V359" s="91">
        <f t="shared" si="17"/>
        <v>5308.8091741108128</v>
      </c>
    </row>
    <row r="360" spans="1:22" x14ac:dyDescent="0.25">
      <c r="A360" s="27" t="str">
        <f t="shared" si="15"/>
        <v>32033462006</v>
      </c>
      <c r="B360" s="23">
        <f>VLOOKUP(H360,Nomes!$H$2:$I$79,2,FALSE)</f>
        <v>46</v>
      </c>
      <c r="C360" s="23">
        <f>VLOOKUP(D360,Nomes!$C$2:$D$15,2,FALSE)</f>
        <v>5</v>
      </c>
      <c r="D360" s="23">
        <v>2006</v>
      </c>
      <c r="E360" s="23">
        <v>32</v>
      </c>
      <c r="F360" s="23" t="s">
        <v>14</v>
      </c>
      <c r="G360" s="23" t="s">
        <v>128</v>
      </c>
      <c r="H360" s="23" t="s">
        <v>129</v>
      </c>
      <c r="I360" s="23"/>
      <c r="J360" s="23" t="s">
        <v>17</v>
      </c>
      <c r="K360" s="23" t="s">
        <v>18</v>
      </c>
      <c r="L360" s="23">
        <f>VLOOKUP(H360,Regiões!$A$1:$E$79,4,FALSE)</f>
        <v>3</v>
      </c>
      <c r="M360" s="23" t="str">
        <f>VLOOKUP(H360,Regiões!$A$1:$E$79,5,FALSE)</f>
        <v>Sudoeste Serrana</v>
      </c>
      <c r="N360" s="91">
        <v>19298.810000000001</v>
      </c>
      <c r="O360" s="91">
        <v>20062.057000000001</v>
      </c>
      <c r="P360" s="91">
        <f t="shared" si="16"/>
        <v>78398.357999999993</v>
      </c>
      <c r="Q360" s="91">
        <v>48088.538999999997</v>
      </c>
      <c r="R360" s="91">
        <v>30309.819</v>
      </c>
      <c r="S360" s="91">
        <v>15509.029</v>
      </c>
      <c r="T360" s="91">
        <v>133268.25399999999</v>
      </c>
      <c r="U360" s="91">
        <v>14158</v>
      </c>
      <c r="V360" s="91">
        <f t="shared" si="17"/>
        <v>9412.9293685548801</v>
      </c>
    </row>
    <row r="361" spans="1:22" x14ac:dyDescent="0.25">
      <c r="A361" s="27" t="str">
        <f t="shared" si="15"/>
        <v>32033532006</v>
      </c>
      <c r="B361" s="23">
        <f>VLOOKUP(H361,Nomes!$H$2:$I$79,2,FALSE)</f>
        <v>47</v>
      </c>
      <c r="C361" s="23">
        <f>VLOOKUP(D361,Nomes!$C$2:$D$15,2,FALSE)</f>
        <v>5</v>
      </c>
      <c r="D361" s="23">
        <v>2006</v>
      </c>
      <c r="E361" s="23">
        <v>32</v>
      </c>
      <c r="F361" s="23" t="s">
        <v>14</v>
      </c>
      <c r="G361" s="23" t="s">
        <v>130</v>
      </c>
      <c r="H361" s="23" t="s">
        <v>131</v>
      </c>
      <c r="I361" s="23"/>
      <c r="J361" s="23" t="s">
        <v>22</v>
      </c>
      <c r="K361" s="23" t="s">
        <v>23</v>
      </c>
      <c r="L361" s="23">
        <f>VLOOKUP(H361,Regiões!$A$1:$E$79,4,FALSE)</f>
        <v>8</v>
      </c>
      <c r="M361" s="23" t="str">
        <f>VLOOKUP(H361,Regiões!$A$1:$E$79,5,FALSE)</f>
        <v>Centro-Oeste</v>
      </c>
      <c r="N361" s="91">
        <v>15199.67</v>
      </c>
      <c r="O361" s="91">
        <v>10645.291999999999</v>
      </c>
      <c r="P361" s="91">
        <f t="shared" si="16"/>
        <v>42992.585000000006</v>
      </c>
      <c r="Q361" s="91">
        <v>21136.187000000002</v>
      </c>
      <c r="R361" s="91">
        <v>21856.398000000001</v>
      </c>
      <c r="S361" s="91">
        <v>4723.5429999999997</v>
      </c>
      <c r="T361" s="91">
        <v>73561.089000000007</v>
      </c>
      <c r="U361" s="91">
        <v>10604</v>
      </c>
      <c r="V361" s="91">
        <f t="shared" si="17"/>
        <v>6937.1076009053186</v>
      </c>
    </row>
    <row r="362" spans="1:22" x14ac:dyDescent="0.25">
      <c r="A362" s="27" t="str">
        <f t="shared" si="15"/>
        <v>32034032006</v>
      </c>
      <c r="B362" s="23">
        <f>VLOOKUP(H362,Nomes!$H$2:$I$79,2,FALSE)</f>
        <v>48</v>
      </c>
      <c r="C362" s="23">
        <f>VLOOKUP(D362,Nomes!$C$2:$D$15,2,FALSE)</f>
        <v>5</v>
      </c>
      <c r="D362" s="23">
        <v>2006</v>
      </c>
      <c r="E362" s="23">
        <v>32</v>
      </c>
      <c r="F362" s="23" t="s">
        <v>14</v>
      </c>
      <c r="G362" s="23" t="s">
        <v>132</v>
      </c>
      <c r="H362" s="23" t="s">
        <v>133</v>
      </c>
      <c r="I362" s="23"/>
      <c r="J362" s="23" t="s">
        <v>32</v>
      </c>
      <c r="K362" s="23" t="s">
        <v>33</v>
      </c>
      <c r="L362" s="23">
        <f>VLOOKUP(H362,Regiões!$A$1:$E$79,4,FALSE)</f>
        <v>5</v>
      </c>
      <c r="M362" s="23" t="str">
        <f>VLOOKUP(H362,Regiões!$A$1:$E$79,5,FALSE)</f>
        <v>Central Sul</v>
      </c>
      <c r="N362" s="91">
        <v>21827.856</v>
      </c>
      <c r="O362" s="91">
        <v>30735.106</v>
      </c>
      <c r="P362" s="91">
        <f t="shared" si="16"/>
        <v>100728.89</v>
      </c>
      <c r="Q362" s="91">
        <v>50101.934000000001</v>
      </c>
      <c r="R362" s="91">
        <v>50626.955999999998</v>
      </c>
      <c r="S362" s="91">
        <v>13493.864</v>
      </c>
      <c r="T362" s="91">
        <v>166785.717</v>
      </c>
      <c r="U362" s="91">
        <v>27794</v>
      </c>
      <c r="V362" s="91">
        <f t="shared" si="17"/>
        <v>6000.7813556882784</v>
      </c>
    </row>
    <row r="363" spans="1:22" x14ac:dyDescent="0.25">
      <c r="A363" s="27" t="str">
        <f t="shared" si="15"/>
        <v>32035022006</v>
      </c>
      <c r="B363" s="23">
        <f>VLOOKUP(H363,Nomes!$H$2:$I$79,2,FALSE)</f>
        <v>49</v>
      </c>
      <c r="C363" s="23">
        <f>VLOOKUP(D363,Nomes!$C$2:$D$15,2,FALSE)</f>
        <v>5</v>
      </c>
      <c r="D363" s="23">
        <v>2006</v>
      </c>
      <c r="E363" s="23">
        <v>32</v>
      </c>
      <c r="F363" s="23" t="s">
        <v>14</v>
      </c>
      <c r="G363" s="23" t="s">
        <v>134</v>
      </c>
      <c r="H363" s="23" t="s">
        <v>135</v>
      </c>
      <c r="I363" s="23"/>
      <c r="J363" s="23" t="s">
        <v>51</v>
      </c>
      <c r="K363" s="23" t="s">
        <v>52</v>
      </c>
      <c r="L363" s="23">
        <f>VLOOKUP(H363,Regiões!$A$1:$E$79,4,FALSE)</f>
        <v>9</v>
      </c>
      <c r="M363" s="23" t="str">
        <f>VLOOKUP(H363,Regiões!$A$1:$E$79,5,FALSE)</f>
        <v>Nordeste</v>
      </c>
      <c r="N363" s="91">
        <v>27832.412</v>
      </c>
      <c r="O363" s="91">
        <v>13232.273999999999</v>
      </c>
      <c r="P363" s="91">
        <f t="shared" si="16"/>
        <v>72320.92300000001</v>
      </c>
      <c r="Q363" s="91">
        <v>40525.54</v>
      </c>
      <c r="R363" s="91">
        <v>31795.383000000002</v>
      </c>
      <c r="S363" s="91">
        <v>7440.6239999999998</v>
      </c>
      <c r="T363" s="91">
        <v>120826.23299999999</v>
      </c>
      <c r="U363" s="91">
        <v>16620</v>
      </c>
      <c r="V363" s="91">
        <f t="shared" si="17"/>
        <v>7269.9297833935016</v>
      </c>
    </row>
    <row r="364" spans="1:22" x14ac:dyDescent="0.25">
      <c r="A364" s="27" t="str">
        <f t="shared" si="15"/>
        <v>32036012006</v>
      </c>
      <c r="B364" s="23">
        <f>VLOOKUP(H364,Nomes!$H$2:$I$79,2,FALSE)</f>
        <v>50</v>
      </c>
      <c r="C364" s="23">
        <f>VLOOKUP(D364,Nomes!$C$2:$D$15,2,FALSE)</f>
        <v>5</v>
      </c>
      <c r="D364" s="23">
        <v>2006</v>
      </c>
      <c r="E364" s="23">
        <v>32</v>
      </c>
      <c r="F364" s="23" t="s">
        <v>14</v>
      </c>
      <c r="G364" s="23" t="s">
        <v>137</v>
      </c>
      <c r="H364" s="23" t="s">
        <v>138</v>
      </c>
      <c r="I364" s="23"/>
      <c r="J364" s="23" t="s">
        <v>51</v>
      </c>
      <c r="K364" s="23" t="s">
        <v>52</v>
      </c>
      <c r="L364" s="23">
        <f>VLOOKUP(H364,Regiões!$A$1:$E$79,4,FALSE)</f>
        <v>9</v>
      </c>
      <c r="M364" s="23" t="str">
        <f>VLOOKUP(H364,Regiões!$A$1:$E$79,5,FALSE)</f>
        <v>Nordeste</v>
      </c>
      <c r="N364" s="91">
        <v>9843.19</v>
      </c>
      <c r="O364" s="91">
        <v>1676.213</v>
      </c>
      <c r="P364" s="91">
        <f t="shared" si="16"/>
        <v>19668.879000000001</v>
      </c>
      <c r="Q364" s="91">
        <v>6232.3950000000004</v>
      </c>
      <c r="R364" s="91">
        <v>13436.484</v>
      </c>
      <c r="S364" s="91">
        <v>1040.2729999999999</v>
      </c>
      <c r="T364" s="91">
        <v>32228.554</v>
      </c>
      <c r="U364" s="91">
        <v>6264</v>
      </c>
      <c r="V364" s="91">
        <f t="shared" si="17"/>
        <v>5145.0437420178796</v>
      </c>
    </row>
    <row r="365" spans="1:22" x14ac:dyDescent="0.25">
      <c r="A365" s="27" t="str">
        <f t="shared" si="15"/>
        <v>32037002006</v>
      </c>
      <c r="B365" s="23">
        <f>VLOOKUP(H365,Nomes!$H$2:$I$79,2,FALSE)</f>
        <v>51</v>
      </c>
      <c r="C365" s="23">
        <f>VLOOKUP(D365,Nomes!$C$2:$D$15,2,FALSE)</f>
        <v>5</v>
      </c>
      <c r="D365" s="23">
        <v>2006</v>
      </c>
      <c r="E365" s="23">
        <v>32</v>
      </c>
      <c r="F365" s="23" t="s">
        <v>14</v>
      </c>
      <c r="G365" s="23" t="s">
        <v>139</v>
      </c>
      <c r="H365" s="23" t="s">
        <v>140</v>
      </c>
      <c r="I365" s="23"/>
      <c r="J365" s="23" t="s">
        <v>32</v>
      </c>
      <c r="K365" s="23" t="s">
        <v>33</v>
      </c>
      <c r="L365" s="23">
        <f>VLOOKUP(H365,Regiões!$A$1:$E$79,4,FALSE)</f>
        <v>6</v>
      </c>
      <c r="M365" s="23" t="str">
        <f>VLOOKUP(H365,Regiões!$A$1:$E$79,5,FALSE)</f>
        <v>Caparaó</v>
      </c>
      <c r="N365" s="91">
        <v>13814.933000000001</v>
      </c>
      <c r="O365" s="91">
        <v>5617.6670000000004</v>
      </c>
      <c r="P365" s="91">
        <f t="shared" si="16"/>
        <v>62817.514999999999</v>
      </c>
      <c r="Q365" s="91">
        <v>25761.634999999998</v>
      </c>
      <c r="R365" s="91">
        <v>37055.879999999997</v>
      </c>
      <c r="S365" s="91">
        <v>4389.5450000000001</v>
      </c>
      <c r="T365" s="91">
        <v>86639.660999999993</v>
      </c>
      <c r="U365" s="91">
        <v>19344</v>
      </c>
      <c r="V365" s="91">
        <f t="shared" si="17"/>
        <v>4478.8906637717118</v>
      </c>
    </row>
    <row r="366" spans="1:22" x14ac:dyDescent="0.25">
      <c r="A366" s="27" t="str">
        <f t="shared" si="15"/>
        <v>32038092006</v>
      </c>
      <c r="B366" s="23">
        <f>VLOOKUP(H366,Nomes!$H$2:$I$79,2,FALSE)</f>
        <v>52</v>
      </c>
      <c r="C366" s="23">
        <f>VLOOKUP(D366,Nomes!$C$2:$D$15,2,FALSE)</f>
        <v>5</v>
      </c>
      <c r="D366" s="23">
        <v>2006</v>
      </c>
      <c r="E366" s="23">
        <v>32</v>
      </c>
      <c r="F366" s="23" t="s">
        <v>14</v>
      </c>
      <c r="G366" s="23" t="s">
        <v>141</v>
      </c>
      <c r="H366" s="23" t="s">
        <v>142</v>
      </c>
      <c r="I366" s="23"/>
      <c r="J366" s="23" t="s">
        <v>32</v>
      </c>
      <c r="K366" s="23" t="s">
        <v>33</v>
      </c>
      <c r="L366" s="23">
        <f>VLOOKUP(H366,Regiões!$A$1:$E$79,4,FALSE)</f>
        <v>5</v>
      </c>
      <c r="M366" s="23" t="str">
        <f>VLOOKUP(H366,Regiões!$A$1:$E$79,5,FALSE)</f>
        <v>Central Sul</v>
      </c>
      <c r="N366" s="91">
        <v>7174.22</v>
      </c>
      <c r="O366" s="91">
        <v>5261.5420000000004</v>
      </c>
      <c r="P366" s="91">
        <f t="shared" si="16"/>
        <v>50327.695999999996</v>
      </c>
      <c r="Q366" s="91">
        <v>25466.363000000001</v>
      </c>
      <c r="R366" s="91">
        <v>24861.332999999999</v>
      </c>
      <c r="S366" s="91">
        <v>4336.3770000000004</v>
      </c>
      <c r="T366" s="91">
        <v>67099.835000000006</v>
      </c>
      <c r="U366" s="91">
        <v>13708</v>
      </c>
      <c r="V366" s="91">
        <f t="shared" si="17"/>
        <v>4894.9398161657427</v>
      </c>
    </row>
    <row r="367" spans="1:22" x14ac:dyDescent="0.25">
      <c r="A367" s="27" t="str">
        <f t="shared" si="15"/>
        <v>32039082006</v>
      </c>
      <c r="B367" s="23">
        <f>VLOOKUP(H367,Nomes!$H$2:$I$79,2,FALSE)</f>
        <v>53</v>
      </c>
      <c r="C367" s="23">
        <f>VLOOKUP(D367,Nomes!$C$2:$D$15,2,FALSE)</f>
        <v>5</v>
      </c>
      <c r="D367" s="23">
        <v>2006</v>
      </c>
      <c r="E367" s="23">
        <v>32</v>
      </c>
      <c r="F367" s="23" t="s">
        <v>14</v>
      </c>
      <c r="G367" s="23" t="s">
        <v>143</v>
      </c>
      <c r="H367" s="23" t="s">
        <v>25</v>
      </c>
      <c r="I367" s="23"/>
      <c r="J367" s="23" t="s">
        <v>22</v>
      </c>
      <c r="K367" s="23" t="s">
        <v>23</v>
      </c>
      <c r="L367" s="23">
        <f>VLOOKUP(H367,Regiões!$A$1:$E$79,4,FALSE)</f>
        <v>10</v>
      </c>
      <c r="M367" s="23" t="str">
        <f>VLOOKUP(H367,Regiões!$A$1:$E$79,5,FALSE)</f>
        <v>Noroeste</v>
      </c>
      <c r="N367" s="91">
        <v>37681.135000000002</v>
      </c>
      <c r="O367" s="91">
        <v>82404.051000000007</v>
      </c>
      <c r="P367" s="91">
        <f t="shared" si="16"/>
        <v>213156.83900000001</v>
      </c>
      <c r="Q367" s="91">
        <v>125511.19</v>
      </c>
      <c r="R367" s="91">
        <v>87645.649000000005</v>
      </c>
      <c r="S367" s="91">
        <v>31903.053</v>
      </c>
      <c r="T367" s="91">
        <v>365145.07799999998</v>
      </c>
      <c r="U367" s="91">
        <v>45607</v>
      </c>
      <c r="V367" s="91">
        <f t="shared" si="17"/>
        <v>8006.3384568158399</v>
      </c>
    </row>
    <row r="368" spans="1:22" x14ac:dyDescent="0.25">
      <c r="A368" s="27" t="str">
        <f t="shared" si="15"/>
        <v>32040052006</v>
      </c>
      <c r="B368" s="23">
        <f>VLOOKUP(H368,Nomes!$H$2:$I$79,2,FALSE)</f>
        <v>54</v>
      </c>
      <c r="C368" s="23">
        <f>VLOOKUP(D368,Nomes!$C$2:$D$15,2,FALSE)</f>
        <v>5</v>
      </c>
      <c r="D368" s="23">
        <v>2006</v>
      </c>
      <c r="E368" s="23">
        <v>32</v>
      </c>
      <c r="F368" s="23" t="s">
        <v>14</v>
      </c>
      <c r="G368" s="23" t="s">
        <v>144</v>
      </c>
      <c r="H368" s="23" t="s">
        <v>145</v>
      </c>
      <c r="I368" s="23"/>
      <c r="J368" s="23" t="s">
        <v>22</v>
      </c>
      <c r="K368" s="23" t="s">
        <v>23</v>
      </c>
      <c r="L368" s="23">
        <f>VLOOKUP(H368,Regiões!$A$1:$E$79,4,FALSE)</f>
        <v>8</v>
      </c>
      <c r="M368" s="23" t="str">
        <f>VLOOKUP(H368,Regiões!$A$1:$E$79,5,FALSE)</f>
        <v>Centro-Oeste</v>
      </c>
      <c r="N368" s="91">
        <v>18296.560000000001</v>
      </c>
      <c r="O368" s="91">
        <v>6617.9369999999999</v>
      </c>
      <c r="P368" s="91">
        <f t="shared" si="16"/>
        <v>65652.747000000003</v>
      </c>
      <c r="Q368" s="91">
        <v>26112.01</v>
      </c>
      <c r="R368" s="91">
        <v>39540.737000000001</v>
      </c>
      <c r="S368" s="91">
        <v>4252.4639999999999</v>
      </c>
      <c r="T368" s="91">
        <v>94819.707999999999</v>
      </c>
      <c r="U368" s="91">
        <v>19957</v>
      </c>
      <c r="V368" s="91">
        <f t="shared" si="17"/>
        <v>4751.2004810342232</v>
      </c>
    </row>
    <row r="369" spans="1:22" x14ac:dyDescent="0.25">
      <c r="A369" s="27" t="str">
        <f t="shared" si="15"/>
        <v>32040542006</v>
      </c>
      <c r="B369" s="23">
        <f>VLOOKUP(H369,Nomes!$H$2:$I$79,2,FALSE)</f>
        <v>55</v>
      </c>
      <c r="C369" s="23">
        <f>VLOOKUP(D369,Nomes!$C$2:$D$15,2,FALSE)</f>
        <v>5</v>
      </c>
      <c r="D369" s="23">
        <v>2006</v>
      </c>
      <c r="E369" s="23">
        <v>32</v>
      </c>
      <c r="F369" s="23" t="s">
        <v>14</v>
      </c>
      <c r="G369" s="23" t="s">
        <v>146</v>
      </c>
      <c r="H369" s="23" t="s">
        <v>147</v>
      </c>
      <c r="I369" s="23"/>
      <c r="J369" s="23" t="s">
        <v>51</v>
      </c>
      <c r="K369" s="23" t="s">
        <v>52</v>
      </c>
      <c r="L369" s="23">
        <f>VLOOKUP(H369,Regiões!$A$1:$E$79,4,FALSE)</f>
        <v>9</v>
      </c>
      <c r="M369" s="23" t="str">
        <f>VLOOKUP(H369,Regiões!$A$1:$E$79,5,FALSE)</f>
        <v>Nordeste</v>
      </c>
      <c r="N369" s="91">
        <v>14216.36</v>
      </c>
      <c r="O369" s="91">
        <v>15168.03</v>
      </c>
      <c r="P369" s="91">
        <f t="shared" si="16"/>
        <v>91258.008000000002</v>
      </c>
      <c r="Q369" s="91">
        <v>50569.525999999998</v>
      </c>
      <c r="R369" s="91">
        <v>40688.482000000004</v>
      </c>
      <c r="S369" s="91">
        <v>13142.564</v>
      </c>
      <c r="T369" s="91">
        <v>133784.96100000001</v>
      </c>
      <c r="U369" s="91">
        <v>22414</v>
      </c>
      <c r="V369" s="91">
        <f t="shared" si="17"/>
        <v>5968.8123940394407</v>
      </c>
    </row>
    <row r="370" spans="1:22" x14ac:dyDescent="0.25">
      <c r="A370" s="27" t="str">
        <f t="shared" si="15"/>
        <v>32041042006</v>
      </c>
      <c r="B370" s="23">
        <f>VLOOKUP(H370,Nomes!$H$2:$I$79,2,FALSE)</f>
        <v>56</v>
      </c>
      <c r="C370" s="23">
        <f>VLOOKUP(D370,Nomes!$C$2:$D$15,2,FALSE)</f>
        <v>5</v>
      </c>
      <c r="D370" s="23">
        <v>2006</v>
      </c>
      <c r="E370" s="23">
        <v>32</v>
      </c>
      <c r="F370" s="23" t="s">
        <v>14</v>
      </c>
      <c r="G370" s="23" t="s">
        <v>148</v>
      </c>
      <c r="H370" s="23" t="s">
        <v>149</v>
      </c>
      <c r="I370" s="23"/>
      <c r="J370" s="23" t="s">
        <v>51</v>
      </c>
      <c r="K370" s="23" t="s">
        <v>52</v>
      </c>
      <c r="L370" s="23">
        <f>VLOOKUP(H370,Regiões!$A$1:$E$79,4,FALSE)</f>
        <v>9</v>
      </c>
      <c r="M370" s="23" t="str">
        <f>VLOOKUP(H370,Regiões!$A$1:$E$79,5,FALSE)</f>
        <v>Nordeste</v>
      </c>
      <c r="N370" s="91">
        <v>67380.755999999994</v>
      </c>
      <c r="O370" s="91">
        <v>14078.074000000001</v>
      </c>
      <c r="P370" s="91">
        <f t="shared" si="16"/>
        <v>101401.18700000001</v>
      </c>
      <c r="Q370" s="91">
        <v>58504.463000000003</v>
      </c>
      <c r="R370" s="91">
        <v>42896.724000000002</v>
      </c>
      <c r="S370" s="91">
        <v>10956.065000000001</v>
      </c>
      <c r="T370" s="91">
        <v>193816.08199999999</v>
      </c>
      <c r="U370" s="91">
        <v>21330</v>
      </c>
      <c r="V370" s="91">
        <f t="shared" si="17"/>
        <v>9086.5486169714022</v>
      </c>
    </row>
    <row r="371" spans="1:22" x14ac:dyDescent="0.25">
      <c r="A371" s="27" t="str">
        <f t="shared" si="15"/>
        <v>32042032006</v>
      </c>
      <c r="B371" s="23">
        <f>VLOOKUP(H371,Nomes!$H$2:$I$79,2,FALSE)</f>
        <v>57</v>
      </c>
      <c r="C371" s="23">
        <f>VLOOKUP(D371,Nomes!$C$2:$D$15,2,FALSE)</f>
        <v>5</v>
      </c>
      <c r="D371" s="23">
        <v>2006</v>
      </c>
      <c r="E371" s="23">
        <v>32</v>
      </c>
      <c r="F371" s="23" t="s">
        <v>14</v>
      </c>
      <c r="G371" s="23" t="s">
        <v>150</v>
      </c>
      <c r="H371" s="23" t="s">
        <v>151</v>
      </c>
      <c r="I371" s="23"/>
      <c r="J371" s="23" t="s">
        <v>17</v>
      </c>
      <c r="K371" s="23" t="s">
        <v>18</v>
      </c>
      <c r="L371" s="23">
        <f>VLOOKUP(H371,Regiões!$A$1:$E$79,4,FALSE)</f>
        <v>4</v>
      </c>
      <c r="M371" s="23" t="str">
        <f>VLOOKUP(H371,Regiões!$A$1:$E$79,5,FALSE)</f>
        <v>Litoral Sul</v>
      </c>
      <c r="N371" s="91">
        <v>3619.4090000000001</v>
      </c>
      <c r="O371" s="91">
        <v>8806.6290000000008</v>
      </c>
      <c r="P371" s="91">
        <f t="shared" si="16"/>
        <v>76833.990000000005</v>
      </c>
      <c r="Q371" s="91">
        <v>41146.419000000002</v>
      </c>
      <c r="R371" s="91">
        <v>35687.571000000004</v>
      </c>
      <c r="S371" s="91">
        <v>6983.8819999999996</v>
      </c>
      <c r="T371" s="91">
        <v>96243.909</v>
      </c>
      <c r="U371" s="91">
        <v>19094</v>
      </c>
      <c r="V371" s="91">
        <f t="shared" si="17"/>
        <v>5040.5315282287629</v>
      </c>
    </row>
    <row r="372" spans="1:22" x14ac:dyDescent="0.25">
      <c r="A372" s="27" t="str">
        <f t="shared" si="15"/>
        <v>32042522006</v>
      </c>
      <c r="B372" s="23">
        <f>VLOOKUP(H372,Nomes!$H$2:$I$79,2,FALSE)</f>
        <v>58</v>
      </c>
      <c r="C372" s="23">
        <f>VLOOKUP(D372,Nomes!$C$2:$D$15,2,FALSE)</f>
        <v>5</v>
      </c>
      <c r="D372" s="23">
        <v>2006</v>
      </c>
      <c r="E372" s="23">
        <v>32</v>
      </c>
      <c r="F372" s="23" t="s">
        <v>14</v>
      </c>
      <c r="G372" s="23" t="s">
        <v>152</v>
      </c>
      <c r="H372" s="23" t="s">
        <v>153</v>
      </c>
      <c r="I372" s="23"/>
      <c r="J372" s="23" t="s">
        <v>51</v>
      </c>
      <c r="K372" s="23" t="s">
        <v>52</v>
      </c>
      <c r="L372" s="23">
        <f>VLOOKUP(H372,Regiões!$A$1:$E$79,4,FALSE)</f>
        <v>9</v>
      </c>
      <c r="M372" s="23" t="str">
        <f>VLOOKUP(H372,Regiões!$A$1:$E$79,5,FALSE)</f>
        <v>Nordeste</v>
      </c>
      <c r="N372" s="91">
        <v>6512.3329999999996</v>
      </c>
      <c r="O372" s="91">
        <v>3610.39</v>
      </c>
      <c r="P372" s="91">
        <f t="shared" si="16"/>
        <v>23395.019</v>
      </c>
      <c r="Q372" s="91">
        <v>9587.9110000000001</v>
      </c>
      <c r="R372" s="91">
        <v>13807.108</v>
      </c>
      <c r="S372" s="91">
        <v>2022.29</v>
      </c>
      <c r="T372" s="91">
        <v>35540.031000000003</v>
      </c>
      <c r="U372" s="91">
        <v>6514</v>
      </c>
      <c r="V372" s="91">
        <f t="shared" si="17"/>
        <v>5455.9458090267117</v>
      </c>
    </row>
    <row r="373" spans="1:22" x14ac:dyDescent="0.25">
      <c r="A373" s="27" t="str">
        <f t="shared" si="15"/>
        <v>32043022006</v>
      </c>
      <c r="B373" s="23">
        <f>VLOOKUP(H373,Nomes!$H$2:$I$79,2,FALSE)</f>
        <v>59</v>
      </c>
      <c r="C373" s="23">
        <f>VLOOKUP(D373,Nomes!$C$2:$D$15,2,FALSE)</f>
        <v>5</v>
      </c>
      <c r="D373" s="23">
        <v>2006</v>
      </c>
      <c r="E373" s="23">
        <v>32</v>
      </c>
      <c r="F373" s="23" t="s">
        <v>14</v>
      </c>
      <c r="G373" s="23" t="s">
        <v>154</v>
      </c>
      <c r="H373" s="23" t="s">
        <v>155</v>
      </c>
      <c r="I373" s="23"/>
      <c r="J373" s="23" t="s">
        <v>32</v>
      </c>
      <c r="K373" s="23" t="s">
        <v>33</v>
      </c>
      <c r="L373" s="23">
        <f>VLOOKUP(H373,Regiões!$A$1:$E$79,4,FALSE)</f>
        <v>4</v>
      </c>
      <c r="M373" s="23" t="str">
        <f>VLOOKUP(H373,Regiões!$A$1:$E$79,5,FALSE)</f>
        <v>Litoral Sul</v>
      </c>
      <c r="N373" s="91">
        <v>23629.116000000002</v>
      </c>
      <c r="O373" s="91">
        <v>262364.76199999999</v>
      </c>
      <c r="P373" s="91">
        <f t="shared" si="16"/>
        <v>84746.501000000004</v>
      </c>
      <c r="Q373" s="91">
        <v>60712.421999999999</v>
      </c>
      <c r="R373" s="91">
        <v>24034.079000000002</v>
      </c>
      <c r="S373" s="91">
        <v>4638.5</v>
      </c>
      <c r="T373" s="91">
        <v>375378.88</v>
      </c>
      <c r="U373" s="91">
        <v>9645</v>
      </c>
      <c r="V373" s="91">
        <f t="shared" si="17"/>
        <v>38919.531363400725</v>
      </c>
    </row>
    <row r="374" spans="1:22" x14ac:dyDescent="0.25">
      <c r="A374" s="27" t="str">
        <f t="shared" si="15"/>
        <v>32043512006</v>
      </c>
      <c r="B374" s="23">
        <f>VLOOKUP(H374,Nomes!$H$2:$I$79,2,FALSE)</f>
        <v>60</v>
      </c>
      <c r="C374" s="23">
        <f>VLOOKUP(D374,Nomes!$C$2:$D$15,2,FALSE)</f>
        <v>5</v>
      </c>
      <c r="D374" s="23">
        <v>2006</v>
      </c>
      <c r="E374" s="23">
        <v>32</v>
      </c>
      <c r="F374" s="23" t="s">
        <v>14</v>
      </c>
      <c r="G374" s="23" t="s">
        <v>156</v>
      </c>
      <c r="H374" s="23" t="s">
        <v>157</v>
      </c>
      <c r="I374" s="23"/>
      <c r="J374" s="23" t="s">
        <v>51</v>
      </c>
      <c r="K374" s="23" t="s">
        <v>52</v>
      </c>
      <c r="L374" s="23">
        <f>VLOOKUP(H374,Regiões!$A$1:$E$79,4,FALSE)</f>
        <v>7</v>
      </c>
      <c r="M374" s="23" t="str">
        <f>VLOOKUP(H374,Regiões!$A$1:$E$79,5,FALSE)</f>
        <v>Rio Doce</v>
      </c>
      <c r="N374" s="91">
        <v>35430.985999999997</v>
      </c>
      <c r="O374" s="91">
        <v>9046.8019999999997</v>
      </c>
      <c r="P374" s="91">
        <f t="shared" si="16"/>
        <v>63958.952000000005</v>
      </c>
      <c r="Q374" s="91">
        <v>28994.988000000001</v>
      </c>
      <c r="R374" s="91">
        <v>34963.964</v>
      </c>
      <c r="S374" s="91">
        <v>5343.4690000000001</v>
      </c>
      <c r="T374" s="91">
        <v>113780.21</v>
      </c>
      <c r="U374" s="91">
        <v>16986</v>
      </c>
      <c r="V374" s="91">
        <f t="shared" si="17"/>
        <v>6698.4699164017429</v>
      </c>
    </row>
    <row r="375" spans="1:22" x14ac:dyDescent="0.25">
      <c r="A375" s="27" t="str">
        <f t="shared" si="15"/>
        <v>32044012006</v>
      </c>
      <c r="B375" s="23">
        <f>VLOOKUP(H375,Nomes!$H$2:$I$79,2,FALSE)</f>
        <v>61</v>
      </c>
      <c r="C375" s="23">
        <f>VLOOKUP(D375,Nomes!$C$2:$D$15,2,FALSE)</f>
        <v>5</v>
      </c>
      <c r="D375" s="23">
        <v>2006</v>
      </c>
      <c r="E375" s="23">
        <v>32</v>
      </c>
      <c r="F375" s="23" t="s">
        <v>14</v>
      </c>
      <c r="G375" s="23" t="s">
        <v>158</v>
      </c>
      <c r="H375" s="23" t="s">
        <v>159</v>
      </c>
      <c r="I375" s="23"/>
      <c r="J375" s="23" t="s">
        <v>17</v>
      </c>
      <c r="K375" s="23" t="s">
        <v>18</v>
      </c>
      <c r="L375" s="23">
        <f>VLOOKUP(H375,Regiões!$A$1:$E$79,4,FALSE)</f>
        <v>4</v>
      </c>
      <c r="M375" s="23" t="str">
        <f>VLOOKUP(H375,Regiões!$A$1:$E$79,5,FALSE)</f>
        <v>Litoral Sul</v>
      </c>
      <c r="N375" s="91">
        <v>6616.0379999999996</v>
      </c>
      <c r="O375" s="91">
        <v>26787.56</v>
      </c>
      <c r="P375" s="91">
        <f t="shared" si="16"/>
        <v>49930.796000000002</v>
      </c>
      <c r="Q375" s="91">
        <v>26600.038</v>
      </c>
      <c r="R375" s="91">
        <v>23330.758000000002</v>
      </c>
      <c r="S375" s="91">
        <v>9956.98</v>
      </c>
      <c r="T375" s="91">
        <v>93291.373999999996</v>
      </c>
      <c r="U375" s="91">
        <v>12207</v>
      </c>
      <c r="V375" s="91">
        <f t="shared" si="17"/>
        <v>7642.4489227492422</v>
      </c>
    </row>
    <row r="376" spans="1:22" x14ac:dyDescent="0.25">
      <c r="A376" s="27" t="str">
        <f t="shared" si="15"/>
        <v>32045002006</v>
      </c>
      <c r="B376" s="23">
        <f>VLOOKUP(H376,Nomes!$H$2:$I$79,2,FALSE)</f>
        <v>62</v>
      </c>
      <c r="C376" s="23">
        <f>VLOOKUP(D376,Nomes!$C$2:$D$15,2,FALSE)</f>
        <v>5</v>
      </c>
      <c r="D376" s="23">
        <v>2006</v>
      </c>
      <c r="E376" s="23">
        <v>32</v>
      </c>
      <c r="F376" s="23" t="s">
        <v>14</v>
      </c>
      <c r="G376" s="23" t="s">
        <v>160</v>
      </c>
      <c r="H376" s="23" t="s">
        <v>161</v>
      </c>
      <c r="I376" s="23"/>
      <c r="J376" s="23" t="s">
        <v>17</v>
      </c>
      <c r="K376" s="23" t="s">
        <v>18</v>
      </c>
      <c r="L376" s="23">
        <f>VLOOKUP(H376,Regiões!$A$1:$E$79,4,FALSE)</f>
        <v>2</v>
      </c>
      <c r="M376" s="23" t="str">
        <f>VLOOKUP(H376,Regiões!$A$1:$E$79,5,FALSE)</f>
        <v>Central Serrana</v>
      </c>
      <c r="N376" s="91">
        <v>24035.29</v>
      </c>
      <c r="O376" s="91">
        <v>9006.7939999999999</v>
      </c>
      <c r="P376" s="91">
        <f t="shared" si="16"/>
        <v>42953.490000000005</v>
      </c>
      <c r="Q376" s="91">
        <v>16363.947</v>
      </c>
      <c r="R376" s="91">
        <v>26589.543000000001</v>
      </c>
      <c r="S376" s="91">
        <v>2387.7159999999999</v>
      </c>
      <c r="T376" s="91">
        <v>78383.289999999994</v>
      </c>
      <c r="U376" s="91">
        <v>13454</v>
      </c>
      <c r="V376" s="91">
        <f t="shared" si="17"/>
        <v>5826.0212576185522</v>
      </c>
    </row>
    <row r="377" spans="1:22" x14ac:dyDescent="0.25">
      <c r="A377" s="27" t="str">
        <f t="shared" si="15"/>
        <v>32045592006</v>
      </c>
      <c r="B377" s="23">
        <f>VLOOKUP(H377,Nomes!$H$2:$I$79,2,FALSE)</f>
        <v>63</v>
      </c>
      <c r="C377" s="23">
        <f>VLOOKUP(D377,Nomes!$C$2:$D$15,2,FALSE)</f>
        <v>5</v>
      </c>
      <c r="D377" s="23">
        <v>2006</v>
      </c>
      <c r="E377" s="23">
        <v>32</v>
      </c>
      <c r="F377" s="23" t="s">
        <v>14</v>
      </c>
      <c r="G377" s="23" t="s">
        <v>162</v>
      </c>
      <c r="H377" s="23" t="s">
        <v>163</v>
      </c>
      <c r="I377" s="23"/>
      <c r="J377" s="23" t="s">
        <v>17</v>
      </c>
      <c r="K377" s="23" t="s">
        <v>18</v>
      </c>
      <c r="L377" s="23">
        <f>VLOOKUP(H377,Regiões!$A$1:$E$79,4,FALSE)</f>
        <v>2</v>
      </c>
      <c r="M377" s="23" t="str">
        <f>VLOOKUP(H377,Regiões!$A$1:$E$79,5,FALSE)</f>
        <v>Central Serrana</v>
      </c>
      <c r="N377" s="91">
        <v>119652.879</v>
      </c>
      <c r="O377" s="91">
        <v>22280.061000000002</v>
      </c>
      <c r="P377" s="91">
        <f t="shared" si="16"/>
        <v>140057.916</v>
      </c>
      <c r="Q377" s="91">
        <v>77349.672999999995</v>
      </c>
      <c r="R377" s="91">
        <v>62708.243000000002</v>
      </c>
      <c r="S377" s="91">
        <v>18624.654999999999</v>
      </c>
      <c r="T377" s="91">
        <v>300615.511</v>
      </c>
      <c r="U377" s="91">
        <v>32844</v>
      </c>
      <c r="V377" s="91">
        <f t="shared" si="17"/>
        <v>9152.8288576300092</v>
      </c>
    </row>
    <row r="378" spans="1:22" x14ac:dyDescent="0.25">
      <c r="A378" s="27" t="str">
        <f t="shared" si="15"/>
        <v>32046092006</v>
      </c>
      <c r="B378" s="23">
        <f>VLOOKUP(H378,Nomes!$H$2:$I$79,2,FALSE)</f>
        <v>64</v>
      </c>
      <c r="C378" s="23">
        <f>VLOOKUP(D378,Nomes!$C$2:$D$15,2,FALSE)</f>
        <v>5</v>
      </c>
      <c r="D378" s="23">
        <v>2006</v>
      </c>
      <c r="E378" s="23">
        <v>32</v>
      </c>
      <c r="F378" s="23" t="s">
        <v>14</v>
      </c>
      <c r="G378" s="23" t="s">
        <v>164</v>
      </c>
      <c r="H378" s="23" t="s">
        <v>107</v>
      </c>
      <c r="I378" s="23"/>
      <c r="J378" s="23" t="s">
        <v>17</v>
      </c>
      <c r="K378" s="23" t="s">
        <v>18</v>
      </c>
      <c r="L378" s="23">
        <f>VLOOKUP(H378,Regiões!$A$1:$E$79,4,FALSE)</f>
        <v>2</v>
      </c>
      <c r="M378" s="23" t="str">
        <f>VLOOKUP(H378,Regiões!$A$1:$E$79,5,FALSE)</f>
        <v>Central Serrana</v>
      </c>
      <c r="N378" s="91">
        <v>34257.152000000002</v>
      </c>
      <c r="O378" s="91">
        <v>18391.972000000002</v>
      </c>
      <c r="P378" s="91">
        <f t="shared" si="16"/>
        <v>107995.955</v>
      </c>
      <c r="Q378" s="91">
        <v>65431.232000000004</v>
      </c>
      <c r="R378" s="91">
        <v>42564.722999999998</v>
      </c>
      <c r="S378" s="91">
        <v>11827.08</v>
      </c>
      <c r="T378" s="91">
        <v>172472.15900000001</v>
      </c>
      <c r="U378" s="91">
        <v>21196</v>
      </c>
      <c r="V378" s="91">
        <f t="shared" si="17"/>
        <v>8137.0144838648803</v>
      </c>
    </row>
    <row r="379" spans="1:22" x14ac:dyDescent="0.25">
      <c r="A379" s="27" t="str">
        <f t="shared" si="15"/>
        <v>32046582006</v>
      </c>
      <c r="B379" s="23">
        <f>VLOOKUP(H379,Nomes!$H$2:$I$79,2,FALSE)</f>
        <v>65</v>
      </c>
      <c r="C379" s="23">
        <f>VLOOKUP(D379,Nomes!$C$2:$D$15,2,FALSE)</f>
        <v>5</v>
      </c>
      <c r="D379" s="23">
        <v>2006</v>
      </c>
      <c r="E379" s="23">
        <v>32</v>
      </c>
      <c r="F379" s="23" t="s">
        <v>14</v>
      </c>
      <c r="G379" s="23" t="s">
        <v>165</v>
      </c>
      <c r="H379" s="23" t="s">
        <v>166</v>
      </c>
      <c r="I379" s="23"/>
      <c r="J379" s="23" t="s">
        <v>22</v>
      </c>
      <c r="K379" s="23" t="s">
        <v>23</v>
      </c>
      <c r="L379" s="23">
        <f>VLOOKUP(H379,Regiões!$A$1:$E$79,4,FALSE)</f>
        <v>8</v>
      </c>
      <c r="M379" s="23" t="str">
        <f>VLOOKUP(H379,Regiões!$A$1:$E$79,5,FALSE)</f>
        <v>Centro-Oeste</v>
      </c>
      <c r="N379" s="91">
        <v>8359.81</v>
      </c>
      <c r="O379" s="91">
        <v>22144.585999999999</v>
      </c>
      <c r="P379" s="91">
        <f t="shared" si="16"/>
        <v>31465.683000000001</v>
      </c>
      <c r="Q379" s="91">
        <v>14821.162</v>
      </c>
      <c r="R379" s="91">
        <v>16644.521000000001</v>
      </c>
      <c r="S379" s="91">
        <v>7018.55</v>
      </c>
      <c r="T379" s="91">
        <v>68988.627999999997</v>
      </c>
      <c r="U379" s="91">
        <v>8325</v>
      </c>
      <c r="V379" s="91">
        <f t="shared" si="17"/>
        <v>8286.922282282283</v>
      </c>
    </row>
    <row r="380" spans="1:22" x14ac:dyDescent="0.25">
      <c r="A380" s="27" t="str">
        <f t="shared" si="15"/>
        <v>32047082006</v>
      </c>
      <c r="B380" s="23">
        <f>VLOOKUP(H380,Nomes!$H$2:$I$79,2,FALSE)</f>
        <v>66</v>
      </c>
      <c r="C380" s="23">
        <f>VLOOKUP(D380,Nomes!$C$2:$D$15,2,FALSE)</f>
        <v>5</v>
      </c>
      <c r="D380" s="23">
        <v>2006</v>
      </c>
      <c r="E380" s="23">
        <v>32</v>
      </c>
      <c r="F380" s="23" t="s">
        <v>14</v>
      </c>
      <c r="G380" s="23" t="s">
        <v>167</v>
      </c>
      <c r="H380" s="23" t="s">
        <v>168</v>
      </c>
      <c r="I380" s="23"/>
      <c r="J380" s="23" t="s">
        <v>22</v>
      </c>
      <c r="K380" s="23" t="s">
        <v>23</v>
      </c>
      <c r="L380" s="23">
        <f>VLOOKUP(H380,Regiões!$A$1:$E$79,4,FALSE)</f>
        <v>8</v>
      </c>
      <c r="M380" s="23" t="str">
        <f>VLOOKUP(H380,Regiões!$A$1:$E$79,5,FALSE)</f>
        <v>Centro-Oeste</v>
      </c>
      <c r="N380" s="91">
        <v>16273.257</v>
      </c>
      <c r="O380" s="91">
        <v>44944.02</v>
      </c>
      <c r="P380" s="91">
        <f t="shared" si="16"/>
        <v>140094.01300000001</v>
      </c>
      <c r="Q380" s="91">
        <v>86492.987999999998</v>
      </c>
      <c r="R380" s="91">
        <v>53601.025000000001</v>
      </c>
      <c r="S380" s="91">
        <v>23206.45</v>
      </c>
      <c r="T380" s="91">
        <v>224517.74100000001</v>
      </c>
      <c r="U380" s="91">
        <v>28576</v>
      </c>
      <c r="V380" s="91">
        <f t="shared" si="17"/>
        <v>7856.863836786114</v>
      </c>
    </row>
    <row r="381" spans="1:22" x14ac:dyDescent="0.25">
      <c r="A381" s="27" t="str">
        <f t="shared" si="15"/>
        <v>32048072006</v>
      </c>
      <c r="B381" s="23">
        <f>VLOOKUP(H381,Nomes!$H$2:$I$79,2,FALSE)</f>
        <v>67</v>
      </c>
      <c r="C381" s="23">
        <f>VLOOKUP(D381,Nomes!$C$2:$D$15,2,FALSE)</f>
        <v>5</v>
      </c>
      <c r="D381" s="23">
        <v>2006</v>
      </c>
      <c r="E381" s="23">
        <v>32</v>
      </c>
      <c r="F381" s="23" t="s">
        <v>14</v>
      </c>
      <c r="G381" s="23" t="s">
        <v>169</v>
      </c>
      <c r="H381" s="23" t="s">
        <v>170</v>
      </c>
      <c r="I381" s="23"/>
      <c r="J381" s="23" t="s">
        <v>32</v>
      </c>
      <c r="K381" s="23" t="s">
        <v>33</v>
      </c>
      <c r="L381" s="23">
        <f>VLOOKUP(H381,Regiões!$A$1:$E$79,4,FALSE)</f>
        <v>6</v>
      </c>
      <c r="M381" s="23" t="str">
        <f>VLOOKUP(H381,Regiões!$A$1:$E$79,5,FALSE)</f>
        <v>Caparaó</v>
      </c>
      <c r="N381" s="91">
        <v>6007.3149999999996</v>
      </c>
      <c r="O381" s="91">
        <v>3553.58</v>
      </c>
      <c r="P381" s="91">
        <f t="shared" si="16"/>
        <v>38767.271999999997</v>
      </c>
      <c r="Q381" s="91">
        <v>18053.392</v>
      </c>
      <c r="R381" s="91">
        <v>20713.88</v>
      </c>
      <c r="S381" s="91">
        <v>2920.0079999999998</v>
      </c>
      <c r="T381" s="91">
        <v>51248.175999999999</v>
      </c>
      <c r="U381" s="91">
        <v>10683</v>
      </c>
      <c r="V381" s="91">
        <f t="shared" si="17"/>
        <v>4797.1708321632505</v>
      </c>
    </row>
    <row r="382" spans="1:22" x14ac:dyDescent="0.25">
      <c r="A382" s="27" t="str">
        <f t="shared" si="15"/>
        <v>32049062006</v>
      </c>
      <c r="B382" s="23">
        <f>VLOOKUP(H382,Nomes!$H$2:$I$79,2,FALSE)</f>
        <v>68</v>
      </c>
      <c r="C382" s="23">
        <f>VLOOKUP(D382,Nomes!$C$2:$D$15,2,FALSE)</f>
        <v>5</v>
      </c>
      <c r="D382" s="23">
        <v>2006</v>
      </c>
      <c r="E382" s="23">
        <v>32</v>
      </c>
      <c r="F382" s="23" t="s">
        <v>14</v>
      </c>
      <c r="G382" s="23" t="s">
        <v>171</v>
      </c>
      <c r="H382" s="23" t="s">
        <v>78</v>
      </c>
      <c r="I382" s="23"/>
      <c r="J382" s="23" t="s">
        <v>51</v>
      </c>
      <c r="K382" s="23" t="s">
        <v>52</v>
      </c>
      <c r="L382" s="23">
        <f>VLOOKUP(H382,Regiões!$A$1:$E$79,4,FALSE)</f>
        <v>9</v>
      </c>
      <c r="M382" s="23" t="str">
        <f>VLOOKUP(H382,Regiões!$A$1:$E$79,5,FALSE)</f>
        <v>Nordeste</v>
      </c>
      <c r="N382" s="91">
        <v>130441.914</v>
      </c>
      <c r="O382" s="91">
        <v>179516.46799999999</v>
      </c>
      <c r="P382" s="91">
        <f t="shared" si="16"/>
        <v>542121.49199999997</v>
      </c>
      <c r="Q382" s="91">
        <v>338548.22499999998</v>
      </c>
      <c r="R382" s="91">
        <v>203573.26699999999</v>
      </c>
      <c r="S382" s="91">
        <v>63766.985000000001</v>
      </c>
      <c r="T382" s="91">
        <v>915846.85800000001</v>
      </c>
      <c r="U382" s="91">
        <v>102955</v>
      </c>
      <c r="V382" s="91">
        <f t="shared" si="17"/>
        <v>8895.6034966733041</v>
      </c>
    </row>
    <row r="383" spans="1:22" x14ac:dyDescent="0.25">
      <c r="A383" s="27" t="str">
        <f t="shared" si="15"/>
        <v>32049552006</v>
      </c>
      <c r="B383" s="23">
        <f>VLOOKUP(H383,Nomes!$H$2:$I$79,2,FALSE)</f>
        <v>69</v>
      </c>
      <c r="C383" s="23">
        <f>VLOOKUP(D383,Nomes!$C$2:$D$15,2,FALSE)</f>
        <v>5</v>
      </c>
      <c r="D383" s="23">
        <v>2006</v>
      </c>
      <c r="E383" s="23">
        <v>32</v>
      </c>
      <c r="F383" s="23" t="s">
        <v>14</v>
      </c>
      <c r="G383" s="23" t="s">
        <v>172</v>
      </c>
      <c r="H383" s="23" t="s">
        <v>173</v>
      </c>
      <c r="I383" s="23"/>
      <c r="J383" s="23" t="s">
        <v>17</v>
      </c>
      <c r="K383" s="23" t="s">
        <v>18</v>
      </c>
      <c r="L383" s="23">
        <f>VLOOKUP(H383,Regiões!$A$1:$E$79,4,FALSE)</f>
        <v>8</v>
      </c>
      <c r="M383" s="23" t="str">
        <f>VLOOKUP(H383,Regiões!$A$1:$E$79,5,FALSE)</f>
        <v>Centro-Oeste</v>
      </c>
      <c r="N383" s="91">
        <v>11556.241</v>
      </c>
      <c r="O383" s="91">
        <v>11850.119000000001</v>
      </c>
      <c r="P383" s="91">
        <f t="shared" si="16"/>
        <v>42150.264999999999</v>
      </c>
      <c r="Q383" s="91">
        <v>22438.326000000001</v>
      </c>
      <c r="R383" s="91">
        <v>19711.938999999998</v>
      </c>
      <c r="S383" s="91">
        <v>5690.9740000000002</v>
      </c>
      <c r="T383" s="91">
        <v>71247.597999999998</v>
      </c>
      <c r="U383" s="91">
        <v>11048</v>
      </c>
      <c r="V383" s="91">
        <f t="shared" si="17"/>
        <v>6448.9136495293269</v>
      </c>
    </row>
    <row r="384" spans="1:22" x14ac:dyDescent="0.25">
      <c r="A384" s="27" t="str">
        <f t="shared" si="15"/>
        <v>32050022006</v>
      </c>
      <c r="B384" s="23">
        <f>VLOOKUP(H384,Nomes!$H$2:$I$79,2,FALSE)</f>
        <v>70</v>
      </c>
      <c r="C384" s="23">
        <f>VLOOKUP(D384,Nomes!$C$2:$D$15,2,FALSE)</f>
        <v>5</v>
      </c>
      <c r="D384" s="23">
        <v>2006</v>
      </c>
      <c r="E384" s="23">
        <v>32</v>
      </c>
      <c r="F384" s="23" t="s">
        <v>14</v>
      </c>
      <c r="G384" s="23" t="s">
        <v>174</v>
      </c>
      <c r="H384" s="23" t="s">
        <v>175</v>
      </c>
      <c r="I384" s="23" t="s">
        <v>69</v>
      </c>
      <c r="J384" s="23" t="s">
        <v>17</v>
      </c>
      <c r="K384" s="23" t="s">
        <v>18</v>
      </c>
      <c r="L384" s="23">
        <f>VLOOKUP(H384,Regiões!$A$1:$E$79,4,FALSE)</f>
        <v>1</v>
      </c>
      <c r="M384" s="23" t="str">
        <f>VLOOKUP(H384,Regiões!$A$1:$E$79,5,FALSE)</f>
        <v>Metropolitana</v>
      </c>
      <c r="N384" s="91">
        <v>14348.278</v>
      </c>
      <c r="O384" s="91">
        <v>4725309.9649999999</v>
      </c>
      <c r="P384" s="91">
        <f t="shared" si="16"/>
        <v>3286364.3339999998</v>
      </c>
      <c r="Q384" s="91">
        <v>2586088.2659999998</v>
      </c>
      <c r="R384" s="91">
        <v>700276.06799999997</v>
      </c>
      <c r="S384" s="91">
        <v>2344576.253</v>
      </c>
      <c r="T384" s="91">
        <v>10370598.83</v>
      </c>
      <c r="U384" s="91">
        <v>394370</v>
      </c>
      <c r="V384" s="91">
        <f t="shared" si="17"/>
        <v>26296.622030073282</v>
      </c>
    </row>
    <row r="385" spans="1:22" x14ac:dyDescent="0.25">
      <c r="A385" s="27" t="str">
        <f t="shared" si="15"/>
        <v>32050102006</v>
      </c>
      <c r="B385" s="23">
        <f>VLOOKUP(H385,Nomes!$H$2:$I$79,2,FALSE)</f>
        <v>71</v>
      </c>
      <c r="C385" s="23">
        <f>VLOOKUP(D385,Nomes!$C$2:$D$15,2,FALSE)</f>
        <v>5</v>
      </c>
      <c r="D385" s="23">
        <v>2006</v>
      </c>
      <c r="E385" s="23">
        <v>32</v>
      </c>
      <c r="F385" s="23" t="s">
        <v>14</v>
      </c>
      <c r="G385" s="23" t="s">
        <v>176</v>
      </c>
      <c r="H385" s="23" t="s">
        <v>177</v>
      </c>
      <c r="I385" s="23"/>
      <c r="J385" s="23" t="s">
        <v>51</v>
      </c>
      <c r="K385" s="23" t="s">
        <v>52</v>
      </c>
      <c r="L385" s="23">
        <f>VLOOKUP(H385,Regiões!$A$1:$E$79,4,FALSE)</f>
        <v>7</v>
      </c>
      <c r="M385" s="23" t="str">
        <f>VLOOKUP(H385,Regiões!$A$1:$E$79,5,FALSE)</f>
        <v>Rio Doce</v>
      </c>
      <c r="N385" s="91">
        <v>53921.345000000001</v>
      </c>
      <c r="O385" s="91">
        <v>15825.696</v>
      </c>
      <c r="P385" s="91">
        <f t="shared" si="16"/>
        <v>80838.361999999994</v>
      </c>
      <c r="Q385" s="91">
        <v>40850.292999999998</v>
      </c>
      <c r="R385" s="91">
        <v>39988.069000000003</v>
      </c>
      <c r="S385" s="91">
        <v>8702.5920000000006</v>
      </c>
      <c r="T385" s="91">
        <v>159287.99600000001</v>
      </c>
      <c r="U385" s="91">
        <v>21288</v>
      </c>
      <c r="V385" s="91">
        <f t="shared" si="17"/>
        <v>7482.525178504322</v>
      </c>
    </row>
    <row r="386" spans="1:22" x14ac:dyDescent="0.25">
      <c r="A386" s="27" t="str">
        <f t="shared" si="15"/>
        <v>32050362006</v>
      </c>
      <c r="B386" s="23">
        <f>VLOOKUP(H386,Nomes!$H$2:$I$79,2,FALSE)</f>
        <v>72</v>
      </c>
      <c r="C386" s="23">
        <f>VLOOKUP(D386,Nomes!$C$2:$D$15,2,FALSE)</f>
        <v>5</v>
      </c>
      <c r="D386" s="23">
        <v>2006</v>
      </c>
      <c r="E386" s="23">
        <v>32</v>
      </c>
      <c r="F386" s="23" t="s">
        <v>14</v>
      </c>
      <c r="G386" s="23" t="s">
        <v>178</v>
      </c>
      <c r="H386" s="23" t="s">
        <v>179</v>
      </c>
      <c r="I386" s="23"/>
      <c r="J386" s="23" t="s">
        <v>32</v>
      </c>
      <c r="K386" s="23" t="s">
        <v>33</v>
      </c>
      <c r="L386" s="23">
        <f>VLOOKUP(H386,Regiões!$A$1:$E$79,4,FALSE)</f>
        <v>5</v>
      </c>
      <c r="M386" s="23" t="str">
        <f>VLOOKUP(H386,Regiões!$A$1:$E$79,5,FALSE)</f>
        <v>Central Sul</v>
      </c>
      <c r="N386" s="91">
        <v>23330.280999999999</v>
      </c>
      <c r="O386" s="91">
        <v>48308.661999999997</v>
      </c>
      <c r="P386" s="91">
        <f t="shared" si="16"/>
        <v>78645.342000000004</v>
      </c>
      <c r="Q386" s="91">
        <v>38480.658000000003</v>
      </c>
      <c r="R386" s="91">
        <v>40164.684000000001</v>
      </c>
      <c r="S386" s="91">
        <v>15665.925999999999</v>
      </c>
      <c r="T386" s="91">
        <v>165950.21100000001</v>
      </c>
      <c r="U386" s="91">
        <v>20550</v>
      </c>
      <c r="V386" s="91">
        <f t="shared" si="17"/>
        <v>8075.4360583941607</v>
      </c>
    </row>
    <row r="387" spans="1:22" x14ac:dyDescent="0.25">
      <c r="A387" s="27" t="str">
        <f t="shared" ref="A387:A450" si="18">G387&amp;D387</f>
        <v>32050692006</v>
      </c>
      <c r="B387" s="23">
        <f>VLOOKUP(H387,Nomes!$H$2:$I$79,2,FALSE)</f>
        <v>73</v>
      </c>
      <c r="C387" s="23">
        <f>VLOOKUP(D387,Nomes!$C$2:$D$15,2,FALSE)</f>
        <v>5</v>
      </c>
      <c r="D387" s="23">
        <v>2006</v>
      </c>
      <c r="E387" s="23">
        <v>32</v>
      </c>
      <c r="F387" s="23" t="s">
        <v>14</v>
      </c>
      <c r="G387" s="23" t="s">
        <v>180</v>
      </c>
      <c r="H387" s="23" t="s">
        <v>181</v>
      </c>
      <c r="I387" s="23"/>
      <c r="J387" s="23" t="s">
        <v>17</v>
      </c>
      <c r="K387" s="23" t="s">
        <v>18</v>
      </c>
      <c r="L387" s="23">
        <f>VLOOKUP(H387,Regiões!$A$1:$E$79,4,FALSE)</f>
        <v>3</v>
      </c>
      <c r="M387" s="23" t="str">
        <f>VLOOKUP(H387,Regiões!$A$1:$E$79,5,FALSE)</f>
        <v>Sudoeste Serrana</v>
      </c>
      <c r="N387" s="91">
        <v>24727.719000000001</v>
      </c>
      <c r="O387" s="91">
        <v>23048.984</v>
      </c>
      <c r="P387" s="91">
        <f t="shared" si="16"/>
        <v>112695.705</v>
      </c>
      <c r="Q387" s="91">
        <v>77784.095000000001</v>
      </c>
      <c r="R387" s="91">
        <v>34911.61</v>
      </c>
      <c r="S387" s="91">
        <v>18185.132000000001</v>
      </c>
      <c r="T387" s="91">
        <v>178657.54</v>
      </c>
      <c r="U387" s="91">
        <v>19217</v>
      </c>
      <c r="V387" s="91">
        <f t="shared" si="17"/>
        <v>9296.8486236145072</v>
      </c>
    </row>
    <row r="388" spans="1:22" x14ac:dyDescent="0.25">
      <c r="A388" s="27" t="str">
        <f t="shared" si="18"/>
        <v>32051012006</v>
      </c>
      <c r="B388" s="23">
        <f>VLOOKUP(H388,Nomes!$H$2:$I$79,2,FALSE)</f>
        <v>74</v>
      </c>
      <c r="C388" s="23">
        <f>VLOOKUP(D388,Nomes!$C$2:$D$15,2,FALSE)</f>
        <v>5</v>
      </c>
      <c r="D388" s="23">
        <v>2006</v>
      </c>
      <c r="E388" s="23">
        <v>32</v>
      </c>
      <c r="F388" s="23" t="s">
        <v>14</v>
      </c>
      <c r="G388" s="23" t="s">
        <v>182</v>
      </c>
      <c r="H388" s="23" t="s">
        <v>183</v>
      </c>
      <c r="I388" s="23" t="s">
        <v>69</v>
      </c>
      <c r="J388" s="23" t="s">
        <v>17</v>
      </c>
      <c r="K388" s="23" t="s">
        <v>18</v>
      </c>
      <c r="L388" s="23">
        <f>VLOOKUP(H388,Regiões!$A$1:$E$79,4,FALSE)</f>
        <v>1</v>
      </c>
      <c r="M388" s="23" t="str">
        <f>VLOOKUP(H388,Regiões!$A$1:$E$79,5,FALSE)</f>
        <v>Metropolitana</v>
      </c>
      <c r="N388" s="91">
        <v>8516.3230000000003</v>
      </c>
      <c r="O388" s="91">
        <v>155069.57999999999</v>
      </c>
      <c r="P388" s="91">
        <f t="shared" ref="P388:P451" si="19">Q388+R388</f>
        <v>292617.48599999998</v>
      </c>
      <c r="Q388" s="91">
        <v>178727.071</v>
      </c>
      <c r="R388" s="91">
        <v>113890.41499999999</v>
      </c>
      <c r="S388" s="91">
        <v>107825.71799999999</v>
      </c>
      <c r="T388" s="91">
        <v>564029.10600000003</v>
      </c>
      <c r="U388" s="91">
        <v>60537</v>
      </c>
      <c r="V388" s="91">
        <f t="shared" ref="V388:V451" si="20">(T388*1000)/U388</f>
        <v>9317.0970811239404</v>
      </c>
    </row>
    <row r="389" spans="1:22" x14ac:dyDescent="0.25">
      <c r="A389" s="27" t="str">
        <f t="shared" si="18"/>
        <v>32051502006</v>
      </c>
      <c r="B389" s="23">
        <f>VLOOKUP(H389,Nomes!$H$2:$I$79,2,FALSE)</f>
        <v>75</v>
      </c>
      <c r="C389" s="23">
        <f>VLOOKUP(D389,Nomes!$C$2:$D$15,2,FALSE)</f>
        <v>5</v>
      </c>
      <c r="D389" s="23">
        <v>2006</v>
      </c>
      <c r="E389" s="23">
        <v>32</v>
      </c>
      <c r="F389" s="23" t="s">
        <v>14</v>
      </c>
      <c r="G389" s="23" t="s">
        <v>184</v>
      </c>
      <c r="H389" s="23" t="s">
        <v>185</v>
      </c>
      <c r="I389" s="23"/>
      <c r="J389" s="23" t="s">
        <v>22</v>
      </c>
      <c r="K389" s="23" t="s">
        <v>23</v>
      </c>
      <c r="L389" s="23">
        <f>VLOOKUP(H389,Regiões!$A$1:$E$79,4,FALSE)</f>
        <v>10</v>
      </c>
      <c r="M389" s="23" t="str">
        <f>VLOOKUP(H389,Regiões!$A$1:$E$79,5,FALSE)</f>
        <v>Noroeste</v>
      </c>
      <c r="N389" s="91">
        <v>20096.845000000001</v>
      </c>
      <c r="O389" s="91">
        <v>23880.080999999998</v>
      </c>
      <c r="P389" s="91">
        <f t="shared" si="19"/>
        <v>34384.811999999998</v>
      </c>
      <c r="Q389" s="91">
        <v>16372.694</v>
      </c>
      <c r="R389" s="91">
        <v>18012.117999999999</v>
      </c>
      <c r="S389" s="91">
        <v>3018.6309999999999</v>
      </c>
      <c r="T389" s="91">
        <v>81380.369000000006</v>
      </c>
      <c r="U389" s="91">
        <v>8488</v>
      </c>
      <c r="V389" s="91">
        <f t="shared" si="20"/>
        <v>9587.6966305372298</v>
      </c>
    </row>
    <row r="390" spans="1:22" x14ac:dyDescent="0.25">
      <c r="A390" s="27" t="str">
        <f t="shared" si="18"/>
        <v>32051762006</v>
      </c>
      <c r="B390" s="23">
        <f>VLOOKUP(H390,Nomes!$H$2:$I$79,2,FALSE)</f>
        <v>76</v>
      </c>
      <c r="C390" s="23">
        <f>VLOOKUP(D390,Nomes!$C$2:$D$15,2,FALSE)</f>
        <v>5</v>
      </c>
      <c r="D390" s="23">
        <v>2006</v>
      </c>
      <c r="E390" s="23">
        <v>32</v>
      </c>
      <c r="F390" s="23" t="s">
        <v>14</v>
      </c>
      <c r="G390" s="23" t="s">
        <v>186</v>
      </c>
      <c r="H390" s="23" t="s">
        <v>187</v>
      </c>
      <c r="I390" s="23"/>
      <c r="J390" s="23" t="s">
        <v>22</v>
      </c>
      <c r="K390" s="23" t="s">
        <v>23</v>
      </c>
      <c r="L390" s="23">
        <f>VLOOKUP(H390,Regiões!$A$1:$E$79,4,FALSE)</f>
        <v>8</v>
      </c>
      <c r="M390" s="23" t="str">
        <f>VLOOKUP(H390,Regiões!$A$1:$E$79,5,FALSE)</f>
        <v>Centro-Oeste</v>
      </c>
      <c r="N390" s="91">
        <v>27070.42</v>
      </c>
      <c r="O390" s="91">
        <v>7785.8670000000002</v>
      </c>
      <c r="P390" s="91">
        <f t="shared" si="19"/>
        <v>48339.451000000001</v>
      </c>
      <c r="Q390" s="91">
        <v>22482.918000000001</v>
      </c>
      <c r="R390" s="91">
        <v>25856.532999999999</v>
      </c>
      <c r="S390" s="91">
        <v>5152.5529999999999</v>
      </c>
      <c r="T390" s="91">
        <v>88348.290999999997</v>
      </c>
      <c r="U390" s="91">
        <v>14384</v>
      </c>
      <c r="V390" s="91">
        <f t="shared" si="20"/>
        <v>6142.1225667408235</v>
      </c>
    </row>
    <row r="391" spans="1:22" x14ac:dyDescent="0.25">
      <c r="A391" s="27" t="str">
        <f t="shared" si="18"/>
        <v>32052002006</v>
      </c>
      <c r="B391" s="23">
        <f>VLOOKUP(H391,Nomes!$H$2:$I$79,2,FALSE)</f>
        <v>77</v>
      </c>
      <c r="C391" s="23">
        <f>VLOOKUP(D391,Nomes!$C$2:$D$15,2,FALSE)</f>
        <v>5</v>
      </c>
      <c r="D391" s="23">
        <v>2006</v>
      </c>
      <c r="E391" s="23">
        <v>32</v>
      </c>
      <c r="F391" s="23" t="s">
        <v>14</v>
      </c>
      <c r="G391" s="23" t="s">
        <v>188</v>
      </c>
      <c r="H391" s="23" t="s">
        <v>189</v>
      </c>
      <c r="I391" s="23" t="s">
        <v>69</v>
      </c>
      <c r="J391" s="23" t="s">
        <v>17</v>
      </c>
      <c r="K391" s="23" t="s">
        <v>18</v>
      </c>
      <c r="L391" s="23">
        <f>VLOOKUP(H391,Regiões!$A$1:$E$79,4,FALSE)</f>
        <v>1</v>
      </c>
      <c r="M391" s="23" t="str">
        <f>VLOOKUP(H391,Regiões!$A$1:$E$79,5,FALSE)</f>
        <v>Metropolitana</v>
      </c>
      <c r="N391" s="91">
        <v>5717.4979999999996</v>
      </c>
      <c r="O391" s="91">
        <v>867064.62899999996</v>
      </c>
      <c r="P391" s="91">
        <f t="shared" si="19"/>
        <v>2699878.8369999998</v>
      </c>
      <c r="Q391" s="91">
        <v>2041129.2709999999</v>
      </c>
      <c r="R391" s="91">
        <v>658749.56599999999</v>
      </c>
      <c r="S391" s="91">
        <v>1116646.551</v>
      </c>
      <c r="T391" s="91">
        <v>4689307.5159999998</v>
      </c>
      <c r="U391" s="91">
        <v>405374</v>
      </c>
      <c r="V391" s="91">
        <f t="shared" si="20"/>
        <v>11567.854662607864</v>
      </c>
    </row>
    <row r="392" spans="1:22" x14ac:dyDescent="0.25">
      <c r="A392" s="27" t="str">
        <f t="shared" si="18"/>
        <v>32053092006</v>
      </c>
      <c r="B392" s="23">
        <f>VLOOKUP(H392,Nomes!$H$2:$I$79,2,FALSE)</f>
        <v>78</v>
      </c>
      <c r="C392" s="23">
        <f>VLOOKUP(D392,Nomes!$C$2:$D$15,2,FALSE)</f>
        <v>5</v>
      </c>
      <c r="D392" s="23">
        <v>2006</v>
      </c>
      <c r="E392" s="23">
        <v>32</v>
      </c>
      <c r="F392" s="23" t="s">
        <v>14</v>
      </c>
      <c r="G392" s="23" t="s">
        <v>190</v>
      </c>
      <c r="H392" s="23" t="s">
        <v>71</v>
      </c>
      <c r="I392" s="23" t="s">
        <v>69</v>
      </c>
      <c r="J392" s="23" t="s">
        <v>17</v>
      </c>
      <c r="K392" s="23" t="s">
        <v>18</v>
      </c>
      <c r="L392" s="23">
        <f>VLOOKUP(H392,Regiões!$A$1:$E$79,4,FALSE)</f>
        <v>1</v>
      </c>
      <c r="M392" s="23" t="str">
        <f>VLOOKUP(H392,Regiões!$A$1:$E$79,5,FALSE)</f>
        <v>Metropolitana</v>
      </c>
      <c r="N392" s="91">
        <v>4347.3209999999999</v>
      </c>
      <c r="O392" s="91">
        <v>2779977.358</v>
      </c>
      <c r="P392" s="91">
        <f t="shared" si="19"/>
        <v>6156255.4330000002</v>
      </c>
      <c r="Q392" s="91">
        <v>5385617.5880000005</v>
      </c>
      <c r="R392" s="91">
        <v>770637.84499999997</v>
      </c>
      <c r="S392" s="91">
        <v>4513483.2180000003</v>
      </c>
      <c r="T392" s="91">
        <v>13454063.328</v>
      </c>
      <c r="U392" s="91">
        <v>317085</v>
      </c>
      <c r="V392" s="91">
        <f t="shared" si="20"/>
        <v>42430.462897961115</v>
      </c>
    </row>
    <row r="393" spans="1:22" x14ac:dyDescent="0.25">
      <c r="A393" s="27" t="str">
        <f t="shared" si="18"/>
        <v>32001022007</v>
      </c>
      <c r="B393" s="23">
        <f>VLOOKUP(H393,Nomes!$H$2:$I$79,2,FALSE)</f>
        <v>1</v>
      </c>
      <c r="C393" s="23">
        <f>VLOOKUP(D393,Nomes!$C$2:$D$15,2,FALSE)</f>
        <v>6</v>
      </c>
      <c r="D393" s="23">
        <v>2007</v>
      </c>
      <c r="E393" s="23">
        <v>32</v>
      </c>
      <c r="F393" s="23" t="s">
        <v>14</v>
      </c>
      <c r="G393" s="23" t="s">
        <v>15</v>
      </c>
      <c r="H393" s="23" t="s">
        <v>16</v>
      </c>
      <c r="I393" s="23"/>
      <c r="J393" s="23" t="s">
        <v>17</v>
      </c>
      <c r="K393" s="23" t="s">
        <v>18</v>
      </c>
      <c r="L393" s="23">
        <f>VLOOKUP(H393,Regiões!$A$1:$E$79,4,FALSE)</f>
        <v>3</v>
      </c>
      <c r="M393" s="23" t="str">
        <f>VLOOKUP(H393,Regiões!$A$1:$E$79,5,FALSE)</f>
        <v>Sudoeste Serrana</v>
      </c>
      <c r="N393" s="91">
        <v>24997.800999999999</v>
      </c>
      <c r="O393" s="91">
        <v>13334.352999999999</v>
      </c>
      <c r="P393" s="91">
        <f t="shared" si="19"/>
        <v>130076.607</v>
      </c>
      <c r="Q393" s="91">
        <v>59655.22</v>
      </c>
      <c r="R393" s="91">
        <v>70421.387000000002</v>
      </c>
      <c r="S393" s="91">
        <v>9631.0349999999999</v>
      </c>
      <c r="T393" s="91">
        <v>178039.796</v>
      </c>
      <c r="U393" s="91">
        <v>30773</v>
      </c>
      <c r="V393" s="91">
        <f t="shared" si="20"/>
        <v>5785.5846358821045</v>
      </c>
    </row>
    <row r="394" spans="1:22" x14ac:dyDescent="0.25">
      <c r="A394" s="27" t="str">
        <f t="shared" si="18"/>
        <v>32001362007</v>
      </c>
      <c r="B394" s="23">
        <f>VLOOKUP(H394,Nomes!$H$2:$I$79,2,FALSE)</f>
        <v>2</v>
      </c>
      <c r="C394" s="23">
        <f>VLOOKUP(D394,Nomes!$C$2:$D$15,2,FALSE)</f>
        <v>6</v>
      </c>
      <c r="D394" s="23">
        <v>2007</v>
      </c>
      <c r="E394" s="23">
        <v>32</v>
      </c>
      <c r="F394" s="23" t="s">
        <v>14</v>
      </c>
      <c r="G394" s="23" t="s">
        <v>20</v>
      </c>
      <c r="H394" s="23" t="s">
        <v>21</v>
      </c>
      <c r="I394" s="23"/>
      <c r="J394" s="23" t="s">
        <v>22</v>
      </c>
      <c r="K394" s="23" t="s">
        <v>23</v>
      </c>
      <c r="L394" s="23">
        <f>VLOOKUP(H394,Regiões!$A$1:$E$79,4,FALSE)</f>
        <v>10</v>
      </c>
      <c r="M394" s="23" t="str">
        <f>VLOOKUP(H394,Regiões!$A$1:$E$79,5,FALSE)</f>
        <v>Noroeste</v>
      </c>
      <c r="N394" s="91">
        <v>25825.493999999999</v>
      </c>
      <c r="O394" s="91">
        <v>11188.106</v>
      </c>
      <c r="P394" s="91">
        <f t="shared" si="19"/>
        <v>41981.137000000002</v>
      </c>
      <c r="Q394" s="91">
        <v>19013.127</v>
      </c>
      <c r="R394" s="91">
        <v>22968.01</v>
      </c>
      <c r="S394" s="91">
        <v>5437.5420000000004</v>
      </c>
      <c r="T394" s="91">
        <v>84432.278999999995</v>
      </c>
      <c r="U394" s="91">
        <v>9281</v>
      </c>
      <c r="V394" s="91">
        <f t="shared" si="20"/>
        <v>9097.3256114642827</v>
      </c>
    </row>
    <row r="395" spans="1:22" x14ac:dyDescent="0.25">
      <c r="A395" s="27" t="str">
        <f t="shared" si="18"/>
        <v>32001692007</v>
      </c>
      <c r="B395" s="23">
        <f>VLOOKUP(H395,Nomes!$H$2:$I$79,2,FALSE)</f>
        <v>3</v>
      </c>
      <c r="C395" s="23">
        <f>VLOOKUP(D395,Nomes!$C$2:$D$15,2,FALSE)</f>
        <v>6</v>
      </c>
      <c r="D395" s="23">
        <v>2007</v>
      </c>
      <c r="E395" s="23">
        <v>32</v>
      </c>
      <c r="F395" s="23" t="s">
        <v>14</v>
      </c>
      <c r="G395" s="23" t="s">
        <v>26</v>
      </c>
      <c r="H395" s="23" t="s">
        <v>27</v>
      </c>
      <c r="I395" s="23"/>
      <c r="J395" s="23" t="s">
        <v>22</v>
      </c>
      <c r="K395" s="23" t="s">
        <v>23</v>
      </c>
      <c r="L395" s="23">
        <f>VLOOKUP(H395,Regiões!$A$1:$E$79,4,FALSE)</f>
        <v>10</v>
      </c>
      <c r="M395" s="23" t="str">
        <f>VLOOKUP(H395,Regiões!$A$1:$E$79,5,FALSE)</f>
        <v>Noroeste</v>
      </c>
      <c r="N395" s="91">
        <v>14354.927</v>
      </c>
      <c r="O395" s="91">
        <v>13462.982</v>
      </c>
      <c r="P395" s="91">
        <f t="shared" si="19"/>
        <v>47933.777000000002</v>
      </c>
      <c r="Q395" s="91">
        <v>18299.263999999999</v>
      </c>
      <c r="R395" s="91">
        <v>29634.512999999999</v>
      </c>
      <c r="S395" s="91">
        <v>3842.5459999999998</v>
      </c>
      <c r="T395" s="91">
        <v>79594.232999999993</v>
      </c>
      <c r="U395" s="91">
        <v>11934</v>
      </c>
      <c r="V395" s="91">
        <f t="shared" si="20"/>
        <v>6669.5351935646049</v>
      </c>
    </row>
    <row r="396" spans="1:22" x14ac:dyDescent="0.25">
      <c r="A396" s="27" t="str">
        <f t="shared" si="18"/>
        <v>32002012007</v>
      </c>
      <c r="B396" s="23">
        <f>VLOOKUP(H396,Nomes!$H$2:$I$79,2,FALSE)</f>
        <v>4</v>
      </c>
      <c r="C396" s="23">
        <f>VLOOKUP(D396,Nomes!$C$2:$D$15,2,FALSE)</f>
        <v>6</v>
      </c>
      <c r="D396" s="23">
        <v>2007</v>
      </c>
      <c r="E396" s="23">
        <v>32</v>
      </c>
      <c r="F396" s="23" t="s">
        <v>14</v>
      </c>
      <c r="G396" s="23" t="s">
        <v>30</v>
      </c>
      <c r="H396" s="23" t="s">
        <v>31</v>
      </c>
      <c r="I396" s="23"/>
      <c r="J396" s="23" t="s">
        <v>32</v>
      </c>
      <c r="K396" s="23" t="s">
        <v>33</v>
      </c>
      <c r="L396" s="23">
        <f>VLOOKUP(H396,Regiões!$A$1:$E$79,4,FALSE)</f>
        <v>6</v>
      </c>
      <c r="M396" s="23" t="str">
        <f>VLOOKUP(H396,Regiões!$A$1:$E$79,5,FALSE)</f>
        <v>Caparaó</v>
      </c>
      <c r="N396" s="91">
        <v>14793.462</v>
      </c>
      <c r="O396" s="91">
        <v>32260.169000000002</v>
      </c>
      <c r="P396" s="91">
        <f t="shared" si="19"/>
        <v>143463.73699999999</v>
      </c>
      <c r="Q396" s="91">
        <v>73003.725999999995</v>
      </c>
      <c r="R396" s="91">
        <v>70460.010999999999</v>
      </c>
      <c r="S396" s="91">
        <v>11704.787</v>
      </c>
      <c r="T396" s="91">
        <v>202222.155</v>
      </c>
      <c r="U396" s="91">
        <v>30473</v>
      </c>
      <c r="V396" s="91">
        <f t="shared" si="20"/>
        <v>6636.1091786171364</v>
      </c>
    </row>
    <row r="397" spans="1:22" x14ac:dyDescent="0.25">
      <c r="A397" s="27" t="str">
        <f t="shared" si="18"/>
        <v>32003002007</v>
      </c>
      <c r="B397" s="23">
        <f>VLOOKUP(H397,Nomes!$H$2:$I$79,2,FALSE)</f>
        <v>5</v>
      </c>
      <c r="C397" s="23">
        <f>VLOOKUP(D397,Nomes!$C$2:$D$15,2,FALSE)</f>
        <v>6</v>
      </c>
      <c r="D397" s="23">
        <v>2007</v>
      </c>
      <c r="E397" s="23">
        <v>32</v>
      </c>
      <c r="F397" s="23" t="s">
        <v>14</v>
      </c>
      <c r="G397" s="23" t="s">
        <v>35</v>
      </c>
      <c r="H397" s="23" t="s">
        <v>36</v>
      </c>
      <c r="I397" s="23"/>
      <c r="J397" s="23" t="s">
        <v>17</v>
      </c>
      <c r="K397" s="23" t="s">
        <v>18</v>
      </c>
      <c r="L397" s="23">
        <f>VLOOKUP(H397,Regiões!$A$1:$E$79,4,FALSE)</f>
        <v>4</v>
      </c>
      <c r="M397" s="23" t="str">
        <f>VLOOKUP(H397,Regiões!$A$1:$E$79,5,FALSE)</f>
        <v>Litoral Sul</v>
      </c>
      <c r="N397" s="91">
        <v>17120.309000000001</v>
      </c>
      <c r="O397" s="91">
        <v>8477.4240000000009</v>
      </c>
      <c r="P397" s="91">
        <f t="shared" si="19"/>
        <v>62993.987000000001</v>
      </c>
      <c r="Q397" s="91">
        <v>31522.925999999999</v>
      </c>
      <c r="R397" s="91">
        <v>31471.061000000002</v>
      </c>
      <c r="S397" s="91">
        <v>6708.0309999999999</v>
      </c>
      <c r="T397" s="91">
        <v>95299.751000000004</v>
      </c>
      <c r="U397" s="91">
        <v>13983</v>
      </c>
      <c r="V397" s="91">
        <f t="shared" si="20"/>
        <v>6815.4009153972684</v>
      </c>
    </row>
    <row r="398" spans="1:22" x14ac:dyDescent="0.25">
      <c r="A398" s="27" t="str">
        <f t="shared" si="18"/>
        <v>32003592007</v>
      </c>
      <c r="B398" s="23">
        <f>VLOOKUP(H398,Nomes!$H$2:$I$79,2,FALSE)</f>
        <v>6</v>
      </c>
      <c r="C398" s="23">
        <f>VLOOKUP(D398,Nomes!$C$2:$D$15,2,FALSE)</f>
        <v>6</v>
      </c>
      <c r="D398" s="23">
        <v>2007</v>
      </c>
      <c r="E398" s="23">
        <v>32</v>
      </c>
      <c r="F398" s="23" t="s">
        <v>14</v>
      </c>
      <c r="G398" s="23" t="s">
        <v>39</v>
      </c>
      <c r="H398" s="23" t="s">
        <v>40</v>
      </c>
      <c r="I398" s="23"/>
      <c r="J398" s="23" t="s">
        <v>22</v>
      </c>
      <c r="K398" s="23" t="s">
        <v>23</v>
      </c>
      <c r="L398" s="23">
        <f>VLOOKUP(H398,Regiões!$A$1:$E$79,4,FALSE)</f>
        <v>8</v>
      </c>
      <c r="M398" s="23" t="str">
        <f>VLOOKUP(H398,Regiões!$A$1:$E$79,5,FALSE)</f>
        <v>Centro-Oeste</v>
      </c>
      <c r="N398" s="91">
        <v>8833.1139999999996</v>
      </c>
      <c r="O398" s="91">
        <v>1950.326</v>
      </c>
      <c r="P398" s="91">
        <f t="shared" si="19"/>
        <v>26831.553</v>
      </c>
      <c r="Q398" s="91">
        <v>9799.6190000000006</v>
      </c>
      <c r="R398" s="91">
        <v>17031.934000000001</v>
      </c>
      <c r="S398" s="91">
        <v>1426.9349999999999</v>
      </c>
      <c r="T398" s="91">
        <v>39041.927000000003</v>
      </c>
      <c r="U398" s="91">
        <v>6198</v>
      </c>
      <c r="V398" s="91">
        <f t="shared" si="20"/>
        <v>6299.1169732171666</v>
      </c>
    </row>
    <row r="399" spans="1:22" x14ac:dyDescent="0.25">
      <c r="A399" s="27" t="str">
        <f t="shared" si="18"/>
        <v>32004092007</v>
      </c>
      <c r="B399" s="23">
        <f>VLOOKUP(H399,Nomes!$H$2:$I$79,2,FALSE)</f>
        <v>7</v>
      </c>
      <c r="C399" s="23">
        <f>VLOOKUP(D399,Nomes!$C$2:$D$15,2,FALSE)</f>
        <v>6</v>
      </c>
      <c r="D399" s="23">
        <v>2007</v>
      </c>
      <c r="E399" s="23">
        <v>32</v>
      </c>
      <c r="F399" s="23" t="s">
        <v>14</v>
      </c>
      <c r="G399" s="23" t="s">
        <v>43</v>
      </c>
      <c r="H399" s="23" t="s">
        <v>44</v>
      </c>
      <c r="I399" s="23"/>
      <c r="J399" s="23" t="s">
        <v>17</v>
      </c>
      <c r="K399" s="23" t="s">
        <v>18</v>
      </c>
      <c r="L399" s="23">
        <f>VLOOKUP(H399,Regiões!$A$1:$E$79,4,FALSE)</f>
        <v>4</v>
      </c>
      <c r="M399" s="23" t="str">
        <f>VLOOKUP(H399,Regiões!$A$1:$E$79,5,FALSE)</f>
        <v>Litoral Sul</v>
      </c>
      <c r="N399" s="91">
        <v>13037.290999999999</v>
      </c>
      <c r="O399" s="91">
        <v>1301607.7709999999</v>
      </c>
      <c r="P399" s="91">
        <f t="shared" si="19"/>
        <v>391006.65399999998</v>
      </c>
      <c r="Q399" s="91">
        <v>309452.011</v>
      </c>
      <c r="R399" s="91">
        <v>81554.642999999996</v>
      </c>
      <c r="S399" s="91">
        <v>120517.678</v>
      </c>
      <c r="T399" s="91">
        <v>1826169.3929999999</v>
      </c>
      <c r="U399" s="91">
        <v>19459</v>
      </c>
      <c r="V399" s="91">
        <f t="shared" si="20"/>
        <v>93847.031861863405</v>
      </c>
    </row>
    <row r="400" spans="1:22" x14ac:dyDescent="0.25">
      <c r="A400" s="27" t="str">
        <f t="shared" si="18"/>
        <v>32005082007</v>
      </c>
      <c r="B400" s="23">
        <f>VLOOKUP(H400,Nomes!$H$2:$I$79,2,FALSE)</f>
        <v>8</v>
      </c>
      <c r="C400" s="23">
        <f>VLOOKUP(D400,Nomes!$C$2:$D$15,2,FALSE)</f>
        <v>6</v>
      </c>
      <c r="D400" s="23">
        <v>2007</v>
      </c>
      <c r="E400" s="23">
        <v>32</v>
      </c>
      <c r="F400" s="23" t="s">
        <v>14</v>
      </c>
      <c r="G400" s="23" t="s">
        <v>45</v>
      </c>
      <c r="H400" s="23" t="s">
        <v>46</v>
      </c>
      <c r="I400" s="23"/>
      <c r="J400" s="23" t="s">
        <v>32</v>
      </c>
      <c r="K400" s="23" t="s">
        <v>33</v>
      </c>
      <c r="L400" s="23">
        <f>VLOOKUP(H400,Regiões!$A$1:$E$79,4,FALSE)</f>
        <v>5</v>
      </c>
      <c r="M400" s="23" t="str">
        <f>VLOOKUP(H400,Regiões!$A$1:$E$79,5,FALSE)</f>
        <v>Central Sul</v>
      </c>
      <c r="N400" s="91">
        <v>4171.049</v>
      </c>
      <c r="O400" s="91">
        <v>2672.0680000000002</v>
      </c>
      <c r="P400" s="91">
        <f t="shared" si="19"/>
        <v>27991.627</v>
      </c>
      <c r="Q400" s="91">
        <v>9634.5810000000001</v>
      </c>
      <c r="R400" s="91">
        <v>18357.045999999998</v>
      </c>
      <c r="S400" s="91">
        <v>1253.421</v>
      </c>
      <c r="T400" s="91">
        <v>36088.165000000001</v>
      </c>
      <c r="U400" s="91">
        <v>7617</v>
      </c>
      <c r="V400" s="91">
        <f t="shared" si="20"/>
        <v>4737.8449520808717</v>
      </c>
    </row>
    <row r="401" spans="1:22" x14ac:dyDescent="0.25">
      <c r="A401" s="27" t="str">
        <f t="shared" si="18"/>
        <v>32006072007</v>
      </c>
      <c r="B401" s="23">
        <f>VLOOKUP(H401,Nomes!$H$2:$I$79,2,FALSE)</f>
        <v>9</v>
      </c>
      <c r="C401" s="23">
        <f>VLOOKUP(D401,Nomes!$C$2:$D$15,2,FALSE)</f>
        <v>6</v>
      </c>
      <c r="D401" s="23">
        <v>2007</v>
      </c>
      <c r="E401" s="23">
        <v>32</v>
      </c>
      <c r="F401" s="23" t="s">
        <v>14</v>
      </c>
      <c r="G401" s="23" t="s">
        <v>49</v>
      </c>
      <c r="H401" s="23" t="s">
        <v>50</v>
      </c>
      <c r="I401" s="23"/>
      <c r="J401" s="23" t="s">
        <v>51</v>
      </c>
      <c r="K401" s="23" t="s">
        <v>52</v>
      </c>
      <c r="L401" s="23">
        <f>VLOOKUP(H401,Regiões!$A$1:$E$79,4,FALSE)</f>
        <v>7</v>
      </c>
      <c r="M401" s="23" t="str">
        <f>VLOOKUP(H401,Regiões!$A$1:$E$79,5,FALSE)</f>
        <v>Rio Doce</v>
      </c>
      <c r="N401" s="91">
        <v>32607.5</v>
      </c>
      <c r="O401" s="91">
        <v>2476470.0260000001</v>
      </c>
      <c r="P401" s="91">
        <f t="shared" si="19"/>
        <v>895792.96299999999</v>
      </c>
      <c r="Q401" s="91">
        <v>666536.88500000001</v>
      </c>
      <c r="R401" s="91">
        <v>229256.07800000001</v>
      </c>
      <c r="S401" s="91">
        <v>363100.641</v>
      </c>
      <c r="T401" s="91">
        <v>3767971.1310000001</v>
      </c>
      <c r="U401" s="91">
        <v>73358</v>
      </c>
      <c r="V401" s="91">
        <f t="shared" si="20"/>
        <v>51364.14748221053</v>
      </c>
    </row>
    <row r="402" spans="1:22" x14ac:dyDescent="0.25">
      <c r="A402" s="27" t="str">
        <f t="shared" si="18"/>
        <v>32007062007</v>
      </c>
      <c r="B402" s="23">
        <f>VLOOKUP(H402,Nomes!$H$2:$I$79,2,FALSE)</f>
        <v>10</v>
      </c>
      <c r="C402" s="23">
        <f>VLOOKUP(D402,Nomes!$C$2:$D$15,2,FALSE)</f>
        <v>6</v>
      </c>
      <c r="D402" s="23">
        <v>2007</v>
      </c>
      <c r="E402" s="23">
        <v>32</v>
      </c>
      <c r="F402" s="23" t="s">
        <v>14</v>
      </c>
      <c r="G402" s="23" t="s">
        <v>55</v>
      </c>
      <c r="H402" s="23" t="s">
        <v>56</v>
      </c>
      <c r="I402" s="23"/>
      <c r="J402" s="23" t="s">
        <v>32</v>
      </c>
      <c r="K402" s="23" t="s">
        <v>33</v>
      </c>
      <c r="L402" s="23">
        <f>VLOOKUP(H402,Regiões!$A$1:$E$79,4,FALSE)</f>
        <v>5</v>
      </c>
      <c r="M402" s="23" t="str">
        <f>VLOOKUP(H402,Regiões!$A$1:$E$79,5,FALSE)</f>
        <v>Central Sul</v>
      </c>
      <c r="N402" s="91">
        <v>5866.44</v>
      </c>
      <c r="O402" s="91">
        <v>31442.010999999999</v>
      </c>
      <c r="P402" s="91">
        <f t="shared" si="19"/>
        <v>41968.896999999997</v>
      </c>
      <c r="Q402" s="91">
        <v>20090.797999999999</v>
      </c>
      <c r="R402" s="91">
        <v>21878.098999999998</v>
      </c>
      <c r="S402" s="91">
        <v>11659.089</v>
      </c>
      <c r="T402" s="91">
        <v>90936.437999999995</v>
      </c>
      <c r="U402" s="91">
        <v>8878</v>
      </c>
      <c r="V402" s="91">
        <f t="shared" si="20"/>
        <v>10242.89682360892</v>
      </c>
    </row>
    <row r="403" spans="1:22" x14ac:dyDescent="0.25">
      <c r="A403" s="27" t="str">
        <f t="shared" si="18"/>
        <v>32008052007</v>
      </c>
      <c r="B403" s="23">
        <f>VLOOKUP(H403,Nomes!$H$2:$I$79,2,FALSE)</f>
        <v>11</v>
      </c>
      <c r="C403" s="23">
        <f>VLOOKUP(D403,Nomes!$C$2:$D$15,2,FALSE)</f>
        <v>6</v>
      </c>
      <c r="D403" s="23">
        <v>2007</v>
      </c>
      <c r="E403" s="23">
        <v>32</v>
      </c>
      <c r="F403" s="23" t="s">
        <v>14</v>
      </c>
      <c r="G403" s="23" t="s">
        <v>57</v>
      </c>
      <c r="H403" s="23" t="s">
        <v>58</v>
      </c>
      <c r="I403" s="23"/>
      <c r="J403" s="23" t="s">
        <v>22</v>
      </c>
      <c r="K403" s="23" t="s">
        <v>23</v>
      </c>
      <c r="L403" s="23">
        <f>VLOOKUP(H403,Regiões!$A$1:$E$79,4,FALSE)</f>
        <v>8</v>
      </c>
      <c r="M403" s="23" t="str">
        <f>VLOOKUP(H403,Regiões!$A$1:$E$79,5,FALSE)</f>
        <v>Centro-Oeste</v>
      </c>
      <c r="N403" s="91">
        <v>19154.852999999999</v>
      </c>
      <c r="O403" s="91">
        <v>76473.509999999995</v>
      </c>
      <c r="P403" s="91">
        <f t="shared" si="19"/>
        <v>141136.57</v>
      </c>
      <c r="Q403" s="91">
        <v>70518.998000000007</v>
      </c>
      <c r="R403" s="91">
        <v>70617.572</v>
      </c>
      <c r="S403" s="91">
        <v>12669.574000000001</v>
      </c>
      <c r="T403" s="91">
        <v>249434.50700000001</v>
      </c>
      <c r="U403" s="91">
        <v>28637</v>
      </c>
      <c r="V403" s="91">
        <f t="shared" si="20"/>
        <v>8710.2177951601079</v>
      </c>
    </row>
    <row r="404" spans="1:22" x14ac:dyDescent="0.25">
      <c r="A404" s="27" t="str">
        <f t="shared" si="18"/>
        <v>32009042007</v>
      </c>
      <c r="B404" s="23">
        <f>VLOOKUP(H404,Nomes!$H$2:$I$79,2,FALSE)</f>
        <v>12</v>
      </c>
      <c r="C404" s="23">
        <f>VLOOKUP(D404,Nomes!$C$2:$D$15,2,FALSE)</f>
        <v>6</v>
      </c>
      <c r="D404" s="23">
        <v>2007</v>
      </c>
      <c r="E404" s="23">
        <v>32</v>
      </c>
      <c r="F404" s="23" t="s">
        <v>14</v>
      </c>
      <c r="G404" s="23" t="s">
        <v>59</v>
      </c>
      <c r="H404" s="23" t="s">
        <v>29</v>
      </c>
      <c r="I404" s="23"/>
      <c r="J404" s="23" t="s">
        <v>22</v>
      </c>
      <c r="K404" s="23" t="s">
        <v>23</v>
      </c>
      <c r="L404" s="23">
        <f>VLOOKUP(H404,Regiões!$A$1:$E$79,4,FALSE)</f>
        <v>10</v>
      </c>
      <c r="M404" s="23" t="str">
        <f>VLOOKUP(H404,Regiões!$A$1:$E$79,5,FALSE)</f>
        <v>Noroeste</v>
      </c>
      <c r="N404" s="91">
        <v>18318.648000000001</v>
      </c>
      <c r="O404" s="91">
        <v>66314.606</v>
      </c>
      <c r="P404" s="91">
        <f t="shared" si="19"/>
        <v>196415.88</v>
      </c>
      <c r="Q404" s="91">
        <v>108568.02499999999</v>
      </c>
      <c r="R404" s="91">
        <v>87847.854999999996</v>
      </c>
      <c r="S404" s="91">
        <v>28369.575000000001</v>
      </c>
      <c r="T404" s="91">
        <v>309418.70799999998</v>
      </c>
      <c r="U404" s="91">
        <v>39627</v>
      </c>
      <c r="V404" s="91">
        <f t="shared" si="20"/>
        <v>7808.2799101622631</v>
      </c>
    </row>
    <row r="405" spans="1:22" x14ac:dyDescent="0.25">
      <c r="A405" s="27" t="str">
        <f t="shared" si="18"/>
        <v>32010012007</v>
      </c>
      <c r="B405" s="23">
        <f>VLOOKUP(H405,Nomes!$H$2:$I$79,2,FALSE)</f>
        <v>13</v>
      </c>
      <c r="C405" s="23">
        <f>VLOOKUP(D405,Nomes!$C$2:$D$15,2,FALSE)</f>
        <v>6</v>
      </c>
      <c r="D405" s="23">
        <v>2007</v>
      </c>
      <c r="E405" s="23">
        <v>32</v>
      </c>
      <c r="F405" s="23" t="s">
        <v>14</v>
      </c>
      <c r="G405" s="23" t="s">
        <v>60</v>
      </c>
      <c r="H405" s="23" t="s">
        <v>61</v>
      </c>
      <c r="I405" s="23"/>
      <c r="J405" s="23" t="s">
        <v>22</v>
      </c>
      <c r="K405" s="23" t="s">
        <v>23</v>
      </c>
      <c r="L405" s="23">
        <f>VLOOKUP(H405,Regiões!$A$1:$E$79,4,FALSE)</f>
        <v>9</v>
      </c>
      <c r="M405" s="23" t="str">
        <f>VLOOKUP(H405,Regiões!$A$1:$E$79,5,FALSE)</f>
        <v>Nordeste</v>
      </c>
      <c r="N405" s="91">
        <v>28376.527999999998</v>
      </c>
      <c r="O405" s="91">
        <v>11035.263000000001</v>
      </c>
      <c r="P405" s="91">
        <f t="shared" si="19"/>
        <v>61008.767</v>
      </c>
      <c r="Q405" s="91">
        <v>29538.362000000001</v>
      </c>
      <c r="R405" s="91">
        <v>31470.404999999999</v>
      </c>
      <c r="S405" s="91">
        <v>5627.6469999999999</v>
      </c>
      <c r="T405" s="91">
        <v>106048.20600000001</v>
      </c>
      <c r="U405" s="91">
        <v>12912</v>
      </c>
      <c r="V405" s="91">
        <f t="shared" si="20"/>
        <v>8213.1510223048335</v>
      </c>
    </row>
    <row r="406" spans="1:22" x14ac:dyDescent="0.25">
      <c r="A406" s="27" t="str">
        <f t="shared" si="18"/>
        <v>32011002007</v>
      </c>
      <c r="B406" s="23">
        <f>VLOOKUP(H406,Nomes!$H$2:$I$79,2,FALSE)</f>
        <v>14</v>
      </c>
      <c r="C406" s="23">
        <f>VLOOKUP(D406,Nomes!$C$2:$D$15,2,FALSE)</f>
        <v>6</v>
      </c>
      <c r="D406" s="23">
        <v>2007</v>
      </c>
      <c r="E406" s="23">
        <v>32</v>
      </c>
      <c r="F406" s="23" t="s">
        <v>14</v>
      </c>
      <c r="G406" s="23" t="s">
        <v>62</v>
      </c>
      <c r="H406" s="23" t="s">
        <v>63</v>
      </c>
      <c r="I406" s="23"/>
      <c r="J406" s="23" t="s">
        <v>32</v>
      </c>
      <c r="K406" s="23" t="s">
        <v>33</v>
      </c>
      <c r="L406" s="23">
        <f>VLOOKUP(H406,Regiões!$A$1:$E$79,4,FALSE)</f>
        <v>6</v>
      </c>
      <c r="M406" s="23" t="str">
        <f>VLOOKUP(H406,Regiões!$A$1:$E$79,5,FALSE)</f>
        <v>Caparaó</v>
      </c>
      <c r="N406" s="91">
        <v>964.476</v>
      </c>
      <c r="O406" s="91">
        <v>9563.9959999999992</v>
      </c>
      <c r="P406" s="91">
        <f t="shared" si="19"/>
        <v>41428.332999999999</v>
      </c>
      <c r="Q406" s="91">
        <v>19585.085999999999</v>
      </c>
      <c r="R406" s="91">
        <v>21843.246999999999</v>
      </c>
      <c r="S406" s="91">
        <v>5537.33</v>
      </c>
      <c r="T406" s="91">
        <v>57494.135000000002</v>
      </c>
      <c r="U406" s="91">
        <v>9318</v>
      </c>
      <c r="V406" s="91">
        <f t="shared" si="20"/>
        <v>6170.2226872719466</v>
      </c>
    </row>
    <row r="407" spans="1:22" x14ac:dyDescent="0.25">
      <c r="A407" s="27" t="str">
        <f t="shared" si="18"/>
        <v>32011592007</v>
      </c>
      <c r="B407" s="23">
        <f>VLOOKUP(H407,Nomes!$H$2:$I$79,2,FALSE)</f>
        <v>15</v>
      </c>
      <c r="C407" s="23">
        <f>VLOOKUP(D407,Nomes!$C$2:$D$15,2,FALSE)</f>
        <v>6</v>
      </c>
      <c r="D407" s="23">
        <v>2007</v>
      </c>
      <c r="E407" s="23">
        <v>32</v>
      </c>
      <c r="F407" s="23" t="s">
        <v>14</v>
      </c>
      <c r="G407" s="23" t="s">
        <v>64</v>
      </c>
      <c r="H407" s="23" t="s">
        <v>65</v>
      </c>
      <c r="I407" s="23"/>
      <c r="J407" s="23" t="s">
        <v>17</v>
      </c>
      <c r="K407" s="23" t="s">
        <v>18</v>
      </c>
      <c r="L407" s="23">
        <f>VLOOKUP(H407,Regiões!$A$1:$E$79,4,FALSE)</f>
        <v>3</v>
      </c>
      <c r="M407" s="23" t="str">
        <f>VLOOKUP(H407,Regiões!$A$1:$E$79,5,FALSE)</f>
        <v>Sudoeste Serrana</v>
      </c>
      <c r="N407" s="91">
        <v>23043.763999999999</v>
      </c>
      <c r="O407" s="91">
        <v>4562.7330000000002</v>
      </c>
      <c r="P407" s="91">
        <f t="shared" si="19"/>
        <v>42715.892999999996</v>
      </c>
      <c r="Q407" s="91">
        <v>14902.371999999999</v>
      </c>
      <c r="R407" s="91">
        <v>27813.521000000001</v>
      </c>
      <c r="S407" s="91">
        <v>3380.2069999999999</v>
      </c>
      <c r="T407" s="91">
        <v>73702.596999999994</v>
      </c>
      <c r="U407" s="91">
        <v>10949</v>
      </c>
      <c r="V407" s="91">
        <f t="shared" si="20"/>
        <v>6731.4455201388255</v>
      </c>
    </row>
    <row r="408" spans="1:22" x14ac:dyDescent="0.25">
      <c r="A408" s="27" t="str">
        <f t="shared" si="18"/>
        <v>32012092007</v>
      </c>
      <c r="B408" s="23">
        <f>VLOOKUP(H408,Nomes!$H$2:$I$79,2,FALSE)</f>
        <v>16</v>
      </c>
      <c r="C408" s="23">
        <f>VLOOKUP(D408,Nomes!$C$2:$D$15,2,FALSE)</f>
        <v>6</v>
      </c>
      <c r="D408" s="23">
        <v>2007</v>
      </c>
      <c r="E408" s="23">
        <v>32</v>
      </c>
      <c r="F408" s="23" t="s">
        <v>14</v>
      </c>
      <c r="G408" s="23" t="s">
        <v>66</v>
      </c>
      <c r="H408" s="23" t="s">
        <v>48</v>
      </c>
      <c r="I408" s="23"/>
      <c r="J408" s="23" t="s">
        <v>32</v>
      </c>
      <c r="K408" s="23" t="s">
        <v>33</v>
      </c>
      <c r="L408" s="23">
        <f>VLOOKUP(H408,Regiões!$A$1:$E$79,4,FALSE)</f>
        <v>5</v>
      </c>
      <c r="M408" s="23" t="str">
        <f>VLOOKUP(H408,Regiões!$A$1:$E$79,5,FALSE)</f>
        <v>Central Sul</v>
      </c>
      <c r="N408" s="91">
        <v>20681.757000000001</v>
      </c>
      <c r="O408" s="91">
        <v>578344.07299999997</v>
      </c>
      <c r="P408" s="91">
        <f t="shared" si="19"/>
        <v>1315935.8730000001</v>
      </c>
      <c r="Q408" s="91">
        <v>907300.43</v>
      </c>
      <c r="R408" s="91">
        <v>408635.44300000003</v>
      </c>
      <c r="S408" s="91">
        <v>341058.12099999998</v>
      </c>
      <c r="T408" s="91">
        <v>2256019.8229999999</v>
      </c>
      <c r="U408" s="91">
        <v>195288</v>
      </c>
      <c r="V408" s="91">
        <f t="shared" si="20"/>
        <v>11552.270610585392</v>
      </c>
    </row>
    <row r="409" spans="1:22" x14ac:dyDescent="0.25">
      <c r="A409" s="27" t="str">
        <f t="shared" si="18"/>
        <v>32013082007</v>
      </c>
      <c r="B409" s="23">
        <f>VLOOKUP(H409,Nomes!$H$2:$I$79,2,FALSE)</f>
        <v>17</v>
      </c>
      <c r="C409" s="23">
        <f>VLOOKUP(D409,Nomes!$C$2:$D$15,2,FALSE)</f>
        <v>6</v>
      </c>
      <c r="D409" s="23">
        <v>2007</v>
      </c>
      <c r="E409" s="23">
        <v>32</v>
      </c>
      <c r="F409" s="23" t="s">
        <v>14</v>
      </c>
      <c r="G409" s="23" t="s">
        <v>67</v>
      </c>
      <c r="H409" s="23" t="s">
        <v>68</v>
      </c>
      <c r="I409" s="23" t="s">
        <v>69</v>
      </c>
      <c r="J409" s="23" t="s">
        <v>17</v>
      </c>
      <c r="K409" s="23" t="s">
        <v>18</v>
      </c>
      <c r="L409" s="23">
        <f>VLOOKUP(H409,Regiões!$A$1:$E$79,4,FALSE)</f>
        <v>1</v>
      </c>
      <c r="M409" s="23" t="str">
        <f>VLOOKUP(H409,Regiões!$A$1:$E$79,5,FALSE)</f>
        <v>Metropolitana</v>
      </c>
      <c r="N409" s="91">
        <v>4090.0619999999999</v>
      </c>
      <c r="O409" s="91">
        <v>890363.86199999996</v>
      </c>
      <c r="P409" s="91">
        <f t="shared" si="19"/>
        <v>2020104.4929999998</v>
      </c>
      <c r="Q409" s="91">
        <v>1331040.8219999999</v>
      </c>
      <c r="R409" s="91">
        <v>689063.67099999997</v>
      </c>
      <c r="S409" s="91">
        <v>704856.11</v>
      </c>
      <c r="T409" s="91">
        <v>3619414.5269999998</v>
      </c>
      <c r="U409" s="91">
        <v>356536</v>
      </c>
      <c r="V409" s="91">
        <f t="shared" si="20"/>
        <v>10151.61029180784</v>
      </c>
    </row>
    <row r="410" spans="1:22" x14ac:dyDescent="0.25">
      <c r="A410" s="27" t="str">
        <f t="shared" si="18"/>
        <v>32014072007</v>
      </c>
      <c r="B410" s="23">
        <f>VLOOKUP(H410,Nomes!$H$2:$I$79,2,FALSE)</f>
        <v>18</v>
      </c>
      <c r="C410" s="23">
        <f>VLOOKUP(D410,Nomes!$C$2:$D$15,2,FALSE)</f>
        <v>6</v>
      </c>
      <c r="D410" s="23">
        <v>2007</v>
      </c>
      <c r="E410" s="23">
        <v>32</v>
      </c>
      <c r="F410" s="23" t="s">
        <v>14</v>
      </c>
      <c r="G410" s="23" t="s">
        <v>72</v>
      </c>
      <c r="H410" s="23" t="s">
        <v>73</v>
      </c>
      <c r="I410" s="23"/>
      <c r="J410" s="23" t="s">
        <v>32</v>
      </c>
      <c r="K410" s="23" t="s">
        <v>33</v>
      </c>
      <c r="L410" s="23">
        <f>VLOOKUP(H410,Regiões!$A$1:$E$79,4,FALSE)</f>
        <v>5</v>
      </c>
      <c r="M410" s="23" t="str">
        <f>VLOOKUP(H410,Regiões!$A$1:$E$79,5,FALSE)</f>
        <v>Central Sul</v>
      </c>
      <c r="N410" s="91">
        <v>22198.35</v>
      </c>
      <c r="O410" s="91">
        <v>47105.811999999998</v>
      </c>
      <c r="P410" s="91">
        <f t="shared" si="19"/>
        <v>187528.70300000001</v>
      </c>
      <c r="Q410" s="91">
        <v>111804.55</v>
      </c>
      <c r="R410" s="91">
        <v>75724.153000000006</v>
      </c>
      <c r="S410" s="91">
        <v>27260.07</v>
      </c>
      <c r="T410" s="91">
        <v>284092.93599999999</v>
      </c>
      <c r="U410" s="91">
        <v>32250</v>
      </c>
      <c r="V410" s="91">
        <f t="shared" si="20"/>
        <v>8809.0832868217058</v>
      </c>
    </row>
    <row r="411" spans="1:22" x14ac:dyDescent="0.25">
      <c r="A411" s="27" t="str">
        <f t="shared" si="18"/>
        <v>32015062007</v>
      </c>
      <c r="B411" s="23">
        <f>VLOOKUP(H411,Nomes!$H$2:$I$79,2,FALSE)</f>
        <v>19</v>
      </c>
      <c r="C411" s="23">
        <f>VLOOKUP(D411,Nomes!$C$2:$D$15,2,FALSE)</f>
        <v>6</v>
      </c>
      <c r="D411" s="23">
        <v>2007</v>
      </c>
      <c r="E411" s="23">
        <v>32</v>
      </c>
      <c r="F411" s="23" t="s">
        <v>14</v>
      </c>
      <c r="G411" s="23" t="s">
        <v>74</v>
      </c>
      <c r="H411" s="23" t="s">
        <v>42</v>
      </c>
      <c r="I411" s="23"/>
      <c r="J411" s="23" t="s">
        <v>22</v>
      </c>
      <c r="K411" s="23" t="s">
        <v>23</v>
      </c>
      <c r="L411" s="23">
        <f>VLOOKUP(H411,Regiões!$A$1:$E$79,4,FALSE)</f>
        <v>8</v>
      </c>
      <c r="M411" s="23" t="str">
        <f>VLOOKUP(H411,Regiões!$A$1:$E$79,5,FALSE)</f>
        <v>Centro-Oeste</v>
      </c>
      <c r="N411" s="91">
        <v>32880.591</v>
      </c>
      <c r="O411" s="91">
        <v>224450.36499999999</v>
      </c>
      <c r="P411" s="91">
        <f t="shared" si="19"/>
        <v>833514.85600000003</v>
      </c>
      <c r="Q411" s="91">
        <v>587038.78</v>
      </c>
      <c r="R411" s="91">
        <v>246476.076</v>
      </c>
      <c r="S411" s="91">
        <v>214214.08300000001</v>
      </c>
      <c r="T411" s="91">
        <v>1305059.895</v>
      </c>
      <c r="U411" s="91">
        <v>106637</v>
      </c>
      <c r="V411" s="91">
        <f t="shared" si="20"/>
        <v>12238.340304022056</v>
      </c>
    </row>
    <row r="412" spans="1:22" x14ac:dyDescent="0.25">
      <c r="A412" s="27" t="str">
        <f t="shared" si="18"/>
        <v>32016052007</v>
      </c>
      <c r="B412" s="23">
        <f>VLOOKUP(H412,Nomes!$H$2:$I$79,2,FALSE)</f>
        <v>20</v>
      </c>
      <c r="C412" s="23">
        <f>VLOOKUP(D412,Nomes!$C$2:$D$15,2,FALSE)</f>
        <v>6</v>
      </c>
      <c r="D412" s="23">
        <v>2007</v>
      </c>
      <c r="E412" s="23">
        <v>32</v>
      </c>
      <c r="F412" s="23" t="s">
        <v>14</v>
      </c>
      <c r="G412" s="23" t="s">
        <v>75</v>
      </c>
      <c r="H412" s="23" t="s">
        <v>76</v>
      </c>
      <c r="I412" s="23"/>
      <c r="J412" s="23" t="s">
        <v>51</v>
      </c>
      <c r="K412" s="23" t="s">
        <v>52</v>
      </c>
      <c r="L412" s="23">
        <f>VLOOKUP(H412,Regiões!$A$1:$E$79,4,FALSE)</f>
        <v>9</v>
      </c>
      <c r="M412" s="23" t="str">
        <f>VLOOKUP(H412,Regiões!$A$1:$E$79,5,FALSE)</f>
        <v>Nordeste</v>
      </c>
      <c r="N412" s="91">
        <v>35668.563000000002</v>
      </c>
      <c r="O412" s="91">
        <v>29062.421999999999</v>
      </c>
      <c r="P412" s="91">
        <f t="shared" si="19"/>
        <v>142010.36300000001</v>
      </c>
      <c r="Q412" s="91">
        <v>69832.149999999994</v>
      </c>
      <c r="R412" s="91">
        <v>72178.213000000003</v>
      </c>
      <c r="S412" s="91">
        <v>24079.842000000001</v>
      </c>
      <c r="T412" s="91">
        <v>230821.19099999999</v>
      </c>
      <c r="U412" s="91">
        <v>26230</v>
      </c>
      <c r="V412" s="91">
        <f t="shared" si="20"/>
        <v>8799.8929088829591</v>
      </c>
    </row>
    <row r="413" spans="1:22" x14ac:dyDescent="0.25">
      <c r="A413" s="27" t="str">
        <f t="shared" si="18"/>
        <v>32017042007</v>
      </c>
      <c r="B413" s="23">
        <f>VLOOKUP(H413,Nomes!$H$2:$I$79,2,FALSE)</f>
        <v>21</v>
      </c>
      <c r="C413" s="23">
        <f>VLOOKUP(D413,Nomes!$C$2:$D$15,2,FALSE)</f>
        <v>6</v>
      </c>
      <c r="D413" s="23">
        <v>2007</v>
      </c>
      <c r="E413" s="23">
        <v>32</v>
      </c>
      <c r="F413" s="23" t="s">
        <v>14</v>
      </c>
      <c r="G413" s="23" t="s">
        <v>79</v>
      </c>
      <c r="H413" s="23" t="s">
        <v>80</v>
      </c>
      <c r="I413" s="23"/>
      <c r="J413" s="23" t="s">
        <v>17</v>
      </c>
      <c r="K413" s="23" t="s">
        <v>18</v>
      </c>
      <c r="L413" s="23">
        <f>VLOOKUP(H413,Regiões!$A$1:$E$79,4,FALSE)</f>
        <v>3</v>
      </c>
      <c r="M413" s="23" t="str">
        <f>VLOOKUP(H413,Regiões!$A$1:$E$79,5,FALSE)</f>
        <v>Sudoeste Serrana</v>
      </c>
      <c r="N413" s="91">
        <v>15743.447</v>
      </c>
      <c r="O413" s="91">
        <v>6416.6589999999997</v>
      </c>
      <c r="P413" s="91">
        <f t="shared" si="19"/>
        <v>50934.097999999998</v>
      </c>
      <c r="Q413" s="91">
        <v>20963.451000000001</v>
      </c>
      <c r="R413" s="91">
        <v>29970.647000000001</v>
      </c>
      <c r="S413" s="91">
        <v>3794.8739999999998</v>
      </c>
      <c r="T413" s="91">
        <v>76889.077000000005</v>
      </c>
      <c r="U413" s="91">
        <v>11326</v>
      </c>
      <c r="V413" s="91">
        <f t="shared" si="20"/>
        <v>6788.7230266643119</v>
      </c>
    </row>
    <row r="414" spans="1:22" x14ac:dyDescent="0.25">
      <c r="A414" s="27" t="str">
        <f t="shared" si="18"/>
        <v>32018032007</v>
      </c>
      <c r="B414" s="23">
        <f>VLOOKUP(H414,Nomes!$H$2:$I$79,2,FALSE)</f>
        <v>22</v>
      </c>
      <c r="C414" s="23">
        <f>VLOOKUP(D414,Nomes!$C$2:$D$15,2,FALSE)</f>
        <v>6</v>
      </c>
      <c r="D414" s="23">
        <v>2007</v>
      </c>
      <c r="E414" s="23">
        <v>32</v>
      </c>
      <c r="F414" s="23" t="s">
        <v>14</v>
      </c>
      <c r="G414" s="23" t="s">
        <v>81</v>
      </c>
      <c r="H414" s="23" t="s">
        <v>82</v>
      </c>
      <c r="I414" s="23"/>
      <c r="J414" s="23" t="s">
        <v>32</v>
      </c>
      <c r="K414" s="23" t="s">
        <v>33</v>
      </c>
      <c r="L414" s="23">
        <f>VLOOKUP(H414,Regiões!$A$1:$E$79,4,FALSE)</f>
        <v>6</v>
      </c>
      <c r="M414" s="23" t="str">
        <f>VLOOKUP(H414,Regiões!$A$1:$E$79,5,FALSE)</f>
        <v>Caparaó</v>
      </c>
      <c r="N414" s="91">
        <v>4698.4449999999997</v>
      </c>
      <c r="O414" s="91">
        <v>1213.1310000000001</v>
      </c>
      <c r="P414" s="91">
        <f t="shared" si="19"/>
        <v>18674.061999999998</v>
      </c>
      <c r="Q414" s="91">
        <v>5280.3519999999999</v>
      </c>
      <c r="R414" s="91">
        <v>13393.71</v>
      </c>
      <c r="S414" s="91">
        <v>740.94500000000005</v>
      </c>
      <c r="T414" s="91">
        <v>25326.583999999999</v>
      </c>
      <c r="U414" s="91">
        <v>4837</v>
      </c>
      <c r="V414" s="91">
        <f t="shared" si="20"/>
        <v>5236.0107504651642</v>
      </c>
    </row>
    <row r="415" spans="1:22" x14ac:dyDescent="0.25">
      <c r="A415" s="27" t="str">
        <f t="shared" si="18"/>
        <v>32019022007</v>
      </c>
      <c r="B415" s="23">
        <f>VLOOKUP(H415,Nomes!$H$2:$I$79,2,FALSE)</f>
        <v>23</v>
      </c>
      <c r="C415" s="23">
        <f>VLOOKUP(D415,Nomes!$C$2:$D$15,2,FALSE)</f>
        <v>6</v>
      </c>
      <c r="D415" s="23">
        <v>2007</v>
      </c>
      <c r="E415" s="23">
        <v>32</v>
      </c>
      <c r="F415" s="23" t="s">
        <v>14</v>
      </c>
      <c r="G415" s="23" t="s">
        <v>83</v>
      </c>
      <c r="H415" s="23" t="s">
        <v>84</v>
      </c>
      <c r="I415" s="23"/>
      <c r="J415" s="23" t="s">
        <v>17</v>
      </c>
      <c r="K415" s="23" t="s">
        <v>18</v>
      </c>
      <c r="L415" s="23">
        <f>VLOOKUP(H415,Regiões!$A$1:$E$79,4,FALSE)</f>
        <v>3</v>
      </c>
      <c r="M415" s="23" t="str">
        <f>VLOOKUP(H415,Regiões!$A$1:$E$79,5,FALSE)</f>
        <v>Sudoeste Serrana</v>
      </c>
      <c r="N415" s="91">
        <v>34949.624000000003</v>
      </c>
      <c r="O415" s="91">
        <v>28359.657999999999</v>
      </c>
      <c r="P415" s="91">
        <f t="shared" si="19"/>
        <v>144493.39000000001</v>
      </c>
      <c r="Q415" s="91">
        <v>71983.631999999998</v>
      </c>
      <c r="R415" s="91">
        <v>72509.758000000002</v>
      </c>
      <c r="S415" s="91">
        <v>16878.892</v>
      </c>
      <c r="T415" s="91">
        <v>224681.565</v>
      </c>
      <c r="U415" s="91">
        <v>31175</v>
      </c>
      <c r="V415" s="91">
        <f t="shared" si="20"/>
        <v>7207.10713712911</v>
      </c>
    </row>
    <row r="416" spans="1:22" x14ac:dyDescent="0.25">
      <c r="A416" s="27" t="str">
        <f t="shared" si="18"/>
        <v>32020092007</v>
      </c>
      <c r="B416" s="23">
        <f>VLOOKUP(H416,Nomes!$H$2:$I$79,2,FALSE)</f>
        <v>24</v>
      </c>
      <c r="C416" s="23">
        <f>VLOOKUP(D416,Nomes!$C$2:$D$15,2,FALSE)</f>
        <v>6</v>
      </c>
      <c r="D416" s="23">
        <v>2007</v>
      </c>
      <c r="E416" s="23">
        <v>32</v>
      </c>
      <c r="F416" s="23" t="s">
        <v>14</v>
      </c>
      <c r="G416" s="23" t="s">
        <v>85</v>
      </c>
      <c r="H416" s="23" t="s">
        <v>86</v>
      </c>
      <c r="I416" s="23"/>
      <c r="J416" s="23" t="s">
        <v>32</v>
      </c>
      <c r="K416" s="23" t="s">
        <v>33</v>
      </c>
      <c r="L416" s="23">
        <f>VLOOKUP(H416,Regiões!$A$1:$E$79,4,FALSE)</f>
        <v>6</v>
      </c>
      <c r="M416" s="23" t="str">
        <f>VLOOKUP(H416,Regiões!$A$1:$E$79,5,FALSE)</f>
        <v>Caparaó</v>
      </c>
      <c r="N416" s="91">
        <v>6041.6440000000002</v>
      </c>
      <c r="O416" s="91">
        <v>6039.0129999999999</v>
      </c>
      <c r="P416" s="91">
        <f t="shared" si="19"/>
        <v>25017.923999999999</v>
      </c>
      <c r="Q416" s="91">
        <v>9758.4130000000005</v>
      </c>
      <c r="R416" s="91">
        <v>15259.511</v>
      </c>
      <c r="S416" s="91">
        <v>2855.607</v>
      </c>
      <c r="T416" s="91">
        <v>39954.188000000002</v>
      </c>
      <c r="U416" s="91">
        <v>6106</v>
      </c>
      <c r="V416" s="91">
        <f t="shared" si="20"/>
        <v>6543.430723878153</v>
      </c>
    </row>
    <row r="417" spans="1:22" x14ac:dyDescent="0.25">
      <c r="A417" s="27" t="str">
        <f t="shared" si="18"/>
        <v>32021082007</v>
      </c>
      <c r="B417" s="23">
        <f>VLOOKUP(H417,Nomes!$H$2:$I$79,2,FALSE)</f>
        <v>25</v>
      </c>
      <c r="C417" s="23">
        <f>VLOOKUP(D417,Nomes!$C$2:$D$15,2,FALSE)</f>
        <v>6</v>
      </c>
      <c r="D417" s="23">
        <v>2007</v>
      </c>
      <c r="E417" s="23">
        <v>32</v>
      </c>
      <c r="F417" s="23" t="s">
        <v>14</v>
      </c>
      <c r="G417" s="23" t="s">
        <v>87</v>
      </c>
      <c r="H417" s="23" t="s">
        <v>88</v>
      </c>
      <c r="I417" s="23"/>
      <c r="J417" s="23" t="s">
        <v>22</v>
      </c>
      <c r="K417" s="23" t="s">
        <v>23</v>
      </c>
      <c r="L417" s="23">
        <f>VLOOKUP(H417,Regiões!$A$1:$E$79,4,FALSE)</f>
        <v>10</v>
      </c>
      <c r="M417" s="23" t="str">
        <f>VLOOKUP(H417,Regiões!$A$1:$E$79,5,FALSE)</f>
        <v>Noroeste</v>
      </c>
      <c r="N417" s="91">
        <v>31266.514999999999</v>
      </c>
      <c r="O417" s="91">
        <v>50772.86</v>
      </c>
      <c r="P417" s="91">
        <f t="shared" si="19"/>
        <v>103420.10399999999</v>
      </c>
      <c r="Q417" s="91">
        <v>47632.09</v>
      </c>
      <c r="R417" s="91">
        <v>55788.014000000003</v>
      </c>
      <c r="S417" s="91">
        <v>11145.351000000001</v>
      </c>
      <c r="T417" s="91">
        <v>196604.829</v>
      </c>
      <c r="U417" s="91">
        <v>23296</v>
      </c>
      <c r="V417" s="91">
        <f t="shared" si="20"/>
        <v>8439.4243217719777</v>
      </c>
    </row>
    <row r="418" spans="1:22" x14ac:dyDescent="0.25">
      <c r="A418" s="27" t="str">
        <f t="shared" si="18"/>
        <v>32022072007</v>
      </c>
      <c r="B418" s="23">
        <f>VLOOKUP(H418,Nomes!$H$2:$I$79,2,FALSE)</f>
        <v>26</v>
      </c>
      <c r="C418" s="23">
        <f>VLOOKUP(D418,Nomes!$C$2:$D$15,2,FALSE)</f>
        <v>6</v>
      </c>
      <c r="D418" s="23">
        <v>2007</v>
      </c>
      <c r="E418" s="23">
        <v>32</v>
      </c>
      <c r="F418" s="23" t="s">
        <v>14</v>
      </c>
      <c r="G418" s="23" t="s">
        <v>89</v>
      </c>
      <c r="H418" s="23" t="s">
        <v>90</v>
      </c>
      <c r="I418" s="23" t="s">
        <v>69</v>
      </c>
      <c r="J418" s="23" t="s">
        <v>51</v>
      </c>
      <c r="K418" s="23" t="s">
        <v>52</v>
      </c>
      <c r="L418" s="23">
        <f>VLOOKUP(H418,Regiões!$A$1:$E$79,4,FALSE)</f>
        <v>1</v>
      </c>
      <c r="M418" s="23" t="str">
        <f>VLOOKUP(H418,Regiões!$A$1:$E$79,5,FALSE)</f>
        <v>Metropolitana</v>
      </c>
      <c r="N418" s="91">
        <v>9464.92</v>
      </c>
      <c r="O418" s="91">
        <v>212284.61600000001</v>
      </c>
      <c r="P418" s="91">
        <f t="shared" si="19"/>
        <v>125829.44</v>
      </c>
      <c r="Q418" s="91">
        <v>85238.013000000006</v>
      </c>
      <c r="R418" s="91">
        <v>40591.427000000003</v>
      </c>
      <c r="S418" s="91">
        <v>17926.633000000002</v>
      </c>
      <c r="T418" s="91">
        <v>365505.609</v>
      </c>
      <c r="U418" s="91">
        <v>15209</v>
      </c>
      <c r="V418" s="91">
        <f t="shared" si="20"/>
        <v>24032.192057334472</v>
      </c>
    </row>
    <row r="419" spans="1:22" x14ac:dyDescent="0.25">
      <c r="A419" s="27" t="str">
        <f t="shared" si="18"/>
        <v>32022562007</v>
      </c>
      <c r="B419" s="23">
        <f>VLOOKUP(H419,Nomes!$H$2:$I$79,2,FALSE)</f>
        <v>27</v>
      </c>
      <c r="C419" s="23">
        <f>VLOOKUP(D419,Nomes!$C$2:$D$15,2,FALSE)</f>
        <v>6</v>
      </c>
      <c r="D419" s="23">
        <v>2007</v>
      </c>
      <c r="E419" s="23">
        <v>32</v>
      </c>
      <c r="F419" s="23" t="s">
        <v>14</v>
      </c>
      <c r="G419" s="23" t="s">
        <v>191</v>
      </c>
      <c r="H419" s="23" t="s">
        <v>192</v>
      </c>
      <c r="I419" s="23"/>
      <c r="J419" s="23" t="s">
        <v>22</v>
      </c>
      <c r="K419" s="23" t="s">
        <v>23</v>
      </c>
      <c r="L419" s="23">
        <f>VLOOKUP(H419,Regiões!$A$1:$E$79,4,FALSE)</f>
        <v>8</v>
      </c>
      <c r="M419" s="23" t="str">
        <f>VLOOKUP(H419,Regiões!$A$1:$E$79,5,FALSE)</f>
        <v>Centro-Oeste</v>
      </c>
      <c r="N419" s="91">
        <v>15221.816000000001</v>
      </c>
      <c r="O419" s="91">
        <v>7470.2460000000001</v>
      </c>
      <c r="P419" s="91">
        <f t="shared" si="19"/>
        <v>36304.377999999997</v>
      </c>
      <c r="Q419" s="91">
        <v>18130.674999999999</v>
      </c>
      <c r="R419" s="91">
        <v>18173.703000000001</v>
      </c>
      <c r="S419" s="91">
        <v>7256.8069999999998</v>
      </c>
      <c r="T419" s="91">
        <v>66253.245999999999</v>
      </c>
      <c r="U419" s="91">
        <v>9890</v>
      </c>
      <c r="V419" s="91">
        <f t="shared" si="20"/>
        <v>6699.013751263903</v>
      </c>
    </row>
    <row r="420" spans="1:22" x14ac:dyDescent="0.25">
      <c r="A420" s="27" t="str">
        <f t="shared" si="18"/>
        <v>32023062007</v>
      </c>
      <c r="B420" s="23">
        <f>VLOOKUP(H420,Nomes!$H$2:$I$79,2,FALSE)</f>
        <v>28</v>
      </c>
      <c r="C420" s="23">
        <f>VLOOKUP(D420,Nomes!$C$2:$D$15,2,FALSE)</f>
        <v>6</v>
      </c>
      <c r="D420" s="23">
        <v>2007</v>
      </c>
      <c r="E420" s="23">
        <v>32</v>
      </c>
      <c r="F420" s="23" t="s">
        <v>14</v>
      </c>
      <c r="G420" s="23" t="s">
        <v>91</v>
      </c>
      <c r="H420" s="23" t="s">
        <v>92</v>
      </c>
      <c r="I420" s="23"/>
      <c r="J420" s="23" t="s">
        <v>32</v>
      </c>
      <c r="K420" s="23" t="s">
        <v>33</v>
      </c>
      <c r="L420" s="23">
        <f>VLOOKUP(H420,Regiões!$A$1:$E$79,4,FALSE)</f>
        <v>6</v>
      </c>
      <c r="M420" s="23" t="str">
        <f>VLOOKUP(H420,Regiões!$A$1:$E$79,5,FALSE)</f>
        <v>Caparaó</v>
      </c>
      <c r="N420" s="91">
        <v>11061.516</v>
      </c>
      <c r="O420" s="91">
        <v>15186.263000000001</v>
      </c>
      <c r="P420" s="91">
        <f t="shared" si="19"/>
        <v>134359.14000000001</v>
      </c>
      <c r="Q420" s="91">
        <v>75923.432000000001</v>
      </c>
      <c r="R420" s="91">
        <v>58435.707999999999</v>
      </c>
      <c r="S420" s="91">
        <v>13438.578</v>
      </c>
      <c r="T420" s="91">
        <v>174045.497</v>
      </c>
      <c r="U420" s="91">
        <v>25761</v>
      </c>
      <c r="V420" s="91">
        <f t="shared" si="20"/>
        <v>6756.1622996001706</v>
      </c>
    </row>
    <row r="421" spans="1:22" x14ac:dyDescent="0.25">
      <c r="A421" s="27" t="str">
        <f t="shared" si="18"/>
        <v>32024052007</v>
      </c>
      <c r="B421" s="23">
        <f>VLOOKUP(H421,Nomes!$H$2:$I$79,2,FALSE)</f>
        <v>29</v>
      </c>
      <c r="C421" s="23">
        <f>VLOOKUP(D421,Nomes!$C$2:$D$15,2,FALSE)</f>
        <v>6</v>
      </c>
      <c r="D421" s="23">
        <v>2007</v>
      </c>
      <c r="E421" s="23">
        <v>32</v>
      </c>
      <c r="F421" s="23" t="s">
        <v>14</v>
      </c>
      <c r="G421" s="23" t="s">
        <v>93</v>
      </c>
      <c r="H421" s="23" t="s">
        <v>38</v>
      </c>
      <c r="I421" s="23" t="s">
        <v>69</v>
      </c>
      <c r="J421" s="23" t="s">
        <v>17</v>
      </c>
      <c r="K421" s="23" t="s">
        <v>18</v>
      </c>
      <c r="L421" s="23">
        <f>VLOOKUP(H421,Regiões!$A$1:$E$79,4,FALSE)</f>
        <v>1</v>
      </c>
      <c r="M421" s="23" t="str">
        <f>VLOOKUP(H421,Regiões!$A$1:$E$79,5,FALSE)</f>
        <v>Metropolitana</v>
      </c>
      <c r="N421" s="91">
        <v>20478.174999999999</v>
      </c>
      <c r="O421" s="91">
        <v>108473.133</v>
      </c>
      <c r="P421" s="91">
        <f t="shared" si="19"/>
        <v>648601.554</v>
      </c>
      <c r="Q421" s="91">
        <v>442998.16</v>
      </c>
      <c r="R421" s="91">
        <v>205603.394</v>
      </c>
      <c r="S421" s="91">
        <v>75059.627999999997</v>
      </c>
      <c r="T421" s="91">
        <v>852612.48899999994</v>
      </c>
      <c r="U421" s="91">
        <v>98073</v>
      </c>
      <c r="V421" s="91">
        <f t="shared" si="20"/>
        <v>8693.6515554739835</v>
      </c>
    </row>
    <row r="422" spans="1:22" x14ac:dyDescent="0.25">
      <c r="A422" s="27" t="str">
        <f t="shared" si="18"/>
        <v>32024542007</v>
      </c>
      <c r="B422" s="23">
        <f>VLOOKUP(H422,Nomes!$H$2:$I$79,2,FALSE)</f>
        <v>30</v>
      </c>
      <c r="C422" s="23">
        <f>VLOOKUP(D422,Nomes!$C$2:$D$15,2,FALSE)</f>
        <v>6</v>
      </c>
      <c r="D422" s="23">
        <v>2007</v>
      </c>
      <c r="E422" s="23">
        <v>32</v>
      </c>
      <c r="F422" s="23" t="s">
        <v>14</v>
      </c>
      <c r="G422" s="23" t="s">
        <v>94</v>
      </c>
      <c r="H422" s="23" t="s">
        <v>95</v>
      </c>
      <c r="I422" s="23"/>
      <c r="J422" s="23" t="s">
        <v>32</v>
      </c>
      <c r="K422" s="23" t="s">
        <v>33</v>
      </c>
      <c r="L422" s="23">
        <f>VLOOKUP(H422,Regiões!$A$1:$E$79,4,FALSE)</f>
        <v>6</v>
      </c>
      <c r="M422" s="23" t="str">
        <f>VLOOKUP(H422,Regiões!$A$1:$E$79,5,FALSE)</f>
        <v>Caparaó</v>
      </c>
      <c r="N422" s="91">
        <v>11462.537</v>
      </c>
      <c r="O422" s="91">
        <v>4913.9049999999997</v>
      </c>
      <c r="P422" s="91">
        <f t="shared" si="19"/>
        <v>81602.195999999996</v>
      </c>
      <c r="Q422" s="91">
        <v>35643.357000000004</v>
      </c>
      <c r="R422" s="91">
        <v>45958.839</v>
      </c>
      <c r="S422" s="91">
        <v>7567.5659999999998</v>
      </c>
      <c r="T422" s="91">
        <v>105546.204</v>
      </c>
      <c r="U422" s="91">
        <v>19649</v>
      </c>
      <c r="V422" s="91">
        <f t="shared" si="20"/>
        <v>5371.5814545269477</v>
      </c>
    </row>
    <row r="423" spans="1:22" x14ac:dyDescent="0.25">
      <c r="A423" s="27" t="str">
        <f t="shared" si="18"/>
        <v>32025042007</v>
      </c>
      <c r="B423" s="23">
        <f>VLOOKUP(H423,Nomes!$H$2:$I$79,2,FALSE)</f>
        <v>31</v>
      </c>
      <c r="C423" s="23">
        <f>VLOOKUP(D423,Nomes!$C$2:$D$15,2,FALSE)</f>
        <v>6</v>
      </c>
      <c r="D423" s="23">
        <v>2007</v>
      </c>
      <c r="E423" s="23">
        <v>32</v>
      </c>
      <c r="F423" s="23" t="s">
        <v>14</v>
      </c>
      <c r="G423" s="23" t="s">
        <v>96</v>
      </c>
      <c r="H423" s="23" t="s">
        <v>97</v>
      </c>
      <c r="I423" s="23"/>
      <c r="J423" s="23" t="s">
        <v>51</v>
      </c>
      <c r="K423" s="23" t="s">
        <v>52</v>
      </c>
      <c r="L423" s="23">
        <f>VLOOKUP(H423,Regiões!$A$1:$E$79,4,FALSE)</f>
        <v>7</v>
      </c>
      <c r="M423" s="23" t="str">
        <f>VLOOKUP(H423,Regiões!$A$1:$E$79,5,FALSE)</f>
        <v>Rio Doce</v>
      </c>
      <c r="N423" s="91">
        <v>11119.742</v>
      </c>
      <c r="O423" s="91">
        <v>133351.245</v>
      </c>
      <c r="P423" s="91">
        <f t="shared" si="19"/>
        <v>94359.47099999999</v>
      </c>
      <c r="Q423" s="91">
        <v>68169.737999999998</v>
      </c>
      <c r="R423" s="91">
        <v>26189.733</v>
      </c>
      <c r="S423" s="91">
        <v>36775.326000000001</v>
      </c>
      <c r="T423" s="91">
        <v>275605.78399999999</v>
      </c>
      <c r="U423" s="91">
        <v>10312</v>
      </c>
      <c r="V423" s="91">
        <f t="shared" si="20"/>
        <v>26726.705197827774</v>
      </c>
    </row>
    <row r="424" spans="1:22" x14ac:dyDescent="0.25">
      <c r="A424" s="27" t="str">
        <f t="shared" si="18"/>
        <v>32025532007</v>
      </c>
      <c r="B424" s="23">
        <f>VLOOKUP(H424,Nomes!$H$2:$I$79,2,FALSE)</f>
        <v>32</v>
      </c>
      <c r="C424" s="23">
        <f>VLOOKUP(D424,Nomes!$C$2:$D$15,2,FALSE)</f>
        <v>6</v>
      </c>
      <c r="D424" s="23">
        <v>2007</v>
      </c>
      <c r="E424" s="23">
        <v>32</v>
      </c>
      <c r="F424" s="23" t="s">
        <v>14</v>
      </c>
      <c r="G424" s="23" t="s">
        <v>98</v>
      </c>
      <c r="H424" s="23" t="s">
        <v>99</v>
      </c>
      <c r="I424" s="23"/>
      <c r="J424" s="23" t="s">
        <v>32</v>
      </c>
      <c r="K424" s="23" t="s">
        <v>33</v>
      </c>
      <c r="L424" s="23">
        <f>VLOOKUP(H424,Regiões!$A$1:$E$79,4,FALSE)</f>
        <v>6</v>
      </c>
      <c r="M424" s="23" t="str">
        <f>VLOOKUP(H424,Regiões!$A$1:$E$79,5,FALSE)</f>
        <v>Caparaó</v>
      </c>
      <c r="N424" s="91">
        <v>11089.844999999999</v>
      </c>
      <c r="O424" s="91">
        <v>2428.8449999999998</v>
      </c>
      <c r="P424" s="91">
        <f t="shared" si="19"/>
        <v>32115.486000000001</v>
      </c>
      <c r="Q424" s="91">
        <v>10053.859</v>
      </c>
      <c r="R424" s="91">
        <v>22061.627</v>
      </c>
      <c r="S424" s="91">
        <v>1505.588</v>
      </c>
      <c r="T424" s="91">
        <v>47139.764000000003</v>
      </c>
      <c r="U424" s="91">
        <v>8994</v>
      </c>
      <c r="V424" s="91">
        <f t="shared" si="20"/>
        <v>5241.2457193684677</v>
      </c>
    </row>
    <row r="425" spans="1:22" x14ac:dyDescent="0.25">
      <c r="A425" s="27" t="str">
        <f t="shared" si="18"/>
        <v>32026032007</v>
      </c>
      <c r="B425" s="23">
        <f>VLOOKUP(H425,Nomes!$H$2:$I$79,2,FALSE)</f>
        <v>33</v>
      </c>
      <c r="C425" s="23">
        <f>VLOOKUP(D425,Nomes!$C$2:$D$15,2,FALSE)</f>
        <v>6</v>
      </c>
      <c r="D425" s="23">
        <v>2007</v>
      </c>
      <c r="E425" s="23">
        <v>32</v>
      </c>
      <c r="F425" s="23" t="s">
        <v>14</v>
      </c>
      <c r="G425" s="23" t="s">
        <v>100</v>
      </c>
      <c r="H425" s="23" t="s">
        <v>101</v>
      </c>
      <c r="I425" s="23"/>
      <c r="J425" s="23" t="s">
        <v>17</v>
      </c>
      <c r="K425" s="23" t="s">
        <v>18</v>
      </c>
      <c r="L425" s="23">
        <f>VLOOKUP(H425,Regiões!$A$1:$E$79,4,FALSE)</f>
        <v>4</v>
      </c>
      <c r="M425" s="23" t="str">
        <f>VLOOKUP(H425,Regiões!$A$1:$E$79,5,FALSE)</f>
        <v>Litoral Sul</v>
      </c>
      <c r="N425" s="91">
        <v>12814.293</v>
      </c>
      <c r="O425" s="91">
        <v>14560.931</v>
      </c>
      <c r="P425" s="91">
        <f t="shared" si="19"/>
        <v>98887.667000000001</v>
      </c>
      <c r="Q425" s="91">
        <v>69804.97</v>
      </c>
      <c r="R425" s="91">
        <v>29082.697</v>
      </c>
      <c r="S425" s="91">
        <v>27264.86</v>
      </c>
      <c r="T425" s="91">
        <v>153527.75</v>
      </c>
      <c r="U425" s="91">
        <v>11496</v>
      </c>
      <c r="V425" s="91">
        <f t="shared" si="20"/>
        <v>13354.884307585247</v>
      </c>
    </row>
    <row r="426" spans="1:22" x14ac:dyDescent="0.25">
      <c r="A426" s="27" t="str">
        <f t="shared" si="18"/>
        <v>32026522007</v>
      </c>
      <c r="B426" s="23">
        <f>VLOOKUP(H426,Nomes!$H$2:$I$79,2,FALSE)</f>
        <v>34</v>
      </c>
      <c r="C426" s="23">
        <f>VLOOKUP(D426,Nomes!$C$2:$D$15,2,FALSE)</f>
        <v>6</v>
      </c>
      <c r="D426" s="23">
        <v>2007</v>
      </c>
      <c r="E426" s="23">
        <v>32</v>
      </c>
      <c r="F426" s="23" t="s">
        <v>14</v>
      </c>
      <c r="G426" s="23" t="s">
        <v>102</v>
      </c>
      <c r="H426" s="23" t="s">
        <v>103</v>
      </c>
      <c r="I426" s="23"/>
      <c r="J426" s="23" t="s">
        <v>32</v>
      </c>
      <c r="K426" s="23" t="s">
        <v>33</v>
      </c>
      <c r="L426" s="23">
        <f>VLOOKUP(H426,Regiões!$A$1:$E$79,4,FALSE)</f>
        <v>6</v>
      </c>
      <c r="M426" s="23" t="str">
        <f>VLOOKUP(H426,Regiões!$A$1:$E$79,5,FALSE)</f>
        <v>Caparaó</v>
      </c>
      <c r="N426" s="91">
        <v>12393.897000000001</v>
      </c>
      <c r="O426" s="91">
        <v>4204.0249999999996</v>
      </c>
      <c r="P426" s="91">
        <f t="shared" si="19"/>
        <v>44441.421999999999</v>
      </c>
      <c r="Q426" s="91">
        <v>18054.637999999999</v>
      </c>
      <c r="R426" s="91">
        <v>26386.784</v>
      </c>
      <c r="S426" s="91">
        <v>5043.6260000000002</v>
      </c>
      <c r="T426" s="91">
        <v>66082.971000000005</v>
      </c>
      <c r="U426" s="91">
        <v>10369</v>
      </c>
      <c r="V426" s="91">
        <f t="shared" si="20"/>
        <v>6373.1286527148241</v>
      </c>
    </row>
    <row r="427" spans="1:22" x14ac:dyDescent="0.25">
      <c r="A427" s="27" t="str">
        <f t="shared" si="18"/>
        <v>32027022007</v>
      </c>
      <c r="B427" s="23">
        <f>VLOOKUP(H427,Nomes!$H$2:$I$79,2,FALSE)</f>
        <v>35</v>
      </c>
      <c r="C427" s="23">
        <f>VLOOKUP(D427,Nomes!$C$2:$D$15,2,FALSE)</f>
        <v>6</v>
      </c>
      <c r="D427" s="23">
        <v>2007</v>
      </c>
      <c r="E427" s="23">
        <v>32</v>
      </c>
      <c r="F427" s="23" t="s">
        <v>14</v>
      </c>
      <c r="G427" s="23" t="s">
        <v>104</v>
      </c>
      <c r="H427" s="23" t="s">
        <v>105</v>
      </c>
      <c r="I427" s="23"/>
      <c r="J427" s="23" t="s">
        <v>17</v>
      </c>
      <c r="K427" s="23" t="s">
        <v>18</v>
      </c>
      <c r="L427" s="23">
        <f>VLOOKUP(H427,Regiões!$A$1:$E$79,4,FALSE)</f>
        <v>2</v>
      </c>
      <c r="M427" s="23" t="str">
        <f>VLOOKUP(H427,Regiões!$A$1:$E$79,5,FALSE)</f>
        <v>Central Serrana</v>
      </c>
      <c r="N427" s="91">
        <v>31941.78</v>
      </c>
      <c r="O427" s="91">
        <v>8013.1679999999997</v>
      </c>
      <c r="P427" s="91">
        <f t="shared" si="19"/>
        <v>63944.813000000002</v>
      </c>
      <c r="Q427" s="91">
        <v>31842.526000000002</v>
      </c>
      <c r="R427" s="91">
        <v>32102.287</v>
      </c>
      <c r="S427" s="91">
        <v>5172.7929999999997</v>
      </c>
      <c r="T427" s="91">
        <v>109072.554</v>
      </c>
      <c r="U427" s="91">
        <v>13881</v>
      </c>
      <c r="V427" s="91">
        <f t="shared" si="20"/>
        <v>7857.6870542468123</v>
      </c>
    </row>
    <row r="428" spans="1:22" x14ac:dyDescent="0.25">
      <c r="A428" s="27" t="str">
        <f t="shared" si="18"/>
        <v>32028012007</v>
      </c>
      <c r="B428" s="23">
        <f>VLOOKUP(H428,Nomes!$H$2:$I$79,2,FALSE)</f>
        <v>36</v>
      </c>
      <c r="C428" s="23">
        <f>VLOOKUP(D428,Nomes!$C$2:$D$15,2,FALSE)</f>
        <v>6</v>
      </c>
      <c r="D428" s="23">
        <v>2007</v>
      </c>
      <c r="E428" s="23">
        <v>32</v>
      </c>
      <c r="F428" s="23" t="s">
        <v>14</v>
      </c>
      <c r="G428" s="23" t="s">
        <v>108</v>
      </c>
      <c r="H428" s="23" t="s">
        <v>109</v>
      </c>
      <c r="I428" s="23"/>
      <c r="J428" s="23" t="s">
        <v>32</v>
      </c>
      <c r="K428" s="23" t="s">
        <v>33</v>
      </c>
      <c r="L428" s="23">
        <f>VLOOKUP(H428,Regiões!$A$1:$E$79,4,FALSE)</f>
        <v>4</v>
      </c>
      <c r="M428" s="23" t="str">
        <f>VLOOKUP(H428,Regiões!$A$1:$E$79,5,FALSE)</f>
        <v>Litoral Sul</v>
      </c>
      <c r="N428" s="91">
        <v>34850.434999999998</v>
      </c>
      <c r="O428" s="91">
        <v>622174.35499999998</v>
      </c>
      <c r="P428" s="91">
        <f t="shared" si="19"/>
        <v>246241.35800000001</v>
      </c>
      <c r="Q428" s="91">
        <v>169000.296</v>
      </c>
      <c r="R428" s="91">
        <v>77241.062000000005</v>
      </c>
      <c r="S428" s="91">
        <v>27244.284</v>
      </c>
      <c r="T428" s="91">
        <v>930510.43200000003</v>
      </c>
      <c r="U428" s="91">
        <v>30833</v>
      </c>
      <c r="V428" s="91">
        <f t="shared" si="20"/>
        <v>30179.04297343755</v>
      </c>
    </row>
    <row r="429" spans="1:22" x14ac:dyDescent="0.25">
      <c r="A429" s="27" t="str">
        <f t="shared" si="18"/>
        <v>32029002007</v>
      </c>
      <c r="B429" s="23">
        <f>VLOOKUP(H429,Nomes!$H$2:$I$79,2,FALSE)</f>
        <v>37</v>
      </c>
      <c r="C429" s="23">
        <f>VLOOKUP(D429,Nomes!$C$2:$D$15,2,FALSE)</f>
        <v>6</v>
      </c>
      <c r="D429" s="23">
        <v>2007</v>
      </c>
      <c r="E429" s="23">
        <v>32</v>
      </c>
      <c r="F429" s="23" t="s">
        <v>14</v>
      </c>
      <c r="G429" s="23" t="s">
        <v>111</v>
      </c>
      <c r="H429" s="23" t="s">
        <v>112</v>
      </c>
      <c r="I429" s="23"/>
      <c r="J429" s="23" t="s">
        <v>17</v>
      </c>
      <c r="K429" s="23" t="s">
        <v>18</v>
      </c>
      <c r="L429" s="23">
        <f>VLOOKUP(H429,Regiões!$A$1:$E$79,4,FALSE)</f>
        <v>2</v>
      </c>
      <c r="M429" s="23" t="str">
        <f>VLOOKUP(H429,Regiões!$A$1:$E$79,5,FALSE)</f>
        <v>Central Serrana</v>
      </c>
      <c r="N429" s="91">
        <v>11491.106</v>
      </c>
      <c r="O429" s="91">
        <v>5428.65</v>
      </c>
      <c r="P429" s="91">
        <f t="shared" si="19"/>
        <v>52044.831999999995</v>
      </c>
      <c r="Q429" s="91">
        <v>28436.284</v>
      </c>
      <c r="R429" s="91">
        <v>23608.547999999999</v>
      </c>
      <c r="S429" s="91">
        <v>6085.951</v>
      </c>
      <c r="T429" s="91">
        <v>75050.539000000004</v>
      </c>
      <c r="U429" s="91">
        <v>10569</v>
      </c>
      <c r="V429" s="91">
        <f t="shared" si="20"/>
        <v>7101.0066231431547</v>
      </c>
    </row>
    <row r="430" spans="1:22" x14ac:dyDescent="0.25">
      <c r="A430" s="27" t="str">
        <f t="shared" si="18"/>
        <v>32030072007</v>
      </c>
      <c r="B430" s="23">
        <f>VLOOKUP(H430,Nomes!$H$2:$I$79,2,FALSE)</f>
        <v>38</v>
      </c>
      <c r="C430" s="23">
        <f>VLOOKUP(D430,Nomes!$C$2:$D$15,2,FALSE)</f>
        <v>6</v>
      </c>
      <c r="D430" s="23">
        <v>2007</v>
      </c>
      <c r="E430" s="23">
        <v>32</v>
      </c>
      <c r="F430" s="23" t="s">
        <v>14</v>
      </c>
      <c r="G430" s="23" t="s">
        <v>113</v>
      </c>
      <c r="H430" s="23" t="s">
        <v>114</v>
      </c>
      <c r="I430" s="23"/>
      <c r="J430" s="23" t="s">
        <v>32</v>
      </c>
      <c r="K430" s="23" t="s">
        <v>33</v>
      </c>
      <c r="L430" s="23">
        <f>VLOOKUP(H430,Regiões!$A$1:$E$79,4,FALSE)</f>
        <v>6</v>
      </c>
      <c r="M430" s="23" t="str">
        <f>VLOOKUP(H430,Regiões!$A$1:$E$79,5,FALSE)</f>
        <v>Caparaó</v>
      </c>
      <c r="N430" s="91">
        <v>18941.877</v>
      </c>
      <c r="O430" s="91">
        <v>8106.2070000000003</v>
      </c>
      <c r="P430" s="91">
        <f t="shared" si="19"/>
        <v>118635.94099999999</v>
      </c>
      <c r="Q430" s="91">
        <v>60677.050999999999</v>
      </c>
      <c r="R430" s="91">
        <v>57958.89</v>
      </c>
      <c r="S430" s="91">
        <v>13267.141</v>
      </c>
      <c r="T430" s="91">
        <v>158951.166</v>
      </c>
      <c r="U430" s="91">
        <v>25533</v>
      </c>
      <c r="V430" s="91">
        <f t="shared" si="20"/>
        <v>6225.3227587827514</v>
      </c>
    </row>
    <row r="431" spans="1:22" x14ac:dyDescent="0.25">
      <c r="A431" s="27" t="str">
        <f t="shared" si="18"/>
        <v>32030562007</v>
      </c>
      <c r="B431" s="23">
        <f>VLOOKUP(H431,Nomes!$H$2:$I$79,2,FALSE)</f>
        <v>39</v>
      </c>
      <c r="C431" s="23">
        <f>VLOOKUP(D431,Nomes!$C$2:$D$15,2,FALSE)</f>
        <v>6</v>
      </c>
      <c r="D431" s="23">
        <v>2007</v>
      </c>
      <c r="E431" s="23">
        <v>32</v>
      </c>
      <c r="F431" s="23" t="s">
        <v>14</v>
      </c>
      <c r="G431" s="23" t="s">
        <v>115</v>
      </c>
      <c r="H431" s="23" t="s">
        <v>116</v>
      </c>
      <c r="I431" s="23"/>
      <c r="J431" s="23" t="s">
        <v>51</v>
      </c>
      <c r="K431" s="23" t="s">
        <v>52</v>
      </c>
      <c r="L431" s="23">
        <f>VLOOKUP(H431,Regiões!$A$1:$E$79,4,FALSE)</f>
        <v>9</v>
      </c>
      <c r="M431" s="23" t="str">
        <f>VLOOKUP(H431,Regiões!$A$1:$E$79,5,FALSE)</f>
        <v>Nordeste</v>
      </c>
      <c r="N431" s="91">
        <v>53602.387000000002</v>
      </c>
      <c r="O431" s="91">
        <v>339646.09299999999</v>
      </c>
      <c r="P431" s="91">
        <f t="shared" si="19"/>
        <v>171499.21799999999</v>
      </c>
      <c r="Q431" s="91">
        <v>112362.511</v>
      </c>
      <c r="R431" s="91">
        <v>59136.707000000002</v>
      </c>
      <c r="S431" s="91">
        <v>14377.512000000001</v>
      </c>
      <c r="T431" s="91">
        <v>579125.21</v>
      </c>
      <c r="U431" s="91">
        <v>21949</v>
      </c>
      <c r="V431" s="91">
        <f t="shared" si="20"/>
        <v>26385.038498337053</v>
      </c>
    </row>
    <row r="432" spans="1:22" x14ac:dyDescent="0.25">
      <c r="A432" s="27" t="str">
        <f t="shared" si="18"/>
        <v>32031062007</v>
      </c>
      <c r="B432" s="23">
        <f>VLOOKUP(H432,Nomes!$H$2:$I$79,2,FALSE)</f>
        <v>40</v>
      </c>
      <c r="C432" s="23">
        <f>VLOOKUP(D432,Nomes!$C$2:$D$15,2,FALSE)</f>
        <v>6</v>
      </c>
      <c r="D432" s="23">
        <v>2007</v>
      </c>
      <c r="E432" s="23">
        <v>32</v>
      </c>
      <c r="F432" s="23" t="s">
        <v>14</v>
      </c>
      <c r="G432" s="23" t="s">
        <v>117</v>
      </c>
      <c r="H432" s="23" t="s">
        <v>118</v>
      </c>
      <c r="I432" s="23"/>
      <c r="J432" s="23" t="s">
        <v>32</v>
      </c>
      <c r="K432" s="23" t="s">
        <v>33</v>
      </c>
      <c r="L432" s="23">
        <f>VLOOKUP(H432,Regiões!$A$1:$E$79,4,FALSE)</f>
        <v>6</v>
      </c>
      <c r="M432" s="23" t="str">
        <f>VLOOKUP(H432,Regiões!$A$1:$E$79,5,FALSE)</f>
        <v>Caparaó</v>
      </c>
      <c r="N432" s="91">
        <v>6516.4480000000003</v>
      </c>
      <c r="O432" s="91">
        <v>4854.2619999999997</v>
      </c>
      <c r="P432" s="91">
        <f t="shared" si="19"/>
        <v>43060.313999999998</v>
      </c>
      <c r="Q432" s="91">
        <v>18589.292000000001</v>
      </c>
      <c r="R432" s="91">
        <v>24471.022000000001</v>
      </c>
      <c r="S432" s="91">
        <v>2977.5540000000001</v>
      </c>
      <c r="T432" s="91">
        <v>57408.578999999998</v>
      </c>
      <c r="U432" s="91">
        <v>10701</v>
      </c>
      <c r="V432" s="91">
        <f t="shared" si="20"/>
        <v>5364.78637510513</v>
      </c>
    </row>
    <row r="433" spans="1:22" x14ac:dyDescent="0.25">
      <c r="A433" s="27" t="str">
        <f t="shared" si="18"/>
        <v>32031302007</v>
      </c>
      <c r="B433" s="23">
        <f>VLOOKUP(H433,Nomes!$H$2:$I$79,2,FALSE)</f>
        <v>41</v>
      </c>
      <c r="C433" s="23">
        <f>VLOOKUP(D433,Nomes!$C$2:$D$15,2,FALSE)</f>
        <v>6</v>
      </c>
      <c r="D433" s="23">
        <v>2007</v>
      </c>
      <c r="E433" s="23">
        <v>32</v>
      </c>
      <c r="F433" s="23" t="s">
        <v>14</v>
      </c>
      <c r="G433" s="23" t="s">
        <v>119</v>
      </c>
      <c r="H433" s="23" t="s">
        <v>120</v>
      </c>
      <c r="I433" s="23"/>
      <c r="J433" s="23" t="s">
        <v>51</v>
      </c>
      <c r="K433" s="23" t="s">
        <v>52</v>
      </c>
      <c r="L433" s="23">
        <f>VLOOKUP(H433,Regiões!$A$1:$E$79,4,FALSE)</f>
        <v>7</v>
      </c>
      <c r="M433" s="23" t="str">
        <f>VLOOKUP(H433,Regiões!$A$1:$E$79,5,FALSE)</f>
        <v>Rio Doce</v>
      </c>
      <c r="N433" s="91">
        <v>10678.404</v>
      </c>
      <c r="O433" s="91">
        <v>88381.808000000005</v>
      </c>
      <c r="P433" s="91">
        <f t="shared" si="19"/>
        <v>102269.234</v>
      </c>
      <c r="Q433" s="91">
        <v>66124.498000000007</v>
      </c>
      <c r="R433" s="91">
        <v>36144.735999999997</v>
      </c>
      <c r="S433" s="91">
        <v>21546.847000000002</v>
      </c>
      <c r="T433" s="91">
        <v>222876.29300000001</v>
      </c>
      <c r="U433" s="91">
        <v>14403</v>
      </c>
      <c r="V433" s="91">
        <f t="shared" si="20"/>
        <v>15474.296535444004</v>
      </c>
    </row>
    <row r="434" spans="1:22" x14ac:dyDescent="0.25">
      <c r="A434" s="27" t="str">
        <f t="shared" si="18"/>
        <v>32031632007</v>
      </c>
      <c r="B434" s="23">
        <f>VLOOKUP(H434,Nomes!$H$2:$I$79,2,FALSE)</f>
        <v>42</v>
      </c>
      <c r="C434" s="23">
        <f>VLOOKUP(D434,Nomes!$C$2:$D$15,2,FALSE)</f>
        <v>6</v>
      </c>
      <c r="D434" s="23">
        <v>2007</v>
      </c>
      <c r="E434" s="23">
        <v>32</v>
      </c>
      <c r="F434" s="23" t="s">
        <v>14</v>
      </c>
      <c r="G434" s="23" t="s">
        <v>121</v>
      </c>
      <c r="H434" s="23" t="s">
        <v>122</v>
      </c>
      <c r="I434" s="23"/>
      <c r="J434" s="23" t="s">
        <v>17</v>
      </c>
      <c r="K434" s="23" t="s">
        <v>18</v>
      </c>
      <c r="L434" s="23">
        <f>VLOOKUP(H434,Regiões!$A$1:$E$79,4,FALSE)</f>
        <v>3</v>
      </c>
      <c r="M434" s="23" t="str">
        <f>VLOOKUP(H434,Regiões!$A$1:$E$79,5,FALSE)</f>
        <v>Sudoeste Serrana</v>
      </c>
      <c r="N434" s="91">
        <v>13001.954</v>
      </c>
      <c r="O434" s="91">
        <v>4190.2960000000003</v>
      </c>
      <c r="P434" s="91">
        <f t="shared" si="19"/>
        <v>39844.574999999997</v>
      </c>
      <c r="Q434" s="91">
        <v>14179.791999999999</v>
      </c>
      <c r="R434" s="91">
        <v>25664.782999999999</v>
      </c>
      <c r="S434" s="91">
        <v>2903.8</v>
      </c>
      <c r="T434" s="91">
        <v>59940.625</v>
      </c>
      <c r="U434" s="91">
        <v>10802</v>
      </c>
      <c r="V434" s="91">
        <f t="shared" si="20"/>
        <v>5549.0302721718199</v>
      </c>
    </row>
    <row r="435" spans="1:22" x14ac:dyDescent="0.25">
      <c r="A435" s="27" t="str">
        <f t="shared" si="18"/>
        <v>32032052007</v>
      </c>
      <c r="B435" s="23">
        <f>VLOOKUP(H435,Nomes!$H$2:$I$79,2,FALSE)</f>
        <v>43</v>
      </c>
      <c r="C435" s="23">
        <f>VLOOKUP(D435,Nomes!$C$2:$D$15,2,FALSE)</f>
        <v>6</v>
      </c>
      <c r="D435" s="23">
        <v>2007</v>
      </c>
      <c r="E435" s="23">
        <v>32</v>
      </c>
      <c r="F435" s="23" t="s">
        <v>14</v>
      </c>
      <c r="G435" s="23" t="s">
        <v>123</v>
      </c>
      <c r="H435" s="23" t="s">
        <v>54</v>
      </c>
      <c r="I435" s="23"/>
      <c r="J435" s="23" t="s">
        <v>51</v>
      </c>
      <c r="K435" s="23" t="s">
        <v>52</v>
      </c>
      <c r="L435" s="23">
        <f>VLOOKUP(H435,Regiões!$A$1:$E$79,4,FALSE)</f>
        <v>7</v>
      </c>
      <c r="M435" s="23" t="str">
        <f>VLOOKUP(H435,Regiões!$A$1:$E$79,5,FALSE)</f>
        <v>Rio Doce</v>
      </c>
      <c r="N435" s="91">
        <v>130073.535</v>
      </c>
      <c r="O435" s="91">
        <v>912912.21900000004</v>
      </c>
      <c r="P435" s="91">
        <f t="shared" si="19"/>
        <v>1028002.6040000001</v>
      </c>
      <c r="Q435" s="91">
        <v>722385.50100000005</v>
      </c>
      <c r="R435" s="91">
        <v>305617.103</v>
      </c>
      <c r="S435" s="91">
        <v>290422.14600000001</v>
      </c>
      <c r="T435" s="91">
        <v>2361410.5040000002</v>
      </c>
      <c r="U435" s="91">
        <v>124564</v>
      </c>
      <c r="V435" s="91">
        <f t="shared" si="20"/>
        <v>18957.407469252754</v>
      </c>
    </row>
    <row r="436" spans="1:22" x14ac:dyDescent="0.25">
      <c r="A436" s="27" t="str">
        <f t="shared" si="18"/>
        <v>32033042007</v>
      </c>
      <c r="B436" s="23">
        <f>VLOOKUP(H436,Nomes!$H$2:$I$79,2,FALSE)</f>
        <v>44</v>
      </c>
      <c r="C436" s="23">
        <f>VLOOKUP(D436,Nomes!$C$2:$D$15,2,FALSE)</f>
        <v>6</v>
      </c>
      <c r="D436" s="23">
        <v>2007</v>
      </c>
      <c r="E436" s="23">
        <v>32</v>
      </c>
      <c r="F436" s="23" t="s">
        <v>14</v>
      </c>
      <c r="G436" s="23" t="s">
        <v>124</v>
      </c>
      <c r="H436" s="23" t="s">
        <v>125</v>
      </c>
      <c r="I436" s="23"/>
      <c r="J436" s="23" t="s">
        <v>22</v>
      </c>
      <c r="K436" s="23" t="s">
        <v>23</v>
      </c>
      <c r="L436" s="23">
        <f>VLOOKUP(H436,Regiões!$A$1:$E$79,4,FALSE)</f>
        <v>10</v>
      </c>
      <c r="M436" s="23" t="str">
        <f>VLOOKUP(H436,Regiões!$A$1:$E$79,5,FALSE)</f>
        <v>Noroeste</v>
      </c>
      <c r="N436" s="91">
        <v>10011.92</v>
      </c>
      <c r="O436" s="91">
        <v>4366.3710000000001</v>
      </c>
      <c r="P436" s="91">
        <f t="shared" si="19"/>
        <v>43915.361000000004</v>
      </c>
      <c r="Q436" s="91">
        <v>17242.282999999999</v>
      </c>
      <c r="R436" s="91">
        <v>26673.078000000001</v>
      </c>
      <c r="S436" s="91">
        <v>2200.0630000000001</v>
      </c>
      <c r="T436" s="91">
        <v>60493.714999999997</v>
      </c>
      <c r="U436" s="91">
        <v>11463</v>
      </c>
      <c r="V436" s="91">
        <f t="shared" si="20"/>
        <v>5277.3021896536684</v>
      </c>
    </row>
    <row r="437" spans="1:22" x14ac:dyDescent="0.25">
      <c r="A437" s="27" t="str">
        <f t="shared" si="18"/>
        <v>32033202007</v>
      </c>
      <c r="B437" s="23">
        <f>VLOOKUP(H437,Nomes!$H$2:$I$79,2,FALSE)</f>
        <v>45</v>
      </c>
      <c r="C437" s="23">
        <f>VLOOKUP(D437,Nomes!$C$2:$D$15,2,FALSE)</f>
        <v>6</v>
      </c>
      <c r="D437" s="23">
        <v>2007</v>
      </c>
      <c r="E437" s="23">
        <v>32</v>
      </c>
      <c r="F437" s="23" t="s">
        <v>14</v>
      </c>
      <c r="G437" s="23" t="s">
        <v>126</v>
      </c>
      <c r="H437" s="23" t="s">
        <v>127</v>
      </c>
      <c r="I437" s="23"/>
      <c r="J437" s="23" t="s">
        <v>32</v>
      </c>
      <c r="K437" s="23" t="s">
        <v>33</v>
      </c>
      <c r="L437" s="23">
        <f>VLOOKUP(H437,Regiões!$A$1:$E$79,4,FALSE)</f>
        <v>4</v>
      </c>
      <c r="M437" s="23" t="str">
        <f>VLOOKUP(H437,Regiões!$A$1:$E$79,5,FALSE)</f>
        <v>Litoral Sul</v>
      </c>
      <c r="N437" s="91">
        <v>27202.741999999998</v>
      </c>
      <c r="O437" s="91">
        <v>94134.024000000005</v>
      </c>
      <c r="P437" s="91">
        <f t="shared" si="19"/>
        <v>159791.644</v>
      </c>
      <c r="Q437" s="91">
        <v>91843.409</v>
      </c>
      <c r="R437" s="91">
        <v>67948.235000000001</v>
      </c>
      <c r="S437" s="91">
        <v>12080.932000000001</v>
      </c>
      <c r="T437" s="91">
        <v>293209.342</v>
      </c>
      <c r="U437" s="91">
        <v>31221</v>
      </c>
      <c r="V437" s="91">
        <f t="shared" si="20"/>
        <v>9391.4141763556581</v>
      </c>
    </row>
    <row r="438" spans="1:22" x14ac:dyDescent="0.25">
      <c r="A438" s="27" t="str">
        <f t="shared" si="18"/>
        <v>32033462007</v>
      </c>
      <c r="B438" s="23">
        <f>VLOOKUP(H438,Nomes!$H$2:$I$79,2,FALSE)</f>
        <v>46</v>
      </c>
      <c r="C438" s="23">
        <f>VLOOKUP(D438,Nomes!$C$2:$D$15,2,FALSE)</f>
        <v>6</v>
      </c>
      <c r="D438" s="23">
        <v>2007</v>
      </c>
      <c r="E438" s="23">
        <v>32</v>
      </c>
      <c r="F438" s="23" t="s">
        <v>14</v>
      </c>
      <c r="G438" s="23" t="s">
        <v>128</v>
      </c>
      <c r="H438" s="23" t="s">
        <v>129</v>
      </c>
      <c r="I438" s="23"/>
      <c r="J438" s="23" t="s">
        <v>17</v>
      </c>
      <c r="K438" s="23" t="s">
        <v>18</v>
      </c>
      <c r="L438" s="23">
        <f>VLOOKUP(H438,Regiões!$A$1:$E$79,4,FALSE)</f>
        <v>3</v>
      </c>
      <c r="M438" s="23" t="str">
        <f>VLOOKUP(H438,Regiões!$A$1:$E$79,5,FALSE)</f>
        <v>Sudoeste Serrana</v>
      </c>
      <c r="N438" s="91">
        <v>19011.391</v>
      </c>
      <c r="O438" s="91">
        <v>20065.5</v>
      </c>
      <c r="P438" s="91">
        <f t="shared" si="19"/>
        <v>86956.682000000001</v>
      </c>
      <c r="Q438" s="91">
        <v>52671.911999999997</v>
      </c>
      <c r="R438" s="91">
        <v>34284.769999999997</v>
      </c>
      <c r="S438" s="91">
        <v>17956.861000000001</v>
      </c>
      <c r="T438" s="91">
        <v>143990.43299999999</v>
      </c>
      <c r="U438" s="91">
        <v>12699</v>
      </c>
      <c r="V438" s="91">
        <f t="shared" si="20"/>
        <v>11338.722182849044</v>
      </c>
    </row>
    <row r="439" spans="1:22" x14ac:dyDescent="0.25">
      <c r="A439" s="27" t="str">
        <f t="shared" si="18"/>
        <v>32033532007</v>
      </c>
      <c r="B439" s="23">
        <f>VLOOKUP(H439,Nomes!$H$2:$I$79,2,FALSE)</f>
        <v>47</v>
      </c>
      <c r="C439" s="23">
        <f>VLOOKUP(D439,Nomes!$C$2:$D$15,2,FALSE)</f>
        <v>6</v>
      </c>
      <c r="D439" s="23">
        <v>2007</v>
      </c>
      <c r="E439" s="23">
        <v>32</v>
      </c>
      <c r="F439" s="23" t="s">
        <v>14</v>
      </c>
      <c r="G439" s="23" t="s">
        <v>130</v>
      </c>
      <c r="H439" s="23" t="s">
        <v>131</v>
      </c>
      <c r="I439" s="23"/>
      <c r="J439" s="23" t="s">
        <v>22</v>
      </c>
      <c r="K439" s="23" t="s">
        <v>23</v>
      </c>
      <c r="L439" s="23">
        <f>VLOOKUP(H439,Regiões!$A$1:$E$79,4,FALSE)</f>
        <v>8</v>
      </c>
      <c r="M439" s="23" t="str">
        <f>VLOOKUP(H439,Regiões!$A$1:$E$79,5,FALSE)</f>
        <v>Centro-Oeste</v>
      </c>
      <c r="N439" s="91">
        <v>18821.12</v>
      </c>
      <c r="O439" s="91">
        <v>8775.0169999999998</v>
      </c>
      <c r="P439" s="91">
        <f t="shared" si="19"/>
        <v>48785.116999999998</v>
      </c>
      <c r="Q439" s="91">
        <v>23198.795999999998</v>
      </c>
      <c r="R439" s="91">
        <v>25586.321</v>
      </c>
      <c r="S439" s="91">
        <v>4462.5339999999997</v>
      </c>
      <c r="T439" s="91">
        <v>80843.786999999997</v>
      </c>
      <c r="U439" s="91">
        <v>10226</v>
      </c>
      <c r="V439" s="91">
        <f t="shared" si="20"/>
        <v>7905.7096616467825</v>
      </c>
    </row>
    <row r="440" spans="1:22" x14ac:dyDescent="0.25">
      <c r="A440" s="27" t="str">
        <f t="shared" si="18"/>
        <v>32034032007</v>
      </c>
      <c r="B440" s="23">
        <f>VLOOKUP(H440,Nomes!$H$2:$I$79,2,FALSE)</f>
        <v>48</v>
      </c>
      <c r="C440" s="23">
        <f>VLOOKUP(D440,Nomes!$C$2:$D$15,2,FALSE)</f>
        <v>6</v>
      </c>
      <c r="D440" s="23">
        <v>2007</v>
      </c>
      <c r="E440" s="23">
        <v>32</v>
      </c>
      <c r="F440" s="23" t="s">
        <v>14</v>
      </c>
      <c r="G440" s="23" t="s">
        <v>132</v>
      </c>
      <c r="H440" s="23" t="s">
        <v>133</v>
      </c>
      <c r="I440" s="23"/>
      <c r="J440" s="23" t="s">
        <v>32</v>
      </c>
      <c r="K440" s="23" t="s">
        <v>33</v>
      </c>
      <c r="L440" s="23">
        <f>VLOOKUP(H440,Regiões!$A$1:$E$79,4,FALSE)</f>
        <v>5</v>
      </c>
      <c r="M440" s="23" t="str">
        <f>VLOOKUP(H440,Regiões!$A$1:$E$79,5,FALSE)</f>
        <v>Central Sul</v>
      </c>
      <c r="N440" s="91">
        <v>20523.111000000001</v>
      </c>
      <c r="O440" s="91">
        <v>27045.507000000001</v>
      </c>
      <c r="P440" s="91">
        <f t="shared" si="19"/>
        <v>112013.65</v>
      </c>
      <c r="Q440" s="91">
        <v>55145.476999999999</v>
      </c>
      <c r="R440" s="91">
        <v>56868.173000000003</v>
      </c>
      <c r="S440" s="91">
        <v>15408.103999999999</v>
      </c>
      <c r="T440" s="91">
        <v>174990.372</v>
      </c>
      <c r="U440" s="91">
        <v>26208</v>
      </c>
      <c r="V440" s="91">
        <f t="shared" si="20"/>
        <v>6676.9830586080589</v>
      </c>
    </row>
    <row r="441" spans="1:22" x14ac:dyDescent="0.25">
      <c r="A441" s="27" t="str">
        <f t="shared" si="18"/>
        <v>32035022007</v>
      </c>
      <c r="B441" s="23">
        <f>VLOOKUP(H441,Nomes!$H$2:$I$79,2,FALSE)</f>
        <v>49</v>
      </c>
      <c r="C441" s="23">
        <f>VLOOKUP(D441,Nomes!$C$2:$D$15,2,FALSE)</f>
        <v>6</v>
      </c>
      <c r="D441" s="23">
        <v>2007</v>
      </c>
      <c r="E441" s="23">
        <v>32</v>
      </c>
      <c r="F441" s="23" t="s">
        <v>14</v>
      </c>
      <c r="G441" s="23" t="s">
        <v>134</v>
      </c>
      <c r="H441" s="23" t="s">
        <v>135</v>
      </c>
      <c r="I441" s="23"/>
      <c r="J441" s="23" t="s">
        <v>51</v>
      </c>
      <c r="K441" s="23" t="s">
        <v>52</v>
      </c>
      <c r="L441" s="23">
        <f>VLOOKUP(H441,Regiões!$A$1:$E$79,4,FALSE)</f>
        <v>9</v>
      </c>
      <c r="M441" s="23" t="str">
        <f>VLOOKUP(H441,Regiões!$A$1:$E$79,5,FALSE)</f>
        <v>Nordeste</v>
      </c>
      <c r="N441" s="91">
        <v>31464.535</v>
      </c>
      <c r="O441" s="91">
        <v>19465.669999999998</v>
      </c>
      <c r="P441" s="91">
        <f t="shared" si="19"/>
        <v>83466.856</v>
      </c>
      <c r="Q441" s="91">
        <v>43895.34</v>
      </c>
      <c r="R441" s="91">
        <v>39571.516000000003</v>
      </c>
      <c r="S441" s="91">
        <v>9082.3029999999999</v>
      </c>
      <c r="T441" s="91">
        <v>143479.364</v>
      </c>
      <c r="U441" s="91">
        <v>17998</v>
      </c>
      <c r="V441" s="91">
        <f t="shared" si="20"/>
        <v>7971.9615512834762</v>
      </c>
    </row>
    <row r="442" spans="1:22" x14ac:dyDescent="0.25">
      <c r="A442" s="27" t="str">
        <f t="shared" si="18"/>
        <v>32036012007</v>
      </c>
      <c r="B442" s="23">
        <f>VLOOKUP(H442,Nomes!$H$2:$I$79,2,FALSE)</f>
        <v>50</v>
      </c>
      <c r="C442" s="23">
        <f>VLOOKUP(D442,Nomes!$C$2:$D$15,2,FALSE)</f>
        <v>6</v>
      </c>
      <c r="D442" s="23">
        <v>2007</v>
      </c>
      <c r="E442" s="23">
        <v>32</v>
      </c>
      <c r="F442" s="23" t="s">
        <v>14</v>
      </c>
      <c r="G442" s="23" t="s">
        <v>137</v>
      </c>
      <c r="H442" s="23" t="s">
        <v>138</v>
      </c>
      <c r="I442" s="23"/>
      <c r="J442" s="23" t="s">
        <v>51</v>
      </c>
      <c r="K442" s="23" t="s">
        <v>52</v>
      </c>
      <c r="L442" s="23">
        <f>VLOOKUP(H442,Regiões!$A$1:$E$79,4,FALSE)</f>
        <v>9</v>
      </c>
      <c r="M442" s="23" t="str">
        <f>VLOOKUP(H442,Regiões!$A$1:$E$79,5,FALSE)</f>
        <v>Nordeste</v>
      </c>
      <c r="N442" s="91">
        <v>11783.346</v>
      </c>
      <c r="O442" s="91">
        <v>1912</v>
      </c>
      <c r="P442" s="91">
        <f t="shared" si="19"/>
        <v>22466.003000000001</v>
      </c>
      <c r="Q442" s="91">
        <v>6861.8360000000002</v>
      </c>
      <c r="R442" s="91">
        <v>15604.166999999999</v>
      </c>
      <c r="S442" s="91">
        <v>1038.8900000000001</v>
      </c>
      <c r="T442" s="91">
        <v>37200.237999999998</v>
      </c>
      <c r="U442" s="91">
        <v>5755</v>
      </c>
      <c r="V442" s="91">
        <f t="shared" si="20"/>
        <v>6463.9857515204167</v>
      </c>
    </row>
    <row r="443" spans="1:22" x14ac:dyDescent="0.25">
      <c r="A443" s="27" t="str">
        <f t="shared" si="18"/>
        <v>32037002007</v>
      </c>
      <c r="B443" s="23">
        <f>VLOOKUP(H443,Nomes!$H$2:$I$79,2,FALSE)</f>
        <v>51</v>
      </c>
      <c r="C443" s="23">
        <f>VLOOKUP(D443,Nomes!$C$2:$D$15,2,FALSE)</f>
        <v>6</v>
      </c>
      <c r="D443" s="23">
        <v>2007</v>
      </c>
      <c r="E443" s="23">
        <v>32</v>
      </c>
      <c r="F443" s="23" t="s">
        <v>14</v>
      </c>
      <c r="G443" s="23" t="s">
        <v>139</v>
      </c>
      <c r="H443" s="23" t="s">
        <v>140</v>
      </c>
      <c r="I443" s="23"/>
      <c r="J443" s="23" t="s">
        <v>32</v>
      </c>
      <c r="K443" s="23" t="s">
        <v>33</v>
      </c>
      <c r="L443" s="23">
        <f>VLOOKUP(H443,Regiões!$A$1:$E$79,4,FALSE)</f>
        <v>6</v>
      </c>
      <c r="M443" s="23" t="str">
        <f>VLOOKUP(H443,Regiões!$A$1:$E$79,5,FALSE)</f>
        <v>Caparaó</v>
      </c>
      <c r="N443" s="91">
        <v>15242.385</v>
      </c>
      <c r="O443" s="91">
        <v>8525.2029999999995</v>
      </c>
      <c r="P443" s="91">
        <f t="shared" si="19"/>
        <v>71029.985000000001</v>
      </c>
      <c r="Q443" s="91">
        <v>27785.526000000002</v>
      </c>
      <c r="R443" s="91">
        <v>43244.459000000003</v>
      </c>
      <c r="S443" s="91">
        <v>4541.1760000000004</v>
      </c>
      <c r="T443" s="91">
        <v>99338.748999999996</v>
      </c>
      <c r="U443" s="91">
        <v>18196</v>
      </c>
      <c r="V443" s="91">
        <f t="shared" si="20"/>
        <v>5459.3728841503626</v>
      </c>
    </row>
    <row r="444" spans="1:22" x14ac:dyDescent="0.25">
      <c r="A444" s="27" t="str">
        <f t="shared" si="18"/>
        <v>32038092007</v>
      </c>
      <c r="B444" s="23">
        <f>VLOOKUP(H444,Nomes!$H$2:$I$79,2,FALSE)</f>
        <v>52</v>
      </c>
      <c r="C444" s="23">
        <f>VLOOKUP(D444,Nomes!$C$2:$D$15,2,FALSE)</f>
        <v>6</v>
      </c>
      <c r="D444" s="23">
        <v>2007</v>
      </c>
      <c r="E444" s="23">
        <v>32</v>
      </c>
      <c r="F444" s="23" t="s">
        <v>14</v>
      </c>
      <c r="G444" s="23" t="s">
        <v>141</v>
      </c>
      <c r="H444" s="23" t="s">
        <v>142</v>
      </c>
      <c r="I444" s="23"/>
      <c r="J444" s="23" t="s">
        <v>32</v>
      </c>
      <c r="K444" s="23" t="s">
        <v>33</v>
      </c>
      <c r="L444" s="23">
        <f>VLOOKUP(H444,Regiões!$A$1:$E$79,4,FALSE)</f>
        <v>5</v>
      </c>
      <c r="M444" s="23" t="str">
        <f>VLOOKUP(H444,Regiões!$A$1:$E$79,5,FALSE)</f>
        <v>Central Sul</v>
      </c>
      <c r="N444" s="91">
        <v>6799.701</v>
      </c>
      <c r="O444" s="91">
        <v>5491.4989999999998</v>
      </c>
      <c r="P444" s="91">
        <f t="shared" si="19"/>
        <v>55878.962</v>
      </c>
      <c r="Q444" s="91">
        <v>26030.141</v>
      </c>
      <c r="R444" s="91">
        <v>29848.821</v>
      </c>
      <c r="S444" s="91">
        <v>4939.2129999999997</v>
      </c>
      <c r="T444" s="91">
        <v>73109.375</v>
      </c>
      <c r="U444" s="91">
        <v>13841</v>
      </c>
      <c r="V444" s="91">
        <f t="shared" si="20"/>
        <v>5282.0876381764319</v>
      </c>
    </row>
    <row r="445" spans="1:22" x14ac:dyDescent="0.25">
      <c r="A445" s="27" t="str">
        <f t="shared" si="18"/>
        <v>32039082007</v>
      </c>
      <c r="B445" s="23">
        <f>VLOOKUP(H445,Nomes!$H$2:$I$79,2,FALSE)</f>
        <v>53</v>
      </c>
      <c r="C445" s="23">
        <f>VLOOKUP(D445,Nomes!$C$2:$D$15,2,FALSE)</f>
        <v>6</v>
      </c>
      <c r="D445" s="23">
        <v>2007</v>
      </c>
      <c r="E445" s="23">
        <v>32</v>
      </c>
      <c r="F445" s="23" t="s">
        <v>14</v>
      </c>
      <c r="G445" s="23" t="s">
        <v>143</v>
      </c>
      <c r="H445" s="23" t="s">
        <v>25</v>
      </c>
      <c r="I445" s="23"/>
      <c r="J445" s="23" t="s">
        <v>22</v>
      </c>
      <c r="K445" s="23" t="s">
        <v>23</v>
      </c>
      <c r="L445" s="23">
        <f>VLOOKUP(H445,Regiões!$A$1:$E$79,4,FALSE)</f>
        <v>10</v>
      </c>
      <c r="M445" s="23" t="str">
        <f>VLOOKUP(H445,Regiões!$A$1:$E$79,5,FALSE)</f>
        <v>Noroeste</v>
      </c>
      <c r="N445" s="91">
        <v>43118.303</v>
      </c>
      <c r="O445" s="91">
        <v>77320.001999999993</v>
      </c>
      <c r="P445" s="91">
        <f t="shared" si="19"/>
        <v>239811.00699999998</v>
      </c>
      <c r="Q445" s="91">
        <v>139532.31299999999</v>
      </c>
      <c r="R445" s="91">
        <v>100278.694</v>
      </c>
      <c r="S445" s="91">
        <v>34931.766000000003</v>
      </c>
      <c r="T445" s="91">
        <v>395181.07799999998</v>
      </c>
      <c r="U445" s="91">
        <v>44380</v>
      </c>
      <c r="V445" s="91">
        <f t="shared" si="20"/>
        <v>8904.4857593510587</v>
      </c>
    </row>
    <row r="446" spans="1:22" x14ac:dyDescent="0.25">
      <c r="A446" s="27" t="str">
        <f t="shared" si="18"/>
        <v>32040052007</v>
      </c>
      <c r="B446" s="23">
        <f>VLOOKUP(H446,Nomes!$H$2:$I$79,2,FALSE)</f>
        <v>54</v>
      </c>
      <c r="C446" s="23">
        <f>VLOOKUP(D446,Nomes!$C$2:$D$15,2,FALSE)</f>
        <v>6</v>
      </c>
      <c r="D446" s="23">
        <v>2007</v>
      </c>
      <c r="E446" s="23">
        <v>32</v>
      </c>
      <c r="F446" s="23" t="s">
        <v>14</v>
      </c>
      <c r="G446" s="23" t="s">
        <v>144</v>
      </c>
      <c r="H446" s="23" t="s">
        <v>145</v>
      </c>
      <c r="I446" s="23"/>
      <c r="J446" s="23" t="s">
        <v>22</v>
      </c>
      <c r="K446" s="23" t="s">
        <v>23</v>
      </c>
      <c r="L446" s="23">
        <f>VLOOKUP(H446,Regiões!$A$1:$E$79,4,FALSE)</f>
        <v>8</v>
      </c>
      <c r="M446" s="23" t="str">
        <f>VLOOKUP(H446,Regiões!$A$1:$E$79,5,FALSE)</f>
        <v>Centro-Oeste</v>
      </c>
      <c r="N446" s="91">
        <v>19399.653999999999</v>
      </c>
      <c r="O446" s="91">
        <v>5823.79</v>
      </c>
      <c r="P446" s="91">
        <f t="shared" si="19"/>
        <v>73755.535000000003</v>
      </c>
      <c r="Q446" s="91">
        <v>28597.842000000001</v>
      </c>
      <c r="R446" s="91">
        <v>45157.692999999999</v>
      </c>
      <c r="S446" s="91">
        <v>4423.6319999999996</v>
      </c>
      <c r="T446" s="91">
        <v>103402.61199999999</v>
      </c>
      <c r="U446" s="91">
        <v>18465</v>
      </c>
      <c r="V446" s="91">
        <f t="shared" si="20"/>
        <v>5599.9248307608987</v>
      </c>
    </row>
    <row r="447" spans="1:22" x14ac:dyDescent="0.25">
      <c r="A447" s="27" t="str">
        <f t="shared" si="18"/>
        <v>32040542007</v>
      </c>
      <c r="B447" s="23">
        <f>VLOOKUP(H447,Nomes!$H$2:$I$79,2,FALSE)</f>
        <v>55</v>
      </c>
      <c r="C447" s="23">
        <f>VLOOKUP(D447,Nomes!$C$2:$D$15,2,FALSE)</f>
        <v>6</v>
      </c>
      <c r="D447" s="23">
        <v>2007</v>
      </c>
      <c r="E447" s="23">
        <v>32</v>
      </c>
      <c r="F447" s="23" t="s">
        <v>14</v>
      </c>
      <c r="G447" s="23" t="s">
        <v>146</v>
      </c>
      <c r="H447" s="23" t="s">
        <v>147</v>
      </c>
      <c r="I447" s="23"/>
      <c r="J447" s="23" t="s">
        <v>51</v>
      </c>
      <c r="K447" s="23" t="s">
        <v>52</v>
      </c>
      <c r="L447" s="23">
        <f>VLOOKUP(H447,Regiões!$A$1:$E$79,4,FALSE)</f>
        <v>9</v>
      </c>
      <c r="M447" s="23" t="str">
        <f>VLOOKUP(H447,Regiões!$A$1:$E$79,5,FALSE)</f>
        <v>Nordeste</v>
      </c>
      <c r="N447" s="91">
        <v>18518.530999999999</v>
      </c>
      <c r="O447" s="91">
        <v>13718.972</v>
      </c>
      <c r="P447" s="91">
        <f t="shared" si="19"/>
        <v>111670.49</v>
      </c>
      <c r="Q447" s="91">
        <v>60561.51</v>
      </c>
      <c r="R447" s="91">
        <v>51108.98</v>
      </c>
      <c r="S447" s="91">
        <v>17569.825000000001</v>
      </c>
      <c r="T447" s="91">
        <v>161477.81899999999</v>
      </c>
      <c r="U447" s="91">
        <v>23204</v>
      </c>
      <c r="V447" s="91">
        <f t="shared" si="20"/>
        <v>6959.0509825892086</v>
      </c>
    </row>
    <row r="448" spans="1:22" x14ac:dyDescent="0.25">
      <c r="A448" s="27" t="str">
        <f t="shared" si="18"/>
        <v>32041042007</v>
      </c>
      <c r="B448" s="23">
        <f>VLOOKUP(H448,Nomes!$H$2:$I$79,2,FALSE)</f>
        <v>56</v>
      </c>
      <c r="C448" s="23">
        <f>VLOOKUP(D448,Nomes!$C$2:$D$15,2,FALSE)</f>
        <v>6</v>
      </c>
      <c r="D448" s="23">
        <v>2007</v>
      </c>
      <c r="E448" s="23">
        <v>32</v>
      </c>
      <c r="F448" s="23" t="s">
        <v>14</v>
      </c>
      <c r="G448" s="23" t="s">
        <v>148</v>
      </c>
      <c r="H448" s="23" t="s">
        <v>149</v>
      </c>
      <c r="I448" s="23"/>
      <c r="J448" s="23" t="s">
        <v>51</v>
      </c>
      <c r="K448" s="23" t="s">
        <v>52</v>
      </c>
      <c r="L448" s="23">
        <f>VLOOKUP(H448,Regiões!$A$1:$E$79,4,FALSE)</f>
        <v>9</v>
      </c>
      <c r="M448" s="23" t="str">
        <f>VLOOKUP(H448,Regiões!$A$1:$E$79,5,FALSE)</f>
        <v>Nordeste</v>
      </c>
      <c r="N448" s="91">
        <v>72519.255000000005</v>
      </c>
      <c r="O448" s="91">
        <v>15220.632</v>
      </c>
      <c r="P448" s="91">
        <f t="shared" si="19"/>
        <v>115286.45999999999</v>
      </c>
      <c r="Q448" s="91">
        <v>62357.834999999999</v>
      </c>
      <c r="R448" s="91">
        <v>52928.625</v>
      </c>
      <c r="S448" s="91">
        <v>12340.326999999999</v>
      </c>
      <c r="T448" s="91">
        <v>215366.674</v>
      </c>
      <c r="U448" s="91">
        <v>22663</v>
      </c>
      <c r="V448" s="91">
        <f t="shared" si="20"/>
        <v>9503.0081630852055</v>
      </c>
    </row>
    <row r="449" spans="1:22" x14ac:dyDescent="0.25">
      <c r="A449" s="27" t="str">
        <f t="shared" si="18"/>
        <v>32042032007</v>
      </c>
      <c r="B449" s="23">
        <f>VLOOKUP(H449,Nomes!$H$2:$I$79,2,FALSE)</f>
        <v>57</v>
      </c>
      <c r="C449" s="23">
        <f>VLOOKUP(D449,Nomes!$C$2:$D$15,2,FALSE)</f>
        <v>6</v>
      </c>
      <c r="D449" s="23">
        <v>2007</v>
      </c>
      <c r="E449" s="23">
        <v>32</v>
      </c>
      <c r="F449" s="23" t="s">
        <v>14</v>
      </c>
      <c r="G449" s="23" t="s">
        <v>150</v>
      </c>
      <c r="H449" s="23" t="s">
        <v>151</v>
      </c>
      <c r="I449" s="23"/>
      <c r="J449" s="23" t="s">
        <v>17</v>
      </c>
      <c r="K449" s="23" t="s">
        <v>18</v>
      </c>
      <c r="L449" s="23">
        <f>VLOOKUP(H449,Regiões!$A$1:$E$79,4,FALSE)</f>
        <v>4</v>
      </c>
      <c r="M449" s="23" t="str">
        <f>VLOOKUP(H449,Regiões!$A$1:$E$79,5,FALSE)</f>
        <v>Litoral Sul</v>
      </c>
      <c r="N449" s="91">
        <v>3933.1469999999999</v>
      </c>
      <c r="O449" s="91">
        <v>9322.3420000000006</v>
      </c>
      <c r="P449" s="91">
        <f t="shared" si="19"/>
        <v>86878.86</v>
      </c>
      <c r="Q449" s="91">
        <v>45506.254999999997</v>
      </c>
      <c r="R449" s="91">
        <v>41372.605000000003</v>
      </c>
      <c r="S449" s="91">
        <v>7397.366</v>
      </c>
      <c r="T449" s="91">
        <v>107531.716</v>
      </c>
      <c r="U449" s="91">
        <v>16249</v>
      </c>
      <c r="V449" s="91">
        <f t="shared" si="20"/>
        <v>6617.7436149916921</v>
      </c>
    </row>
    <row r="450" spans="1:22" x14ac:dyDescent="0.25">
      <c r="A450" s="27" t="str">
        <f t="shared" si="18"/>
        <v>32042522007</v>
      </c>
      <c r="B450" s="23">
        <f>VLOOKUP(H450,Nomes!$H$2:$I$79,2,FALSE)</f>
        <v>58</v>
      </c>
      <c r="C450" s="23">
        <f>VLOOKUP(D450,Nomes!$C$2:$D$15,2,FALSE)</f>
        <v>6</v>
      </c>
      <c r="D450" s="23">
        <v>2007</v>
      </c>
      <c r="E450" s="23">
        <v>32</v>
      </c>
      <c r="F450" s="23" t="s">
        <v>14</v>
      </c>
      <c r="G450" s="23" t="s">
        <v>152</v>
      </c>
      <c r="H450" s="23" t="s">
        <v>153</v>
      </c>
      <c r="I450" s="23"/>
      <c r="J450" s="23" t="s">
        <v>51</v>
      </c>
      <c r="K450" s="23" t="s">
        <v>52</v>
      </c>
      <c r="L450" s="23">
        <f>VLOOKUP(H450,Regiões!$A$1:$E$79,4,FALSE)</f>
        <v>9</v>
      </c>
      <c r="M450" s="23" t="str">
        <f>VLOOKUP(H450,Regiões!$A$1:$E$79,5,FALSE)</f>
        <v>Nordeste</v>
      </c>
      <c r="N450" s="91">
        <v>6446.6189999999997</v>
      </c>
      <c r="O450" s="91">
        <v>4186.5559999999996</v>
      </c>
      <c r="P450" s="91">
        <f t="shared" si="19"/>
        <v>27254.875999999997</v>
      </c>
      <c r="Q450" s="91">
        <v>10015.419</v>
      </c>
      <c r="R450" s="91">
        <v>17239.456999999999</v>
      </c>
      <c r="S450" s="91">
        <v>1586.26</v>
      </c>
      <c r="T450" s="91">
        <v>39474.311000000002</v>
      </c>
      <c r="U450" s="91">
        <v>6831</v>
      </c>
      <c r="V450" s="91">
        <f t="shared" si="20"/>
        <v>5778.7016542233932</v>
      </c>
    </row>
    <row r="451" spans="1:22" x14ac:dyDescent="0.25">
      <c r="A451" s="27" t="str">
        <f t="shared" ref="A451:A470" si="21">G451&amp;D451</f>
        <v>32043022007</v>
      </c>
      <c r="B451" s="23">
        <f>VLOOKUP(H451,Nomes!$H$2:$I$79,2,FALSE)</f>
        <v>59</v>
      </c>
      <c r="C451" s="23">
        <f>VLOOKUP(D451,Nomes!$C$2:$D$15,2,FALSE)</f>
        <v>6</v>
      </c>
      <c r="D451" s="23">
        <v>2007</v>
      </c>
      <c r="E451" s="23">
        <v>32</v>
      </c>
      <c r="F451" s="23" t="s">
        <v>14</v>
      </c>
      <c r="G451" s="23" t="s">
        <v>154</v>
      </c>
      <c r="H451" s="23" t="s">
        <v>155</v>
      </c>
      <c r="I451" s="23"/>
      <c r="J451" s="23" t="s">
        <v>32</v>
      </c>
      <c r="K451" s="23" t="s">
        <v>33</v>
      </c>
      <c r="L451" s="23">
        <f>VLOOKUP(H451,Regiões!$A$1:$E$79,4,FALSE)</f>
        <v>4</v>
      </c>
      <c r="M451" s="23" t="str">
        <f>VLOOKUP(H451,Regiões!$A$1:$E$79,5,FALSE)</f>
        <v>Litoral Sul</v>
      </c>
      <c r="N451" s="91">
        <v>13933.787</v>
      </c>
      <c r="O451" s="91">
        <v>891179.27800000005</v>
      </c>
      <c r="P451" s="91">
        <f t="shared" si="19"/>
        <v>203499.19200000001</v>
      </c>
      <c r="Q451" s="91">
        <v>170973.77600000001</v>
      </c>
      <c r="R451" s="91">
        <v>32525.416000000001</v>
      </c>
      <c r="S451" s="91">
        <v>9209.3140000000003</v>
      </c>
      <c r="T451" s="91">
        <v>1117821.571</v>
      </c>
      <c r="U451" s="91">
        <v>10307</v>
      </c>
      <c r="V451" s="91">
        <f t="shared" si="20"/>
        <v>108452.66042495391</v>
      </c>
    </row>
    <row r="452" spans="1:22" x14ac:dyDescent="0.25">
      <c r="A452" s="27" t="str">
        <f t="shared" si="21"/>
        <v>32043512007</v>
      </c>
      <c r="B452" s="23">
        <f>VLOOKUP(H452,Nomes!$H$2:$I$79,2,FALSE)</f>
        <v>60</v>
      </c>
      <c r="C452" s="23">
        <f>VLOOKUP(D452,Nomes!$C$2:$D$15,2,FALSE)</f>
        <v>6</v>
      </c>
      <c r="D452" s="23">
        <v>2007</v>
      </c>
      <c r="E452" s="23">
        <v>32</v>
      </c>
      <c r="F452" s="23" t="s">
        <v>14</v>
      </c>
      <c r="G452" s="23" t="s">
        <v>156</v>
      </c>
      <c r="H452" s="23" t="s">
        <v>157</v>
      </c>
      <c r="I452" s="23"/>
      <c r="J452" s="23" t="s">
        <v>51</v>
      </c>
      <c r="K452" s="23" t="s">
        <v>52</v>
      </c>
      <c r="L452" s="23">
        <f>VLOOKUP(H452,Regiões!$A$1:$E$79,4,FALSE)</f>
        <v>7</v>
      </c>
      <c r="M452" s="23" t="str">
        <f>VLOOKUP(H452,Regiões!$A$1:$E$79,5,FALSE)</f>
        <v>Rio Doce</v>
      </c>
      <c r="N452" s="91">
        <v>35055.671000000002</v>
      </c>
      <c r="O452" s="91">
        <v>9460.7729999999992</v>
      </c>
      <c r="P452" s="91">
        <f t="shared" ref="P452:P515" si="22">Q452+R452</f>
        <v>73257.009000000005</v>
      </c>
      <c r="Q452" s="91">
        <v>31251.183000000001</v>
      </c>
      <c r="R452" s="91">
        <v>42005.826000000001</v>
      </c>
      <c r="S452" s="91">
        <v>6758.8850000000002</v>
      </c>
      <c r="T452" s="91">
        <v>124532.338</v>
      </c>
      <c r="U452" s="91">
        <v>16587</v>
      </c>
      <c r="V452" s="91">
        <f t="shared" ref="V452:V515" si="23">(T452*1000)/U452</f>
        <v>7507.8276963887383</v>
      </c>
    </row>
    <row r="453" spans="1:22" x14ac:dyDescent="0.25">
      <c r="A453" s="27" t="str">
        <f t="shared" si="21"/>
        <v>32044012007</v>
      </c>
      <c r="B453" s="23">
        <f>VLOOKUP(H453,Nomes!$H$2:$I$79,2,FALSE)</f>
        <v>61</v>
      </c>
      <c r="C453" s="23">
        <f>VLOOKUP(D453,Nomes!$C$2:$D$15,2,FALSE)</f>
        <v>6</v>
      </c>
      <c r="D453" s="23">
        <v>2007</v>
      </c>
      <c r="E453" s="23">
        <v>32</v>
      </c>
      <c r="F453" s="23" t="s">
        <v>14</v>
      </c>
      <c r="G453" s="23" t="s">
        <v>158</v>
      </c>
      <c r="H453" s="23" t="s">
        <v>159</v>
      </c>
      <c r="I453" s="23"/>
      <c r="J453" s="23" t="s">
        <v>17</v>
      </c>
      <c r="K453" s="23" t="s">
        <v>18</v>
      </c>
      <c r="L453" s="23">
        <f>VLOOKUP(H453,Regiões!$A$1:$E$79,4,FALSE)</f>
        <v>4</v>
      </c>
      <c r="M453" s="23" t="str">
        <f>VLOOKUP(H453,Regiões!$A$1:$E$79,5,FALSE)</f>
        <v>Litoral Sul</v>
      </c>
      <c r="N453" s="91">
        <v>7329.3490000000002</v>
      </c>
      <c r="O453" s="91">
        <v>15412.561</v>
      </c>
      <c r="P453" s="91">
        <f t="shared" si="22"/>
        <v>50908.148999999998</v>
      </c>
      <c r="Q453" s="91">
        <v>24247.192999999999</v>
      </c>
      <c r="R453" s="91">
        <v>26660.955999999998</v>
      </c>
      <c r="S453" s="91">
        <v>8221.3109999999997</v>
      </c>
      <c r="T453" s="91">
        <v>81871.37</v>
      </c>
      <c r="U453" s="91">
        <v>11111</v>
      </c>
      <c r="V453" s="91">
        <f t="shared" si="23"/>
        <v>7368.49698496985</v>
      </c>
    </row>
    <row r="454" spans="1:22" x14ac:dyDescent="0.25">
      <c r="A454" s="27" t="str">
        <f t="shared" si="21"/>
        <v>32045002007</v>
      </c>
      <c r="B454" s="23">
        <f>VLOOKUP(H454,Nomes!$H$2:$I$79,2,FALSE)</f>
        <v>62</v>
      </c>
      <c r="C454" s="23">
        <f>VLOOKUP(D454,Nomes!$C$2:$D$15,2,FALSE)</f>
        <v>6</v>
      </c>
      <c r="D454" s="23">
        <v>2007</v>
      </c>
      <c r="E454" s="23">
        <v>32</v>
      </c>
      <c r="F454" s="23" t="s">
        <v>14</v>
      </c>
      <c r="G454" s="23" t="s">
        <v>160</v>
      </c>
      <c r="H454" s="23" t="s">
        <v>161</v>
      </c>
      <c r="I454" s="23"/>
      <c r="J454" s="23" t="s">
        <v>17</v>
      </c>
      <c r="K454" s="23" t="s">
        <v>18</v>
      </c>
      <c r="L454" s="23">
        <f>VLOOKUP(H454,Regiões!$A$1:$E$79,4,FALSE)</f>
        <v>2</v>
      </c>
      <c r="M454" s="23" t="str">
        <f>VLOOKUP(H454,Regiões!$A$1:$E$79,5,FALSE)</f>
        <v>Central Serrana</v>
      </c>
      <c r="N454" s="91">
        <v>25090.897000000001</v>
      </c>
      <c r="O454" s="91">
        <v>9193.1219999999994</v>
      </c>
      <c r="P454" s="91">
        <f t="shared" si="22"/>
        <v>49192.809000000001</v>
      </c>
      <c r="Q454" s="91">
        <v>17992.257000000001</v>
      </c>
      <c r="R454" s="91">
        <v>31200.552</v>
      </c>
      <c r="S454" s="91">
        <v>2936.1489999999999</v>
      </c>
      <c r="T454" s="91">
        <v>86412.976999999999</v>
      </c>
      <c r="U454" s="91">
        <v>12349</v>
      </c>
      <c r="V454" s="91">
        <f t="shared" si="23"/>
        <v>6997.5687909952221</v>
      </c>
    </row>
    <row r="455" spans="1:22" x14ac:dyDescent="0.25">
      <c r="A455" s="27" t="str">
        <f t="shared" si="21"/>
        <v>32045592007</v>
      </c>
      <c r="B455" s="23">
        <f>VLOOKUP(H455,Nomes!$H$2:$I$79,2,FALSE)</f>
        <v>63</v>
      </c>
      <c r="C455" s="23">
        <f>VLOOKUP(D455,Nomes!$C$2:$D$15,2,FALSE)</f>
        <v>6</v>
      </c>
      <c r="D455" s="23">
        <v>2007</v>
      </c>
      <c r="E455" s="23">
        <v>32</v>
      </c>
      <c r="F455" s="23" t="s">
        <v>14</v>
      </c>
      <c r="G455" s="23" t="s">
        <v>162</v>
      </c>
      <c r="H455" s="23" t="s">
        <v>163</v>
      </c>
      <c r="I455" s="23"/>
      <c r="J455" s="23" t="s">
        <v>17</v>
      </c>
      <c r="K455" s="23" t="s">
        <v>18</v>
      </c>
      <c r="L455" s="23">
        <f>VLOOKUP(H455,Regiões!$A$1:$E$79,4,FALSE)</f>
        <v>2</v>
      </c>
      <c r="M455" s="23" t="str">
        <f>VLOOKUP(H455,Regiões!$A$1:$E$79,5,FALSE)</f>
        <v>Central Serrana</v>
      </c>
      <c r="N455" s="91">
        <v>113111.053</v>
      </c>
      <c r="O455" s="91">
        <v>24476.511999999999</v>
      </c>
      <c r="P455" s="91">
        <f t="shared" si="22"/>
        <v>159219.02499999999</v>
      </c>
      <c r="Q455" s="91">
        <v>86501.146999999997</v>
      </c>
      <c r="R455" s="91">
        <v>72717.877999999997</v>
      </c>
      <c r="S455" s="91">
        <v>21045.996999999999</v>
      </c>
      <c r="T455" s="91">
        <v>317852.58799999999</v>
      </c>
      <c r="U455" s="91">
        <v>31845</v>
      </c>
      <c r="V455" s="91">
        <f t="shared" si="23"/>
        <v>9981.2400062804209</v>
      </c>
    </row>
    <row r="456" spans="1:22" x14ac:dyDescent="0.25">
      <c r="A456" s="27" t="str">
        <f t="shared" si="21"/>
        <v>32046092007</v>
      </c>
      <c r="B456" s="23">
        <f>VLOOKUP(H456,Nomes!$H$2:$I$79,2,FALSE)</f>
        <v>64</v>
      </c>
      <c r="C456" s="23">
        <f>VLOOKUP(D456,Nomes!$C$2:$D$15,2,FALSE)</f>
        <v>6</v>
      </c>
      <c r="D456" s="23">
        <v>2007</v>
      </c>
      <c r="E456" s="23">
        <v>32</v>
      </c>
      <c r="F456" s="23" t="s">
        <v>14</v>
      </c>
      <c r="G456" s="23" t="s">
        <v>164</v>
      </c>
      <c r="H456" s="23" t="s">
        <v>107</v>
      </c>
      <c r="I456" s="23"/>
      <c r="J456" s="23" t="s">
        <v>17</v>
      </c>
      <c r="K456" s="23" t="s">
        <v>18</v>
      </c>
      <c r="L456" s="23">
        <f>VLOOKUP(H456,Regiões!$A$1:$E$79,4,FALSE)</f>
        <v>2</v>
      </c>
      <c r="M456" s="23" t="str">
        <f>VLOOKUP(H456,Regiões!$A$1:$E$79,5,FALSE)</f>
        <v>Central Serrana</v>
      </c>
      <c r="N456" s="91">
        <v>27495.554</v>
      </c>
      <c r="O456" s="91">
        <v>15952.261</v>
      </c>
      <c r="P456" s="91">
        <f t="shared" si="22"/>
        <v>115018.361</v>
      </c>
      <c r="Q456" s="91">
        <v>66564.872000000003</v>
      </c>
      <c r="R456" s="91">
        <v>48453.489000000001</v>
      </c>
      <c r="S456" s="91">
        <v>10998.812</v>
      </c>
      <c r="T456" s="91">
        <v>169464.98699999999</v>
      </c>
      <c r="U456" s="91">
        <v>20179</v>
      </c>
      <c r="V456" s="91">
        <f t="shared" si="23"/>
        <v>8398.086476039447</v>
      </c>
    </row>
    <row r="457" spans="1:22" x14ac:dyDescent="0.25">
      <c r="A457" s="27" t="str">
        <f t="shared" si="21"/>
        <v>32046582007</v>
      </c>
      <c r="B457" s="23">
        <f>VLOOKUP(H457,Nomes!$H$2:$I$79,2,FALSE)</f>
        <v>65</v>
      </c>
      <c r="C457" s="23">
        <f>VLOOKUP(D457,Nomes!$C$2:$D$15,2,FALSE)</f>
        <v>6</v>
      </c>
      <c r="D457" s="23">
        <v>2007</v>
      </c>
      <c r="E457" s="23">
        <v>32</v>
      </c>
      <c r="F457" s="23" t="s">
        <v>14</v>
      </c>
      <c r="G457" s="23" t="s">
        <v>165</v>
      </c>
      <c r="H457" s="23" t="s">
        <v>166</v>
      </c>
      <c r="I457" s="23"/>
      <c r="J457" s="23" t="s">
        <v>22</v>
      </c>
      <c r="K457" s="23" t="s">
        <v>23</v>
      </c>
      <c r="L457" s="23">
        <f>VLOOKUP(H457,Regiões!$A$1:$E$79,4,FALSE)</f>
        <v>8</v>
      </c>
      <c r="M457" s="23" t="str">
        <f>VLOOKUP(H457,Regiões!$A$1:$E$79,5,FALSE)</f>
        <v>Centro-Oeste</v>
      </c>
      <c r="N457" s="91">
        <v>11110.647999999999</v>
      </c>
      <c r="O457" s="91">
        <v>20322.843000000001</v>
      </c>
      <c r="P457" s="91">
        <f t="shared" si="22"/>
        <v>35512.359000000004</v>
      </c>
      <c r="Q457" s="91">
        <v>16209.083000000001</v>
      </c>
      <c r="R457" s="91">
        <v>19303.276000000002</v>
      </c>
      <c r="S457" s="91">
        <v>7520.9139999999998</v>
      </c>
      <c r="T457" s="91">
        <v>74466.764999999999</v>
      </c>
      <c r="U457" s="91">
        <v>7840</v>
      </c>
      <c r="V457" s="91">
        <f t="shared" si="23"/>
        <v>9498.3118622448983</v>
      </c>
    </row>
    <row r="458" spans="1:22" x14ac:dyDescent="0.25">
      <c r="A458" s="27" t="str">
        <f t="shared" si="21"/>
        <v>32047082007</v>
      </c>
      <c r="B458" s="23">
        <f>VLOOKUP(H458,Nomes!$H$2:$I$79,2,FALSE)</f>
        <v>66</v>
      </c>
      <c r="C458" s="23">
        <f>VLOOKUP(D458,Nomes!$C$2:$D$15,2,FALSE)</f>
        <v>6</v>
      </c>
      <c r="D458" s="23">
        <v>2007</v>
      </c>
      <c r="E458" s="23">
        <v>32</v>
      </c>
      <c r="F458" s="23" t="s">
        <v>14</v>
      </c>
      <c r="G458" s="23" t="s">
        <v>167</v>
      </c>
      <c r="H458" s="23" t="s">
        <v>168</v>
      </c>
      <c r="I458" s="23"/>
      <c r="J458" s="23" t="s">
        <v>22</v>
      </c>
      <c r="K458" s="23" t="s">
        <v>23</v>
      </c>
      <c r="L458" s="23">
        <f>VLOOKUP(H458,Regiões!$A$1:$E$79,4,FALSE)</f>
        <v>8</v>
      </c>
      <c r="M458" s="23" t="str">
        <f>VLOOKUP(H458,Regiões!$A$1:$E$79,5,FALSE)</f>
        <v>Centro-Oeste</v>
      </c>
      <c r="N458" s="91">
        <v>28874.258999999998</v>
      </c>
      <c r="O458" s="91">
        <v>33926.629999999997</v>
      </c>
      <c r="P458" s="91">
        <f t="shared" si="22"/>
        <v>152155.90100000001</v>
      </c>
      <c r="Q458" s="91">
        <v>89137.884000000005</v>
      </c>
      <c r="R458" s="91">
        <v>63018.017</v>
      </c>
      <c r="S458" s="91">
        <v>20829.686000000002</v>
      </c>
      <c r="T458" s="91">
        <v>235786.476</v>
      </c>
      <c r="U458" s="91">
        <v>28878</v>
      </c>
      <c r="V458" s="91">
        <f t="shared" si="23"/>
        <v>8164.9170995221275</v>
      </c>
    </row>
    <row r="459" spans="1:22" x14ac:dyDescent="0.25">
      <c r="A459" s="27" t="str">
        <f t="shared" si="21"/>
        <v>32048072007</v>
      </c>
      <c r="B459" s="23">
        <f>VLOOKUP(H459,Nomes!$H$2:$I$79,2,FALSE)</f>
        <v>67</v>
      </c>
      <c r="C459" s="23">
        <f>VLOOKUP(D459,Nomes!$C$2:$D$15,2,FALSE)</f>
        <v>6</v>
      </c>
      <c r="D459" s="23">
        <v>2007</v>
      </c>
      <c r="E459" s="23">
        <v>32</v>
      </c>
      <c r="F459" s="23" t="s">
        <v>14</v>
      </c>
      <c r="G459" s="23" t="s">
        <v>169</v>
      </c>
      <c r="H459" s="23" t="s">
        <v>170</v>
      </c>
      <c r="I459" s="23"/>
      <c r="J459" s="23" t="s">
        <v>32</v>
      </c>
      <c r="K459" s="23" t="s">
        <v>33</v>
      </c>
      <c r="L459" s="23">
        <f>VLOOKUP(H459,Regiões!$A$1:$E$79,4,FALSE)</f>
        <v>6</v>
      </c>
      <c r="M459" s="23" t="str">
        <f>VLOOKUP(H459,Regiões!$A$1:$E$79,5,FALSE)</f>
        <v>Caparaó</v>
      </c>
      <c r="N459" s="91">
        <v>5495.8459999999995</v>
      </c>
      <c r="O459" s="91">
        <v>3034.7930000000001</v>
      </c>
      <c r="P459" s="91">
        <f t="shared" si="22"/>
        <v>43857.987000000001</v>
      </c>
      <c r="Q459" s="91">
        <v>19152.900000000001</v>
      </c>
      <c r="R459" s="91">
        <v>24705.087</v>
      </c>
      <c r="S459" s="91">
        <v>2885.3809999999999</v>
      </c>
      <c r="T459" s="91">
        <v>55274.008000000002</v>
      </c>
      <c r="U459" s="91">
        <v>10570</v>
      </c>
      <c r="V459" s="91">
        <f t="shared" si="23"/>
        <v>5229.3290444654685</v>
      </c>
    </row>
    <row r="460" spans="1:22" x14ac:dyDescent="0.25">
      <c r="A460" s="27" t="str">
        <f t="shared" si="21"/>
        <v>32049062007</v>
      </c>
      <c r="B460" s="23">
        <f>VLOOKUP(H460,Nomes!$H$2:$I$79,2,FALSE)</f>
        <v>68</v>
      </c>
      <c r="C460" s="23">
        <f>VLOOKUP(D460,Nomes!$C$2:$D$15,2,FALSE)</f>
        <v>6</v>
      </c>
      <c r="D460" s="23">
        <v>2007</v>
      </c>
      <c r="E460" s="23">
        <v>32</v>
      </c>
      <c r="F460" s="23" t="s">
        <v>14</v>
      </c>
      <c r="G460" s="23" t="s">
        <v>171</v>
      </c>
      <c r="H460" s="23" t="s">
        <v>78</v>
      </c>
      <c r="I460" s="23"/>
      <c r="J460" s="23" t="s">
        <v>51</v>
      </c>
      <c r="K460" s="23" t="s">
        <v>52</v>
      </c>
      <c r="L460" s="23">
        <f>VLOOKUP(H460,Regiões!$A$1:$E$79,4,FALSE)</f>
        <v>9</v>
      </c>
      <c r="M460" s="23" t="str">
        <f>VLOOKUP(H460,Regiões!$A$1:$E$79,5,FALSE)</f>
        <v>Nordeste</v>
      </c>
      <c r="N460" s="91">
        <v>100754.158</v>
      </c>
      <c r="O460" s="91">
        <v>164725.818</v>
      </c>
      <c r="P460" s="91">
        <f t="shared" si="22"/>
        <v>596036.89500000002</v>
      </c>
      <c r="Q460" s="91">
        <v>359796.57299999997</v>
      </c>
      <c r="R460" s="91">
        <v>236240.32199999999</v>
      </c>
      <c r="S460" s="91">
        <v>70562.247000000003</v>
      </c>
      <c r="T460" s="91">
        <v>932079.11899999995</v>
      </c>
      <c r="U460" s="91">
        <v>96390</v>
      </c>
      <c r="V460" s="91">
        <f t="shared" si="23"/>
        <v>9669.8736279697059</v>
      </c>
    </row>
    <row r="461" spans="1:22" x14ac:dyDescent="0.25">
      <c r="A461" s="27" t="str">
        <f t="shared" si="21"/>
        <v>32049552007</v>
      </c>
      <c r="B461" s="23">
        <f>VLOOKUP(H461,Nomes!$H$2:$I$79,2,FALSE)</f>
        <v>69</v>
      </c>
      <c r="C461" s="23">
        <f>VLOOKUP(D461,Nomes!$C$2:$D$15,2,FALSE)</f>
        <v>6</v>
      </c>
      <c r="D461" s="23">
        <v>2007</v>
      </c>
      <c r="E461" s="23">
        <v>32</v>
      </c>
      <c r="F461" s="23" t="s">
        <v>14</v>
      </c>
      <c r="G461" s="23" t="s">
        <v>172</v>
      </c>
      <c r="H461" s="23" t="s">
        <v>173</v>
      </c>
      <c r="I461" s="23"/>
      <c r="J461" s="23" t="s">
        <v>17</v>
      </c>
      <c r="K461" s="23" t="s">
        <v>18</v>
      </c>
      <c r="L461" s="23">
        <f>VLOOKUP(H461,Regiões!$A$1:$E$79,4,FALSE)</f>
        <v>8</v>
      </c>
      <c r="M461" s="23" t="str">
        <f>VLOOKUP(H461,Regiões!$A$1:$E$79,5,FALSE)</f>
        <v>Centro-Oeste</v>
      </c>
      <c r="N461" s="91">
        <v>14649.374</v>
      </c>
      <c r="O461" s="91">
        <v>9206.6270000000004</v>
      </c>
      <c r="P461" s="91">
        <f t="shared" si="22"/>
        <v>48084.862999999998</v>
      </c>
      <c r="Q461" s="91">
        <v>24612.84</v>
      </c>
      <c r="R461" s="91">
        <v>23472.023000000001</v>
      </c>
      <c r="S461" s="91">
        <v>5382.835</v>
      </c>
      <c r="T461" s="91">
        <v>77323.698999999993</v>
      </c>
      <c r="U461" s="91">
        <v>10439</v>
      </c>
      <c r="V461" s="91">
        <f t="shared" si="23"/>
        <v>7407.1940798927099</v>
      </c>
    </row>
    <row r="462" spans="1:22" x14ac:dyDescent="0.25">
      <c r="A462" s="27" t="str">
        <f t="shared" si="21"/>
        <v>32050022007</v>
      </c>
      <c r="B462" s="23">
        <f>VLOOKUP(H462,Nomes!$H$2:$I$79,2,FALSE)</f>
        <v>70</v>
      </c>
      <c r="C462" s="23">
        <f>VLOOKUP(D462,Nomes!$C$2:$D$15,2,FALSE)</f>
        <v>6</v>
      </c>
      <c r="D462" s="23">
        <v>2007</v>
      </c>
      <c r="E462" s="23">
        <v>32</v>
      </c>
      <c r="F462" s="23" t="s">
        <v>14</v>
      </c>
      <c r="G462" s="23" t="s">
        <v>174</v>
      </c>
      <c r="H462" s="23" t="s">
        <v>175</v>
      </c>
      <c r="I462" s="23" t="s">
        <v>69</v>
      </c>
      <c r="J462" s="23" t="s">
        <v>17</v>
      </c>
      <c r="K462" s="23" t="s">
        <v>18</v>
      </c>
      <c r="L462" s="23">
        <f>VLOOKUP(H462,Regiões!$A$1:$E$79,4,FALSE)</f>
        <v>1</v>
      </c>
      <c r="M462" s="23" t="str">
        <f>VLOOKUP(H462,Regiões!$A$1:$E$79,5,FALSE)</f>
        <v>Metropolitana</v>
      </c>
      <c r="N462" s="91">
        <v>13548.119000000001</v>
      </c>
      <c r="O462" s="91">
        <v>4896246.1500000004</v>
      </c>
      <c r="P462" s="91">
        <f t="shared" si="22"/>
        <v>3789155.38</v>
      </c>
      <c r="Q462" s="91">
        <v>2953527.412</v>
      </c>
      <c r="R462" s="91">
        <v>835627.96799999999</v>
      </c>
      <c r="S462" s="91">
        <v>2718785.0180000002</v>
      </c>
      <c r="T462" s="91">
        <v>11417734.665999999</v>
      </c>
      <c r="U462" s="91">
        <v>385370</v>
      </c>
      <c r="V462" s="91">
        <f t="shared" si="23"/>
        <v>29627.980034771779</v>
      </c>
    </row>
    <row r="463" spans="1:22" x14ac:dyDescent="0.25">
      <c r="A463" s="27" t="str">
        <f t="shared" si="21"/>
        <v>32050102007</v>
      </c>
      <c r="B463" s="23">
        <f>VLOOKUP(H463,Nomes!$H$2:$I$79,2,FALSE)</f>
        <v>71</v>
      </c>
      <c r="C463" s="23">
        <f>VLOOKUP(D463,Nomes!$C$2:$D$15,2,FALSE)</f>
        <v>6</v>
      </c>
      <c r="D463" s="23">
        <v>2007</v>
      </c>
      <c r="E463" s="23">
        <v>32</v>
      </c>
      <c r="F463" s="23" t="s">
        <v>14</v>
      </c>
      <c r="G463" s="23" t="s">
        <v>176</v>
      </c>
      <c r="H463" s="23" t="s">
        <v>177</v>
      </c>
      <c r="I463" s="23"/>
      <c r="J463" s="23" t="s">
        <v>51</v>
      </c>
      <c r="K463" s="23" t="s">
        <v>52</v>
      </c>
      <c r="L463" s="23">
        <f>VLOOKUP(H463,Regiões!$A$1:$E$79,4,FALSE)</f>
        <v>7</v>
      </c>
      <c r="M463" s="23" t="str">
        <f>VLOOKUP(H463,Regiões!$A$1:$E$79,5,FALSE)</f>
        <v>Rio Doce</v>
      </c>
      <c r="N463" s="91">
        <v>49922.828000000001</v>
      </c>
      <c r="O463" s="91">
        <v>17877.315999999999</v>
      </c>
      <c r="P463" s="91">
        <f t="shared" si="22"/>
        <v>97449.856</v>
      </c>
      <c r="Q463" s="91">
        <v>47339.203999999998</v>
      </c>
      <c r="R463" s="91">
        <v>50110.652000000002</v>
      </c>
      <c r="S463" s="91">
        <v>12591.235000000001</v>
      </c>
      <c r="T463" s="91">
        <v>177841.23499999999</v>
      </c>
      <c r="U463" s="91">
        <v>21867</v>
      </c>
      <c r="V463" s="91">
        <f t="shared" si="23"/>
        <v>8132.859331412631</v>
      </c>
    </row>
    <row r="464" spans="1:22" x14ac:dyDescent="0.25">
      <c r="A464" s="27" t="str">
        <f t="shared" si="21"/>
        <v>32050362007</v>
      </c>
      <c r="B464" s="23">
        <f>VLOOKUP(H464,Nomes!$H$2:$I$79,2,FALSE)</f>
        <v>72</v>
      </c>
      <c r="C464" s="23">
        <f>VLOOKUP(D464,Nomes!$C$2:$D$15,2,FALSE)</f>
        <v>6</v>
      </c>
      <c r="D464" s="23">
        <v>2007</v>
      </c>
      <c r="E464" s="23">
        <v>32</v>
      </c>
      <c r="F464" s="23" t="s">
        <v>14</v>
      </c>
      <c r="G464" s="23" t="s">
        <v>178</v>
      </c>
      <c r="H464" s="23" t="s">
        <v>179</v>
      </c>
      <c r="I464" s="23"/>
      <c r="J464" s="23" t="s">
        <v>32</v>
      </c>
      <c r="K464" s="23" t="s">
        <v>33</v>
      </c>
      <c r="L464" s="23">
        <f>VLOOKUP(H464,Regiões!$A$1:$E$79,4,FALSE)</f>
        <v>5</v>
      </c>
      <c r="M464" s="23" t="str">
        <f>VLOOKUP(H464,Regiões!$A$1:$E$79,5,FALSE)</f>
        <v>Central Sul</v>
      </c>
      <c r="N464" s="91">
        <v>21421.819</v>
      </c>
      <c r="O464" s="91">
        <v>36387.745000000003</v>
      </c>
      <c r="P464" s="91">
        <f t="shared" si="22"/>
        <v>84559.858000000007</v>
      </c>
      <c r="Q464" s="91">
        <v>41351.618000000002</v>
      </c>
      <c r="R464" s="91">
        <v>43208.24</v>
      </c>
      <c r="S464" s="91">
        <v>15747.945</v>
      </c>
      <c r="T464" s="91">
        <v>158117.367</v>
      </c>
      <c r="U464" s="91">
        <v>17862</v>
      </c>
      <c r="V464" s="91">
        <f t="shared" si="23"/>
        <v>8852.1647631844135</v>
      </c>
    </row>
    <row r="465" spans="1:22" x14ac:dyDescent="0.25">
      <c r="A465" s="27" t="str">
        <f t="shared" si="21"/>
        <v>32050692007</v>
      </c>
      <c r="B465" s="23">
        <f>VLOOKUP(H465,Nomes!$H$2:$I$79,2,FALSE)</f>
        <v>73</v>
      </c>
      <c r="C465" s="23">
        <f>VLOOKUP(D465,Nomes!$C$2:$D$15,2,FALSE)</f>
        <v>6</v>
      </c>
      <c r="D465" s="23">
        <v>2007</v>
      </c>
      <c r="E465" s="23">
        <v>32</v>
      </c>
      <c r="F465" s="23" t="s">
        <v>14</v>
      </c>
      <c r="G465" s="23" t="s">
        <v>180</v>
      </c>
      <c r="H465" s="23" t="s">
        <v>181</v>
      </c>
      <c r="I465" s="23"/>
      <c r="J465" s="23" t="s">
        <v>17</v>
      </c>
      <c r="K465" s="23" t="s">
        <v>18</v>
      </c>
      <c r="L465" s="23">
        <f>VLOOKUP(H465,Regiões!$A$1:$E$79,4,FALSE)</f>
        <v>3</v>
      </c>
      <c r="M465" s="23" t="str">
        <f>VLOOKUP(H465,Regiões!$A$1:$E$79,5,FALSE)</f>
        <v>Sudoeste Serrana</v>
      </c>
      <c r="N465" s="91">
        <v>21576.945</v>
      </c>
      <c r="O465" s="91">
        <v>25492.571</v>
      </c>
      <c r="P465" s="91">
        <f t="shared" si="22"/>
        <v>128884.62</v>
      </c>
      <c r="Q465" s="91">
        <v>88036.067999999999</v>
      </c>
      <c r="R465" s="91">
        <v>40848.552000000003</v>
      </c>
      <c r="S465" s="91">
        <v>21951.644</v>
      </c>
      <c r="T465" s="91">
        <v>197905.78099999999</v>
      </c>
      <c r="U465" s="91">
        <v>18610</v>
      </c>
      <c r="V465" s="91">
        <f t="shared" si="23"/>
        <v>10634.378344975819</v>
      </c>
    </row>
    <row r="466" spans="1:22" x14ac:dyDescent="0.25">
      <c r="A466" s="27" t="str">
        <f t="shared" si="21"/>
        <v>32051012007</v>
      </c>
      <c r="B466" s="23">
        <f>VLOOKUP(H466,Nomes!$H$2:$I$79,2,FALSE)</f>
        <v>74</v>
      </c>
      <c r="C466" s="23">
        <f>VLOOKUP(D466,Nomes!$C$2:$D$15,2,FALSE)</f>
        <v>6</v>
      </c>
      <c r="D466" s="23">
        <v>2007</v>
      </c>
      <c r="E466" s="23">
        <v>32</v>
      </c>
      <c r="F466" s="23" t="s">
        <v>14</v>
      </c>
      <c r="G466" s="23" t="s">
        <v>182</v>
      </c>
      <c r="H466" s="23" t="s">
        <v>183</v>
      </c>
      <c r="I466" s="23" t="s">
        <v>69</v>
      </c>
      <c r="J466" s="23" t="s">
        <v>17</v>
      </c>
      <c r="K466" s="23" t="s">
        <v>18</v>
      </c>
      <c r="L466" s="23">
        <f>VLOOKUP(H466,Regiões!$A$1:$E$79,4,FALSE)</f>
        <v>1</v>
      </c>
      <c r="M466" s="23" t="str">
        <f>VLOOKUP(H466,Regiões!$A$1:$E$79,5,FALSE)</f>
        <v>Metropolitana</v>
      </c>
      <c r="N466" s="91">
        <v>9084.0069999999996</v>
      </c>
      <c r="O466" s="91">
        <v>149434.908</v>
      </c>
      <c r="P466" s="91">
        <f t="shared" si="22"/>
        <v>340431.98</v>
      </c>
      <c r="Q466" s="91">
        <v>212864.967</v>
      </c>
      <c r="R466" s="91">
        <v>127567.01300000001</v>
      </c>
      <c r="S466" s="91">
        <v>131873.63500000001</v>
      </c>
      <c r="T466" s="91">
        <v>630824.53</v>
      </c>
      <c r="U466" s="91">
        <v>57539</v>
      </c>
      <c r="V466" s="91">
        <f t="shared" si="23"/>
        <v>10963.425328907349</v>
      </c>
    </row>
    <row r="467" spans="1:22" x14ac:dyDescent="0.25">
      <c r="A467" s="27" t="str">
        <f t="shared" si="21"/>
        <v>32051502007</v>
      </c>
      <c r="B467" s="23">
        <f>VLOOKUP(H467,Nomes!$H$2:$I$79,2,FALSE)</f>
        <v>75</v>
      </c>
      <c r="C467" s="23">
        <f>VLOOKUP(D467,Nomes!$C$2:$D$15,2,FALSE)</f>
        <v>6</v>
      </c>
      <c r="D467" s="23">
        <v>2007</v>
      </c>
      <c r="E467" s="23">
        <v>32</v>
      </c>
      <c r="F467" s="23" t="s">
        <v>14</v>
      </c>
      <c r="G467" s="23" t="s">
        <v>184</v>
      </c>
      <c r="H467" s="23" t="s">
        <v>185</v>
      </c>
      <c r="I467" s="23"/>
      <c r="J467" s="23" t="s">
        <v>22</v>
      </c>
      <c r="K467" s="23" t="s">
        <v>23</v>
      </c>
      <c r="L467" s="23">
        <f>VLOOKUP(H467,Regiões!$A$1:$E$79,4,FALSE)</f>
        <v>10</v>
      </c>
      <c r="M467" s="23" t="str">
        <f>VLOOKUP(H467,Regiões!$A$1:$E$79,5,FALSE)</f>
        <v>Noroeste</v>
      </c>
      <c r="N467" s="91">
        <v>20463.088</v>
      </c>
      <c r="O467" s="91">
        <v>23797.888999999999</v>
      </c>
      <c r="P467" s="91">
        <f t="shared" si="22"/>
        <v>39744.952000000005</v>
      </c>
      <c r="Q467" s="91">
        <v>17246.393</v>
      </c>
      <c r="R467" s="91">
        <v>22498.559000000001</v>
      </c>
      <c r="S467" s="91">
        <v>3471.8609999999999</v>
      </c>
      <c r="T467" s="91">
        <v>87477.79</v>
      </c>
      <c r="U467" s="91">
        <v>8705</v>
      </c>
      <c r="V467" s="91">
        <f t="shared" si="23"/>
        <v>10049.143021252154</v>
      </c>
    </row>
    <row r="468" spans="1:22" x14ac:dyDescent="0.25">
      <c r="A468" s="27" t="str">
        <f t="shared" si="21"/>
        <v>32051762007</v>
      </c>
      <c r="B468" s="23">
        <f>VLOOKUP(H468,Nomes!$H$2:$I$79,2,FALSE)</f>
        <v>76</v>
      </c>
      <c r="C468" s="23">
        <f>VLOOKUP(D468,Nomes!$C$2:$D$15,2,FALSE)</f>
        <v>6</v>
      </c>
      <c r="D468" s="23">
        <v>2007</v>
      </c>
      <c r="E468" s="23">
        <v>32</v>
      </c>
      <c r="F468" s="23" t="s">
        <v>14</v>
      </c>
      <c r="G468" s="23" t="s">
        <v>186</v>
      </c>
      <c r="H468" s="23" t="s">
        <v>187</v>
      </c>
      <c r="I468" s="23"/>
      <c r="J468" s="23" t="s">
        <v>22</v>
      </c>
      <c r="K468" s="23" t="s">
        <v>23</v>
      </c>
      <c r="L468" s="23">
        <f>VLOOKUP(H468,Regiões!$A$1:$E$79,4,FALSE)</f>
        <v>8</v>
      </c>
      <c r="M468" s="23" t="str">
        <f>VLOOKUP(H468,Regiões!$A$1:$E$79,5,FALSE)</f>
        <v>Centro-Oeste</v>
      </c>
      <c r="N468" s="91">
        <v>43507.402000000002</v>
      </c>
      <c r="O468" s="91">
        <v>10334.409</v>
      </c>
      <c r="P468" s="91">
        <f t="shared" si="22"/>
        <v>55705.159</v>
      </c>
      <c r="Q468" s="91">
        <v>26103.316999999999</v>
      </c>
      <c r="R468" s="91">
        <v>29601.842000000001</v>
      </c>
      <c r="S468" s="91">
        <v>5450.8649999999998</v>
      </c>
      <c r="T468" s="91">
        <v>114997.836</v>
      </c>
      <c r="U468" s="91">
        <v>13646</v>
      </c>
      <c r="V468" s="91">
        <f t="shared" si="23"/>
        <v>8427.2194049538321</v>
      </c>
    </row>
    <row r="469" spans="1:22" x14ac:dyDescent="0.25">
      <c r="A469" s="27" t="str">
        <f t="shared" si="21"/>
        <v>32052002007</v>
      </c>
      <c r="B469" s="23">
        <f>VLOOKUP(H469,Nomes!$H$2:$I$79,2,FALSE)</f>
        <v>77</v>
      </c>
      <c r="C469" s="23">
        <f>VLOOKUP(D469,Nomes!$C$2:$D$15,2,FALSE)</f>
        <v>6</v>
      </c>
      <c r="D469" s="23">
        <v>2007</v>
      </c>
      <c r="E469" s="23">
        <v>32</v>
      </c>
      <c r="F469" s="23" t="s">
        <v>14</v>
      </c>
      <c r="G469" s="23" t="s">
        <v>188</v>
      </c>
      <c r="H469" s="23" t="s">
        <v>189</v>
      </c>
      <c r="I469" s="23" t="s">
        <v>69</v>
      </c>
      <c r="J469" s="23" t="s">
        <v>17</v>
      </c>
      <c r="K469" s="23" t="s">
        <v>18</v>
      </c>
      <c r="L469" s="23">
        <f>VLOOKUP(H469,Regiões!$A$1:$E$79,4,FALSE)</f>
        <v>1</v>
      </c>
      <c r="M469" s="23" t="str">
        <f>VLOOKUP(H469,Regiões!$A$1:$E$79,5,FALSE)</f>
        <v>Metropolitana</v>
      </c>
      <c r="N469" s="91">
        <v>6319.8819999999996</v>
      </c>
      <c r="O469" s="91">
        <v>1050884.75</v>
      </c>
      <c r="P469" s="91">
        <f t="shared" si="22"/>
        <v>3069117.0470000003</v>
      </c>
      <c r="Q469" s="91">
        <v>2303174.622</v>
      </c>
      <c r="R469" s="91">
        <v>765942.42500000005</v>
      </c>
      <c r="S469" s="91">
        <v>1304270.774</v>
      </c>
      <c r="T469" s="91">
        <v>5430592.4529999997</v>
      </c>
      <c r="U469" s="91">
        <v>398068</v>
      </c>
      <c r="V469" s="91">
        <f t="shared" si="23"/>
        <v>13642.37379794407</v>
      </c>
    </row>
    <row r="470" spans="1:22" x14ac:dyDescent="0.25">
      <c r="A470" s="27" t="str">
        <f t="shared" si="21"/>
        <v>32053092007</v>
      </c>
      <c r="B470" s="23">
        <f>VLOOKUP(H470,Nomes!$H$2:$I$79,2,FALSE)</f>
        <v>78</v>
      </c>
      <c r="C470" s="23">
        <f>VLOOKUP(D470,Nomes!$C$2:$D$15,2,FALSE)</f>
        <v>6</v>
      </c>
      <c r="D470" s="23">
        <v>2007</v>
      </c>
      <c r="E470" s="23">
        <v>32</v>
      </c>
      <c r="F470" s="23" t="s">
        <v>14</v>
      </c>
      <c r="G470" s="23" t="s">
        <v>190</v>
      </c>
      <c r="H470" s="23" t="s">
        <v>71</v>
      </c>
      <c r="I470" s="23" t="s">
        <v>69</v>
      </c>
      <c r="J470" s="23" t="s">
        <v>17</v>
      </c>
      <c r="K470" s="23" t="s">
        <v>18</v>
      </c>
      <c r="L470" s="23">
        <f>VLOOKUP(H470,Regiões!$A$1:$E$79,4,FALSE)</f>
        <v>1</v>
      </c>
      <c r="M470" s="23" t="str">
        <f>VLOOKUP(H470,Regiões!$A$1:$E$79,5,FALSE)</f>
        <v>Metropolitana</v>
      </c>
      <c r="N470" s="91">
        <v>4698.3010000000004</v>
      </c>
      <c r="O470" s="91">
        <v>2644942.5630000001</v>
      </c>
      <c r="P470" s="91">
        <f t="shared" si="22"/>
        <v>6888454.3379999995</v>
      </c>
      <c r="Q470" s="91">
        <v>5934111.2479999997</v>
      </c>
      <c r="R470" s="91">
        <v>954343.09</v>
      </c>
      <c r="S470" s="91">
        <v>5387409.3770000003</v>
      </c>
      <c r="T470" s="91">
        <v>14925504.578</v>
      </c>
      <c r="U470" s="91">
        <v>314042</v>
      </c>
      <c r="V470" s="91">
        <f t="shared" si="23"/>
        <v>47527.096942447191</v>
      </c>
    </row>
    <row r="471" spans="1:22" x14ac:dyDescent="0.25">
      <c r="A471" s="27" t="str">
        <f t="shared" ref="A471:A500" si="24">G471&amp;D471</f>
        <v>32001022008</v>
      </c>
      <c r="B471" s="23">
        <f>VLOOKUP(H471,Nomes!$H$2:$I$79,2,FALSE)</f>
        <v>1</v>
      </c>
      <c r="C471" s="23">
        <f>VLOOKUP(D471,Nomes!$C$2:$D$15,2,FALSE)</f>
        <v>7</v>
      </c>
      <c r="D471" s="23">
        <v>2008</v>
      </c>
      <c r="E471" s="23">
        <v>32</v>
      </c>
      <c r="F471" s="23" t="s">
        <v>14</v>
      </c>
      <c r="G471" s="23" t="s">
        <v>15</v>
      </c>
      <c r="H471" s="23" t="s">
        <v>16</v>
      </c>
      <c r="I471" s="23"/>
      <c r="J471" s="23" t="s">
        <v>17</v>
      </c>
      <c r="K471" s="23" t="s">
        <v>18</v>
      </c>
      <c r="L471" s="23">
        <f>VLOOKUP(H471,Regiões!$A$1:$E$79,4,FALSE)</f>
        <v>3</v>
      </c>
      <c r="M471" s="23" t="str">
        <f>VLOOKUP(H471,Regiões!$A$1:$E$79,5,FALSE)</f>
        <v>Sudoeste Serrana</v>
      </c>
      <c r="N471" s="91">
        <v>26863.856</v>
      </c>
      <c r="O471" s="91">
        <v>12839.569</v>
      </c>
      <c r="P471" s="91">
        <f t="shared" si="22"/>
        <v>138680.44</v>
      </c>
      <c r="Q471" s="91">
        <v>61365.767</v>
      </c>
      <c r="R471" s="91">
        <v>77314.672999999995</v>
      </c>
      <c r="S471" s="91">
        <v>10042.316999999999</v>
      </c>
      <c r="T471" s="91">
        <v>188426.18299999999</v>
      </c>
      <c r="U471" s="91">
        <v>31489</v>
      </c>
      <c r="V471" s="91">
        <f t="shared" si="23"/>
        <v>5983.8731938137125</v>
      </c>
    </row>
    <row r="472" spans="1:22" x14ac:dyDescent="0.25">
      <c r="A472" s="27" t="str">
        <f t="shared" si="24"/>
        <v>32001362008</v>
      </c>
      <c r="B472" s="23">
        <f>VLOOKUP(H472,Nomes!$H$2:$I$79,2,FALSE)</f>
        <v>2</v>
      </c>
      <c r="C472" s="23">
        <f>VLOOKUP(D472,Nomes!$C$2:$D$15,2,FALSE)</f>
        <v>7</v>
      </c>
      <c r="D472" s="23">
        <v>2008</v>
      </c>
      <c r="E472" s="23">
        <v>32</v>
      </c>
      <c r="F472" s="23" t="s">
        <v>14</v>
      </c>
      <c r="G472" s="23" t="s">
        <v>20</v>
      </c>
      <c r="H472" s="23" t="s">
        <v>21</v>
      </c>
      <c r="I472" s="23"/>
      <c r="J472" s="23" t="s">
        <v>22</v>
      </c>
      <c r="K472" s="23" t="s">
        <v>23</v>
      </c>
      <c r="L472" s="23">
        <f>VLOOKUP(H472,Regiões!$A$1:$E$79,4,FALSE)</f>
        <v>10</v>
      </c>
      <c r="M472" s="23" t="str">
        <f>VLOOKUP(H472,Regiões!$A$1:$E$79,5,FALSE)</f>
        <v>Noroeste</v>
      </c>
      <c r="N472" s="91">
        <v>22548.924999999999</v>
      </c>
      <c r="O472" s="91">
        <v>9570.7340000000004</v>
      </c>
      <c r="P472" s="91">
        <f t="shared" si="22"/>
        <v>44418.228000000003</v>
      </c>
      <c r="Q472" s="91">
        <v>18169.666000000001</v>
      </c>
      <c r="R472" s="91">
        <v>26248.562000000002</v>
      </c>
      <c r="S472" s="91">
        <v>5129.0889999999999</v>
      </c>
      <c r="T472" s="91">
        <v>81666.975999999995</v>
      </c>
      <c r="U472" s="91">
        <v>9520</v>
      </c>
      <c r="V472" s="91">
        <f t="shared" si="23"/>
        <v>8578.4638655462186</v>
      </c>
    </row>
    <row r="473" spans="1:22" x14ac:dyDescent="0.25">
      <c r="A473" s="27" t="str">
        <f t="shared" si="24"/>
        <v>32001692008</v>
      </c>
      <c r="B473" s="23">
        <f>VLOOKUP(H473,Nomes!$H$2:$I$79,2,FALSE)</f>
        <v>3</v>
      </c>
      <c r="C473" s="23">
        <f>VLOOKUP(D473,Nomes!$C$2:$D$15,2,FALSE)</f>
        <v>7</v>
      </c>
      <c r="D473" s="23">
        <v>2008</v>
      </c>
      <c r="E473" s="23">
        <v>32</v>
      </c>
      <c r="F473" s="23" t="s">
        <v>14</v>
      </c>
      <c r="G473" s="23" t="s">
        <v>26</v>
      </c>
      <c r="H473" s="23" t="s">
        <v>27</v>
      </c>
      <c r="I473" s="23"/>
      <c r="J473" s="23" t="s">
        <v>22</v>
      </c>
      <c r="K473" s="23" t="s">
        <v>23</v>
      </c>
      <c r="L473" s="23">
        <f>VLOOKUP(H473,Regiões!$A$1:$E$79,4,FALSE)</f>
        <v>10</v>
      </c>
      <c r="M473" s="23" t="str">
        <f>VLOOKUP(H473,Regiões!$A$1:$E$79,5,FALSE)</f>
        <v>Noroeste</v>
      </c>
      <c r="N473" s="91">
        <v>12954.268</v>
      </c>
      <c r="O473" s="91">
        <v>13693.924999999999</v>
      </c>
      <c r="P473" s="91">
        <f t="shared" si="22"/>
        <v>54446.084000000003</v>
      </c>
      <c r="Q473" s="91">
        <v>20155.187000000002</v>
      </c>
      <c r="R473" s="91">
        <v>34290.896999999997</v>
      </c>
      <c r="S473" s="91">
        <v>3908.3649999999998</v>
      </c>
      <c r="T473" s="91">
        <v>85002.642000000007</v>
      </c>
      <c r="U473" s="91">
        <v>12163</v>
      </c>
      <c r="V473" s="91">
        <f t="shared" si="23"/>
        <v>6988.6246814108363</v>
      </c>
    </row>
    <row r="474" spans="1:22" x14ac:dyDescent="0.25">
      <c r="A474" s="27" t="str">
        <f t="shared" si="24"/>
        <v>32002012008</v>
      </c>
      <c r="B474" s="23">
        <f>VLOOKUP(H474,Nomes!$H$2:$I$79,2,FALSE)</f>
        <v>4</v>
      </c>
      <c r="C474" s="23">
        <f>VLOOKUP(D474,Nomes!$C$2:$D$15,2,FALSE)</f>
        <v>7</v>
      </c>
      <c r="D474" s="23">
        <v>2008</v>
      </c>
      <c r="E474" s="23">
        <v>32</v>
      </c>
      <c r="F474" s="23" t="s">
        <v>14</v>
      </c>
      <c r="G474" s="23" t="s">
        <v>30</v>
      </c>
      <c r="H474" s="23" t="s">
        <v>31</v>
      </c>
      <c r="I474" s="23"/>
      <c r="J474" s="23" t="s">
        <v>32</v>
      </c>
      <c r="K474" s="23" t="s">
        <v>33</v>
      </c>
      <c r="L474" s="23">
        <f>VLOOKUP(H474,Regiões!$A$1:$E$79,4,FALSE)</f>
        <v>6</v>
      </c>
      <c r="M474" s="23" t="str">
        <f>VLOOKUP(H474,Regiões!$A$1:$E$79,5,FALSE)</f>
        <v>Caparaó</v>
      </c>
      <c r="N474" s="91">
        <v>18075.937999999998</v>
      </c>
      <c r="O474" s="91">
        <v>22317.728999999999</v>
      </c>
      <c r="P474" s="91">
        <f t="shared" si="22"/>
        <v>157866.01300000001</v>
      </c>
      <c r="Q474" s="91">
        <v>79764.857000000004</v>
      </c>
      <c r="R474" s="91">
        <v>78101.156000000003</v>
      </c>
      <c r="S474" s="91">
        <v>13963.579</v>
      </c>
      <c r="T474" s="91">
        <v>212223.25899999999</v>
      </c>
      <c r="U474" s="91">
        <v>31222</v>
      </c>
      <c r="V474" s="91">
        <f t="shared" si="23"/>
        <v>6797.2346102107485</v>
      </c>
    </row>
    <row r="475" spans="1:22" x14ac:dyDescent="0.25">
      <c r="A475" s="27" t="str">
        <f t="shared" si="24"/>
        <v>32003002008</v>
      </c>
      <c r="B475" s="23">
        <f>VLOOKUP(H475,Nomes!$H$2:$I$79,2,FALSE)</f>
        <v>5</v>
      </c>
      <c r="C475" s="23">
        <f>VLOOKUP(D475,Nomes!$C$2:$D$15,2,FALSE)</f>
        <v>7</v>
      </c>
      <c r="D475" s="23">
        <v>2008</v>
      </c>
      <c r="E475" s="23">
        <v>32</v>
      </c>
      <c r="F475" s="23" t="s">
        <v>14</v>
      </c>
      <c r="G475" s="23" t="s">
        <v>35</v>
      </c>
      <c r="H475" s="23" t="s">
        <v>36</v>
      </c>
      <c r="I475" s="23"/>
      <c r="J475" s="23" t="s">
        <v>17</v>
      </c>
      <c r="K475" s="23" t="s">
        <v>18</v>
      </c>
      <c r="L475" s="23">
        <f>VLOOKUP(H475,Regiões!$A$1:$E$79,4,FALSE)</f>
        <v>4</v>
      </c>
      <c r="M475" s="23" t="str">
        <f>VLOOKUP(H475,Regiões!$A$1:$E$79,5,FALSE)</f>
        <v>Litoral Sul</v>
      </c>
      <c r="N475" s="91">
        <v>21302.373</v>
      </c>
      <c r="O475" s="91">
        <v>9552.7929999999997</v>
      </c>
      <c r="P475" s="91">
        <f t="shared" si="22"/>
        <v>75677.418999999994</v>
      </c>
      <c r="Q475" s="91">
        <v>38903.127</v>
      </c>
      <c r="R475" s="91">
        <v>36774.292000000001</v>
      </c>
      <c r="S475" s="91">
        <v>10937.653</v>
      </c>
      <c r="T475" s="91">
        <v>117470.23699999999</v>
      </c>
      <c r="U475" s="91">
        <v>14507</v>
      </c>
      <c r="V475" s="91">
        <f t="shared" si="23"/>
        <v>8097.4865237471568</v>
      </c>
    </row>
    <row r="476" spans="1:22" x14ac:dyDescent="0.25">
      <c r="A476" s="27" t="str">
        <f t="shared" si="24"/>
        <v>32003592008</v>
      </c>
      <c r="B476" s="23">
        <f>VLOOKUP(H476,Nomes!$H$2:$I$79,2,FALSE)</f>
        <v>6</v>
      </c>
      <c r="C476" s="23">
        <f>VLOOKUP(D476,Nomes!$C$2:$D$15,2,FALSE)</f>
        <v>7</v>
      </c>
      <c r="D476" s="23">
        <v>2008</v>
      </c>
      <c r="E476" s="23">
        <v>32</v>
      </c>
      <c r="F476" s="23" t="s">
        <v>14</v>
      </c>
      <c r="G476" s="23" t="s">
        <v>39</v>
      </c>
      <c r="H476" s="23" t="s">
        <v>40</v>
      </c>
      <c r="I476" s="23"/>
      <c r="J476" s="23" t="s">
        <v>22</v>
      </c>
      <c r="K476" s="23" t="s">
        <v>23</v>
      </c>
      <c r="L476" s="23">
        <f>VLOOKUP(H476,Regiões!$A$1:$E$79,4,FALSE)</f>
        <v>8</v>
      </c>
      <c r="M476" s="23" t="str">
        <f>VLOOKUP(H476,Regiões!$A$1:$E$79,5,FALSE)</f>
        <v>Centro-Oeste</v>
      </c>
      <c r="N476" s="91">
        <v>7784.2269999999999</v>
      </c>
      <c r="O476" s="91">
        <v>1871.2570000000001</v>
      </c>
      <c r="P476" s="91">
        <f t="shared" si="22"/>
        <v>29581.741999999998</v>
      </c>
      <c r="Q476" s="91">
        <v>9665.9349999999995</v>
      </c>
      <c r="R476" s="91">
        <v>19915.807000000001</v>
      </c>
      <c r="S476" s="91">
        <v>1356.931</v>
      </c>
      <c r="T476" s="91">
        <v>40594.156000000003</v>
      </c>
      <c r="U476" s="91">
        <v>6251</v>
      </c>
      <c r="V476" s="91">
        <f t="shared" si="23"/>
        <v>6494.0259158534636</v>
      </c>
    </row>
    <row r="477" spans="1:22" x14ac:dyDescent="0.25">
      <c r="A477" s="27" t="str">
        <f t="shared" si="24"/>
        <v>32004092008</v>
      </c>
      <c r="B477" s="23">
        <f>VLOOKUP(H477,Nomes!$H$2:$I$79,2,FALSE)</f>
        <v>7</v>
      </c>
      <c r="C477" s="23">
        <f>VLOOKUP(D477,Nomes!$C$2:$D$15,2,FALSE)</f>
        <v>7</v>
      </c>
      <c r="D477" s="23">
        <v>2008</v>
      </c>
      <c r="E477" s="23">
        <v>32</v>
      </c>
      <c r="F477" s="23" t="s">
        <v>14</v>
      </c>
      <c r="G477" s="23" t="s">
        <v>43</v>
      </c>
      <c r="H477" s="23" t="s">
        <v>44</v>
      </c>
      <c r="I477" s="23"/>
      <c r="J477" s="23" t="s">
        <v>17</v>
      </c>
      <c r="K477" s="23" t="s">
        <v>18</v>
      </c>
      <c r="L477" s="23">
        <f>VLOOKUP(H477,Regiões!$A$1:$E$79,4,FALSE)</f>
        <v>4</v>
      </c>
      <c r="M477" s="23" t="str">
        <f>VLOOKUP(H477,Regiões!$A$1:$E$79,5,FALSE)</f>
        <v>Litoral Sul</v>
      </c>
      <c r="N477" s="91">
        <v>14434.191000000001</v>
      </c>
      <c r="O477" s="91">
        <v>2070687.746</v>
      </c>
      <c r="P477" s="91">
        <f t="shared" si="22"/>
        <v>574091.58799999999</v>
      </c>
      <c r="Q477" s="91">
        <v>478825.64600000001</v>
      </c>
      <c r="R477" s="91">
        <v>95265.941999999995</v>
      </c>
      <c r="S477" s="91">
        <v>114558.52800000001</v>
      </c>
      <c r="T477" s="91">
        <v>2773772.0529999998</v>
      </c>
      <c r="U477" s="91">
        <v>20144</v>
      </c>
      <c r="V477" s="91">
        <f t="shared" si="23"/>
        <v>137697.18293288324</v>
      </c>
    </row>
    <row r="478" spans="1:22" x14ac:dyDescent="0.25">
      <c r="A478" s="27" t="str">
        <f t="shared" si="24"/>
        <v>32005082008</v>
      </c>
      <c r="B478" s="23">
        <f>VLOOKUP(H478,Nomes!$H$2:$I$79,2,FALSE)</f>
        <v>8</v>
      </c>
      <c r="C478" s="23">
        <f>VLOOKUP(D478,Nomes!$C$2:$D$15,2,FALSE)</f>
        <v>7</v>
      </c>
      <c r="D478" s="23">
        <v>2008</v>
      </c>
      <c r="E478" s="23">
        <v>32</v>
      </c>
      <c r="F478" s="23" t="s">
        <v>14</v>
      </c>
      <c r="G478" s="23" t="s">
        <v>45</v>
      </c>
      <c r="H478" s="23" t="s">
        <v>46</v>
      </c>
      <c r="I478" s="23"/>
      <c r="J478" s="23" t="s">
        <v>32</v>
      </c>
      <c r="K478" s="23" t="s">
        <v>33</v>
      </c>
      <c r="L478" s="23">
        <f>VLOOKUP(H478,Regiões!$A$1:$E$79,4,FALSE)</f>
        <v>5</v>
      </c>
      <c r="M478" s="23" t="str">
        <f>VLOOKUP(H478,Regiões!$A$1:$E$79,5,FALSE)</f>
        <v>Central Sul</v>
      </c>
      <c r="N478" s="91">
        <v>5258.9970000000003</v>
      </c>
      <c r="O478" s="91">
        <v>2802.8490000000002</v>
      </c>
      <c r="P478" s="91">
        <f t="shared" si="22"/>
        <v>33120.891000000003</v>
      </c>
      <c r="Q478" s="91">
        <v>10949.163</v>
      </c>
      <c r="R478" s="91">
        <v>22171.727999999999</v>
      </c>
      <c r="S478" s="91">
        <v>1379.6949999999999</v>
      </c>
      <c r="T478" s="91">
        <v>42562.432999999997</v>
      </c>
      <c r="U478" s="91">
        <v>7864</v>
      </c>
      <c r="V478" s="91">
        <f t="shared" si="23"/>
        <v>5412.3134537131227</v>
      </c>
    </row>
    <row r="479" spans="1:22" x14ac:dyDescent="0.25">
      <c r="A479" s="27" t="str">
        <f t="shared" si="24"/>
        <v>32006072008</v>
      </c>
      <c r="B479" s="23">
        <f>VLOOKUP(H479,Nomes!$H$2:$I$79,2,FALSE)</f>
        <v>9</v>
      </c>
      <c r="C479" s="23">
        <f>VLOOKUP(D479,Nomes!$C$2:$D$15,2,FALSE)</f>
        <v>7</v>
      </c>
      <c r="D479" s="23">
        <v>2008</v>
      </c>
      <c r="E479" s="23">
        <v>32</v>
      </c>
      <c r="F479" s="23" t="s">
        <v>14</v>
      </c>
      <c r="G479" s="23" t="s">
        <v>49</v>
      </c>
      <c r="H479" s="23" t="s">
        <v>50</v>
      </c>
      <c r="I479" s="23"/>
      <c r="J479" s="23" t="s">
        <v>51</v>
      </c>
      <c r="K479" s="23" t="s">
        <v>52</v>
      </c>
      <c r="L479" s="23">
        <f>VLOOKUP(H479,Regiões!$A$1:$E$79,4,FALSE)</f>
        <v>7</v>
      </c>
      <c r="M479" s="23" t="str">
        <f>VLOOKUP(H479,Regiões!$A$1:$E$79,5,FALSE)</f>
        <v>Rio Doce</v>
      </c>
      <c r="N479" s="91">
        <v>51396.686999999998</v>
      </c>
      <c r="O479" s="91">
        <v>2462899.432</v>
      </c>
      <c r="P479" s="91">
        <f t="shared" si="22"/>
        <v>983499.79999999993</v>
      </c>
      <c r="Q479" s="91">
        <v>722254.84</v>
      </c>
      <c r="R479" s="91">
        <v>261244.96</v>
      </c>
      <c r="S479" s="91">
        <v>407771.59600000002</v>
      </c>
      <c r="T479" s="91">
        <v>3905567.5159999998</v>
      </c>
      <c r="U479" s="91">
        <v>77414</v>
      </c>
      <c r="V479" s="91">
        <f t="shared" si="23"/>
        <v>50450.403234557059</v>
      </c>
    </row>
    <row r="480" spans="1:22" x14ac:dyDescent="0.25">
      <c r="A480" s="27" t="str">
        <f t="shared" si="24"/>
        <v>32007062008</v>
      </c>
      <c r="B480" s="23">
        <f>VLOOKUP(H480,Nomes!$H$2:$I$79,2,FALSE)</f>
        <v>10</v>
      </c>
      <c r="C480" s="23">
        <f>VLOOKUP(D480,Nomes!$C$2:$D$15,2,FALSE)</f>
        <v>7</v>
      </c>
      <c r="D480" s="23">
        <v>2008</v>
      </c>
      <c r="E480" s="23">
        <v>32</v>
      </c>
      <c r="F480" s="23" t="s">
        <v>14</v>
      </c>
      <c r="G480" s="23" t="s">
        <v>55</v>
      </c>
      <c r="H480" s="23" t="s">
        <v>56</v>
      </c>
      <c r="I480" s="23"/>
      <c r="J480" s="23" t="s">
        <v>32</v>
      </c>
      <c r="K480" s="23" t="s">
        <v>33</v>
      </c>
      <c r="L480" s="23">
        <f>VLOOKUP(H480,Regiões!$A$1:$E$79,4,FALSE)</f>
        <v>5</v>
      </c>
      <c r="M480" s="23" t="str">
        <f>VLOOKUP(H480,Regiões!$A$1:$E$79,5,FALSE)</f>
        <v>Central Sul</v>
      </c>
      <c r="N480" s="91">
        <v>7910.5519999999997</v>
      </c>
      <c r="O480" s="91">
        <v>27840.905999999999</v>
      </c>
      <c r="P480" s="91">
        <f t="shared" si="22"/>
        <v>52367.440999999999</v>
      </c>
      <c r="Q480" s="91">
        <v>24281.553</v>
      </c>
      <c r="R480" s="91">
        <v>28085.887999999999</v>
      </c>
      <c r="S480" s="91">
        <v>10974.147999999999</v>
      </c>
      <c r="T480" s="91">
        <v>99093.046000000002</v>
      </c>
      <c r="U480" s="91">
        <v>9272</v>
      </c>
      <c r="V480" s="91">
        <f t="shared" si="23"/>
        <v>10687.343183779119</v>
      </c>
    </row>
    <row r="481" spans="1:22" x14ac:dyDescent="0.25">
      <c r="A481" s="27" t="str">
        <f t="shared" si="24"/>
        <v>32008052008</v>
      </c>
      <c r="B481" s="23">
        <f>VLOOKUP(H481,Nomes!$H$2:$I$79,2,FALSE)</f>
        <v>11</v>
      </c>
      <c r="C481" s="23">
        <f>VLOOKUP(D481,Nomes!$C$2:$D$15,2,FALSE)</f>
        <v>7</v>
      </c>
      <c r="D481" s="23">
        <v>2008</v>
      </c>
      <c r="E481" s="23">
        <v>32</v>
      </c>
      <c r="F481" s="23" t="s">
        <v>14</v>
      </c>
      <c r="G481" s="23" t="s">
        <v>57</v>
      </c>
      <c r="H481" s="23" t="s">
        <v>58</v>
      </c>
      <c r="I481" s="23"/>
      <c r="J481" s="23" t="s">
        <v>22</v>
      </c>
      <c r="K481" s="23" t="s">
        <v>23</v>
      </c>
      <c r="L481" s="23">
        <f>VLOOKUP(H481,Regiões!$A$1:$E$79,4,FALSE)</f>
        <v>8</v>
      </c>
      <c r="M481" s="23" t="str">
        <f>VLOOKUP(H481,Regiões!$A$1:$E$79,5,FALSE)</f>
        <v>Centro-Oeste</v>
      </c>
      <c r="N481" s="91">
        <v>21531.917000000001</v>
      </c>
      <c r="O481" s="91">
        <v>92181.828999999998</v>
      </c>
      <c r="P481" s="91">
        <f t="shared" si="22"/>
        <v>151240.91399999999</v>
      </c>
      <c r="Q481" s="91">
        <v>73943.342000000004</v>
      </c>
      <c r="R481" s="91">
        <v>77297.572</v>
      </c>
      <c r="S481" s="91">
        <v>15992.73</v>
      </c>
      <c r="T481" s="91">
        <v>280947.38900000002</v>
      </c>
      <c r="U481" s="91">
        <v>29722</v>
      </c>
      <c r="V481" s="91">
        <f t="shared" si="23"/>
        <v>9452.5061907004911</v>
      </c>
    </row>
    <row r="482" spans="1:22" x14ac:dyDescent="0.25">
      <c r="A482" s="27" t="str">
        <f t="shared" si="24"/>
        <v>32009042008</v>
      </c>
      <c r="B482" s="23">
        <f>VLOOKUP(H482,Nomes!$H$2:$I$79,2,FALSE)</f>
        <v>12</v>
      </c>
      <c r="C482" s="23">
        <f>VLOOKUP(D482,Nomes!$C$2:$D$15,2,FALSE)</f>
        <v>7</v>
      </c>
      <c r="D482" s="23">
        <v>2008</v>
      </c>
      <c r="E482" s="23">
        <v>32</v>
      </c>
      <c r="F482" s="23" t="s">
        <v>14</v>
      </c>
      <c r="G482" s="23" t="s">
        <v>59</v>
      </c>
      <c r="H482" s="23" t="s">
        <v>29</v>
      </c>
      <c r="I482" s="23"/>
      <c r="J482" s="23" t="s">
        <v>22</v>
      </c>
      <c r="K482" s="23" t="s">
        <v>23</v>
      </c>
      <c r="L482" s="23">
        <f>VLOOKUP(H482,Regiões!$A$1:$E$79,4,FALSE)</f>
        <v>10</v>
      </c>
      <c r="M482" s="23" t="str">
        <f>VLOOKUP(H482,Regiões!$A$1:$E$79,5,FALSE)</f>
        <v>Noroeste</v>
      </c>
      <c r="N482" s="91">
        <v>20536.973000000002</v>
      </c>
      <c r="O482" s="91">
        <v>63366.597999999998</v>
      </c>
      <c r="P482" s="91">
        <f t="shared" si="22"/>
        <v>233502.17</v>
      </c>
      <c r="Q482" s="91">
        <v>121587.33100000001</v>
      </c>
      <c r="R482" s="91">
        <v>111914.83900000001</v>
      </c>
      <c r="S482" s="91">
        <v>31068.598000000002</v>
      </c>
      <c r="T482" s="91">
        <v>348474.34</v>
      </c>
      <c r="U482" s="91">
        <v>41301</v>
      </c>
      <c r="V482" s="91">
        <f t="shared" si="23"/>
        <v>8437.4310549381371</v>
      </c>
    </row>
    <row r="483" spans="1:22" x14ac:dyDescent="0.25">
      <c r="A483" s="27" t="str">
        <f t="shared" si="24"/>
        <v>32010012008</v>
      </c>
      <c r="B483" s="23">
        <f>VLOOKUP(H483,Nomes!$H$2:$I$79,2,FALSE)</f>
        <v>13</v>
      </c>
      <c r="C483" s="23">
        <f>VLOOKUP(D483,Nomes!$C$2:$D$15,2,FALSE)</f>
        <v>7</v>
      </c>
      <c r="D483" s="23">
        <v>2008</v>
      </c>
      <c r="E483" s="23">
        <v>32</v>
      </c>
      <c r="F483" s="23" t="s">
        <v>14</v>
      </c>
      <c r="G483" s="23" t="s">
        <v>60</v>
      </c>
      <c r="H483" s="23" t="s">
        <v>61</v>
      </c>
      <c r="I483" s="23"/>
      <c r="J483" s="23" t="s">
        <v>22</v>
      </c>
      <c r="K483" s="23" t="s">
        <v>23</v>
      </c>
      <c r="L483" s="23">
        <f>VLOOKUP(H483,Regiões!$A$1:$E$79,4,FALSE)</f>
        <v>9</v>
      </c>
      <c r="M483" s="23" t="str">
        <f>VLOOKUP(H483,Regiões!$A$1:$E$79,5,FALSE)</f>
        <v>Nordeste</v>
      </c>
      <c r="N483" s="91">
        <v>32138.572</v>
      </c>
      <c r="O483" s="91">
        <v>8947.7900000000009</v>
      </c>
      <c r="P483" s="91">
        <f t="shared" si="22"/>
        <v>63793.426999999996</v>
      </c>
      <c r="Q483" s="91">
        <v>29215.628000000001</v>
      </c>
      <c r="R483" s="91">
        <v>34577.798999999999</v>
      </c>
      <c r="S483" s="91">
        <v>4808.3220000000001</v>
      </c>
      <c r="T483" s="91">
        <v>109688.11199999999</v>
      </c>
      <c r="U483" s="91">
        <v>13182</v>
      </c>
      <c r="V483" s="91">
        <f t="shared" si="23"/>
        <v>8321.0523441055993</v>
      </c>
    </row>
    <row r="484" spans="1:22" x14ac:dyDescent="0.25">
      <c r="A484" s="27" t="str">
        <f t="shared" si="24"/>
        <v>32011002008</v>
      </c>
      <c r="B484" s="23">
        <f>VLOOKUP(H484,Nomes!$H$2:$I$79,2,FALSE)</f>
        <v>14</v>
      </c>
      <c r="C484" s="23">
        <f>VLOOKUP(D484,Nomes!$C$2:$D$15,2,FALSE)</f>
        <v>7</v>
      </c>
      <c r="D484" s="23">
        <v>2008</v>
      </c>
      <c r="E484" s="23">
        <v>32</v>
      </c>
      <c r="F484" s="23" t="s">
        <v>14</v>
      </c>
      <c r="G484" s="23" t="s">
        <v>62</v>
      </c>
      <c r="H484" s="23" t="s">
        <v>63</v>
      </c>
      <c r="I484" s="23"/>
      <c r="J484" s="23" t="s">
        <v>32</v>
      </c>
      <c r="K484" s="23" t="s">
        <v>33</v>
      </c>
      <c r="L484" s="23">
        <f>VLOOKUP(H484,Regiões!$A$1:$E$79,4,FALSE)</f>
        <v>6</v>
      </c>
      <c r="M484" s="23" t="str">
        <f>VLOOKUP(H484,Regiões!$A$1:$E$79,5,FALSE)</f>
        <v>Caparaó</v>
      </c>
      <c r="N484" s="91">
        <v>1394.4390000000001</v>
      </c>
      <c r="O484" s="91">
        <v>11850.058999999999</v>
      </c>
      <c r="P484" s="91">
        <f t="shared" si="22"/>
        <v>44750.809000000001</v>
      </c>
      <c r="Q484" s="91">
        <v>21921.103999999999</v>
      </c>
      <c r="R484" s="91">
        <v>22829.705000000002</v>
      </c>
      <c r="S484" s="91">
        <v>6468.9059999999999</v>
      </c>
      <c r="T484" s="91">
        <v>64464.213000000003</v>
      </c>
      <c r="U484" s="91">
        <v>9638</v>
      </c>
      <c r="V484" s="91">
        <f t="shared" si="23"/>
        <v>6688.5466901846858</v>
      </c>
    </row>
    <row r="485" spans="1:22" x14ac:dyDescent="0.25">
      <c r="A485" s="27" t="str">
        <f t="shared" si="24"/>
        <v>32011592008</v>
      </c>
      <c r="B485" s="23">
        <f>VLOOKUP(H485,Nomes!$H$2:$I$79,2,FALSE)</f>
        <v>15</v>
      </c>
      <c r="C485" s="23">
        <f>VLOOKUP(D485,Nomes!$C$2:$D$15,2,FALSE)</f>
        <v>7</v>
      </c>
      <c r="D485" s="23">
        <v>2008</v>
      </c>
      <c r="E485" s="23">
        <v>32</v>
      </c>
      <c r="F485" s="23" t="s">
        <v>14</v>
      </c>
      <c r="G485" s="23" t="s">
        <v>64</v>
      </c>
      <c r="H485" s="23" t="s">
        <v>65</v>
      </c>
      <c r="I485" s="23"/>
      <c r="J485" s="23" t="s">
        <v>17</v>
      </c>
      <c r="K485" s="23" t="s">
        <v>18</v>
      </c>
      <c r="L485" s="23">
        <f>VLOOKUP(H485,Regiões!$A$1:$E$79,4,FALSE)</f>
        <v>3</v>
      </c>
      <c r="M485" s="23" t="str">
        <f>VLOOKUP(H485,Regiões!$A$1:$E$79,5,FALSE)</f>
        <v>Sudoeste Serrana</v>
      </c>
      <c r="N485" s="91">
        <v>35120.017999999996</v>
      </c>
      <c r="O485" s="91">
        <v>5108.0879999999997</v>
      </c>
      <c r="P485" s="91">
        <f t="shared" si="22"/>
        <v>49758.343000000001</v>
      </c>
      <c r="Q485" s="91">
        <v>18420.786</v>
      </c>
      <c r="R485" s="91">
        <v>31337.557000000001</v>
      </c>
      <c r="S485" s="91">
        <v>3711.9279999999999</v>
      </c>
      <c r="T485" s="91">
        <v>93698.376000000004</v>
      </c>
      <c r="U485" s="91">
        <v>11161</v>
      </c>
      <c r="V485" s="91">
        <f t="shared" si="23"/>
        <v>8395.1595735149185</v>
      </c>
    </row>
    <row r="486" spans="1:22" x14ac:dyDescent="0.25">
      <c r="A486" s="27" t="str">
        <f t="shared" si="24"/>
        <v>32012092008</v>
      </c>
      <c r="B486" s="23">
        <f>VLOOKUP(H486,Nomes!$H$2:$I$79,2,FALSE)</f>
        <v>16</v>
      </c>
      <c r="C486" s="23">
        <f>VLOOKUP(D486,Nomes!$C$2:$D$15,2,FALSE)</f>
        <v>7</v>
      </c>
      <c r="D486" s="23">
        <v>2008</v>
      </c>
      <c r="E486" s="23">
        <v>32</v>
      </c>
      <c r="F486" s="23" t="s">
        <v>14</v>
      </c>
      <c r="G486" s="23" t="s">
        <v>66</v>
      </c>
      <c r="H486" s="23" t="s">
        <v>48</v>
      </c>
      <c r="I486" s="23"/>
      <c r="J486" s="23" t="s">
        <v>32</v>
      </c>
      <c r="K486" s="23" t="s">
        <v>33</v>
      </c>
      <c r="L486" s="23">
        <f>VLOOKUP(H486,Regiões!$A$1:$E$79,4,FALSE)</f>
        <v>5</v>
      </c>
      <c r="M486" s="23" t="str">
        <f>VLOOKUP(H486,Regiões!$A$1:$E$79,5,FALSE)</f>
        <v>Central Sul</v>
      </c>
      <c r="N486" s="91">
        <v>24950.221000000001</v>
      </c>
      <c r="O486" s="91">
        <v>619432.18099999998</v>
      </c>
      <c r="P486" s="91">
        <f t="shared" si="22"/>
        <v>1464628.077</v>
      </c>
      <c r="Q486" s="91">
        <v>993488.28099999996</v>
      </c>
      <c r="R486" s="91">
        <v>471139.79599999997</v>
      </c>
      <c r="S486" s="91">
        <v>342363.48100000003</v>
      </c>
      <c r="T486" s="91">
        <v>2451373.9589999998</v>
      </c>
      <c r="U486" s="91">
        <v>198962</v>
      </c>
      <c r="V486" s="91">
        <f t="shared" si="23"/>
        <v>12320.814823936229</v>
      </c>
    </row>
    <row r="487" spans="1:22" x14ac:dyDescent="0.25">
      <c r="A487" s="27" t="str">
        <f t="shared" si="24"/>
        <v>32013082008</v>
      </c>
      <c r="B487" s="23">
        <f>VLOOKUP(H487,Nomes!$H$2:$I$79,2,FALSE)</f>
        <v>17</v>
      </c>
      <c r="C487" s="23">
        <f>VLOOKUP(D487,Nomes!$C$2:$D$15,2,FALSE)</f>
        <v>7</v>
      </c>
      <c r="D487" s="23">
        <v>2008</v>
      </c>
      <c r="E487" s="23">
        <v>32</v>
      </c>
      <c r="F487" s="23" t="s">
        <v>14</v>
      </c>
      <c r="G487" s="23" t="s">
        <v>67</v>
      </c>
      <c r="H487" s="23" t="s">
        <v>68</v>
      </c>
      <c r="I487" s="23" t="s">
        <v>69</v>
      </c>
      <c r="J487" s="23" t="s">
        <v>17</v>
      </c>
      <c r="K487" s="23" t="s">
        <v>18</v>
      </c>
      <c r="L487" s="23">
        <f>VLOOKUP(H487,Regiões!$A$1:$E$79,4,FALSE)</f>
        <v>1</v>
      </c>
      <c r="M487" s="23" t="str">
        <f>VLOOKUP(H487,Regiões!$A$1:$E$79,5,FALSE)</f>
        <v>Metropolitana</v>
      </c>
      <c r="N487" s="91">
        <v>3922.3249999999998</v>
      </c>
      <c r="O487" s="91">
        <v>1055054.5419999999</v>
      </c>
      <c r="P487" s="91">
        <f t="shared" si="22"/>
        <v>2418751.5290000001</v>
      </c>
      <c r="Q487" s="91">
        <v>1675625.3740000001</v>
      </c>
      <c r="R487" s="91">
        <v>743126.15500000003</v>
      </c>
      <c r="S487" s="91">
        <v>940853.11199999996</v>
      </c>
      <c r="T487" s="91">
        <v>4418581.5070000002</v>
      </c>
      <c r="U487" s="91">
        <v>362277</v>
      </c>
      <c r="V487" s="91">
        <f t="shared" si="23"/>
        <v>12196.693433477698</v>
      </c>
    </row>
    <row r="488" spans="1:22" x14ac:dyDescent="0.25">
      <c r="A488" s="27" t="str">
        <f t="shared" si="24"/>
        <v>32014072008</v>
      </c>
      <c r="B488" s="23">
        <f>VLOOKUP(H488,Nomes!$H$2:$I$79,2,FALSE)</f>
        <v>18</v>
      </c>
      <c r="C488" s="23">
        <f>VLOOKUP(D488,Nomes!$C$2:$D$15,2,FALSE)</f>
        <v>7</v>
      </c>
      <c r="D488" s="23">
        <v>2008</v>
      </c>
      <c r="E488" s="23">
        <v>32</v>
      </c>
      <c r="F488" s="23" t="s">
        <v>14</v>
      </c>
      <c r="G488" s="23" t="s">
        <v>72</v>
      </c>
      <c r="H488" s="23" t="s">
        <v>73</v>
      </c>
      <c r="I488" s="23"/>
      <c r="J488" s="23" t="s">
        <v>32</v>
      </c>
      <c r="K488" s="23" t="s">
        <v>33</v>
      </c>
      <c r="L488" s="23">
        <f>VLOOKUP(H488,Regiões!$A$1:$E$79,4,FALSE)</f>
        <v>5</v>
      </c>
      <c r="M488" s="23" t="str">
        <f>VLOOKUP(H488,Regiões!$A$1:$E$79,5,FALSE)</f>
        <v>Central Sul</v>
      </c>
      <c r="N488" s="91">
        <v>26751.094000000001</v>
      </c>
      <c r="O488" s="91">
        <v>54560.006000000001</v>
      </c>
      <c r="P488" s="91">
        <f t="shared" si="22"/>
        <v>201760.81099999999</v>
      </c>
      <c r="Q488" s="91">
        <v>114310.175</v>
      </c>
      <c r="R488" s="91">
        <v>87450.635999999999</v>
      </c>
      <c r="S488" s="91">
        <v>27570.671999999999</v>
      </c>
      <c r="T488" s="91">
        <v>310642.58399999997</v>
      </c>
      <c r="U488" s="91">
        <v>33197</v>
      </c>
      <c r="V488" s="91">
        <f t="shared" si="23"/>
        <v>9357.5498990872675</v>
      </c>
    </row>
    <row r="489" spans="1:22" x14ac:dyDescent="0.25">
      <c r="A489" s="27" t="str">
        <f t="shared" si="24"/>
        <v>32015062008</v>
      </c>
      <c r="B489" s="23">
        <f>VLOOKUP(H489,Nomes!$H$2:$I$79,2,FALSE)</f>
        <v>19</v>
      </c>
      <c r="C489" s="23">
        <f>VLOOKUP(D489,Nomes!$C$2:$D$15,2,FALSE)</f>
        <v>7</v>
      </c>
      <c r="D489" s="23">
        <v>2008</v>
      </c>
      <c r="E489" s="23">
        <v>32</v>
      </c>
      <c r="F489" s="23" t="s">
        <v>14</v>
      </c>
      <c r="G489" s="23" t="s">
        <v>74</v>
      </c>
      <c r="H489" s="23" t="s">
        <v>42</v>
      </c>
      <c r="I489" s="23"/>
      <c r="J489" s="23" t="s">
        <v>22</v>
      </c>
      <c r="K489" s="23" t="s">
        <v>23</v>
      </c>
      <c r="L489" s="23">
        <f>VLOOKUP(H489,Regiões!$A$1:$E$79,4,FALSE)</f>
        <v>8</v>
      </c>
      <c r="M489" s="23" t="str">
        <f>VLOOKUP(H489,Regiões!$A$1:$E$79,5,FALSE)</f>
        <v>Centro-Oeste</v>
      </c>
      <c r="N489" s="91">
        <v>34361.72</v>
      </c>
      <c r="O489" s="91">
        <v>221296.18400000001</v>
      </c>
      <c r="P489" s="91">
        <f t="shared" si="22"/>
        <v>975532.82499999995</v>
      </c>
      <c r="Q489" s="91">
        <v>693488.85699999996</v>
      </c>
      <c r="R489" s="91">
        <v>282043.96799999999</v>
      </c>
      <c r="S489" s="91">
        <v>244792.52100000001</v>
      </c>
      <c r="T489" s="91">
        <v>1475983.25</v>
      </c>
      <c r="U489" s="91">
        <v>110713</v>
      </c>
      <c r="V489" s="91">
        <f t="shared" si="23"/>
        <v>13331.616431674691</v>
      </c>
    </row>
    <row r="490" spans="1:22" x14ac:dyDescent="0.25">
      <c r="A490" s="27" t="str">
        <f t="shared" si="24"/>
        <v>32016052008</v>
      </c>
      <c r="B490" s="23">
        <f>VLOOKUP(H490,Nomes!$H$2:$I$79,2,FALSE)</f>
        <v>20</v>
      </c>
      <c r="C490" s="23">
        <f>VLOOKUP(D490,Nomes!$C$2:$D$15,2,FALSE)</f>
        <v>7</v>
      </c>
      <c r="D490" s="23">
        <v>2008</v>
      </c>
      <c r="E490" s="23">
        <v>32</v>
      </c>
      <c r="F490" s="23" t="s">
        <v>14</v>
      </c>
      <c r="G490" s="23" t="s">
        <v>75</v>
      </c>
      <c r="H490" s="23" t="s">
        <v>76</v>
      </c>
      <c r="I490" s="23"/>
      <c r="J490" s="23" t="s">
        <v>51</v>
      </c>
      <c r="K490" s="23" t="s">
        <v>52</v>
      </c>
      <c r="L490" s="23">
        <f>VLOOKUP(H490,Regiões!$A$1:$E$79,4,FALSE)</f>
        <v>9</v>
      </c>
      <c r="M490" s="23" t="str">
        <f>VLOOKUP(H490,Regiões!$A$1:$E$79,5,FALSE)</f>
        <v>Nordeste</v>
      </c>
      <c r="N490" s="91">
        <v>63401.597000000002</v>
      </c>
      <c r="O490" s="91">
        <v>39147.885000000002</v>
      </c>
      <c r="P490" s="91">
        <f t="shared" si="22"/>
        <v>171134.56900000002</v>
      </c>
      <c r="Q490" s="91">
        <v>91937.588000000003</v>
      </c>
      <c r="R490" s="91">
        <v>79196.981</v>
      </c>
      <c r="S490" s="91">
        <v>44958.197</v>
      </c>
      <c r="T490" s="91">
        <v>318642.24800000002</v>
      </c>
      <c r="U490" s="91">
        <v>27029</v>
      </c>
      <c r="V490" s="91">
        <f t="shared" si="23"/>
        <v>11788.902586111213</v>
      </c>
    </row>
    <row r="491" spans="1:22" x14ac:dyDescent="0.25">
      <c r="A491" s="27" t="str">
        <f t="shared" si="24"/>
        <v>32017042008</v>
      </c>
      <c r="B491" s="23">
        <f>VLOOKUP(H491,Nomes!$H$2:$I$79,2,FALSE)</f>
        <v>21</v>
      </c>
      <c r="C491" s="23">
        <f>VLOOKUP(D491,Nomes!$C$2:$D$15,2,FALSE)</f>
        <v>7</v>
      </c>
      <c r="D491" s="23">
        <v>2008</v>
      </c>
      <c r="E491" s="23">
        <v>32</v>
      </c>
      <c r="F491" s="23" t="s">
        <v>14</v>
      </c>
      <c r="G491" s="23" t="s">
        <v>79</v>
      </c>
      <c r="H491" s="23" t="s">
        <v>80</v>
      </c>
      <c r="I491" s="23"/>
      <c r="J491" s="23" t="s">
        <v>17</v>
      </c>
      <c r="K491" s="23" t="s">
        <v>18</v>
      </c>
      <c r="L491" s="23">
        <f>VLOOKUP(H491,Regiões!$A$1:$E$79,4,FALSE)</f>
        <v>3</v>
      </c>
      <c r="M491" s="23" t="str">
        <f>VLOOKUP(H491,Regiões!$A$1:$E$79,5,FALSE)</f>
        <v>Sudoeste Serrana</v>
      </c>
      <c r="N491" s="91">
        <v>18049.705000000002</v>
      </c>
      <c r="O491" s="91">
        <v>6515.9250000000002</v>
      </c>
      <c r="P491" s="91">
        <f t="shared" si="22"/>
        <v>60499.369000000006</v>
      </c>
      <c r="Q491" s="91">
        <v>25863.562000000002</v>
      </c>
      <c r="R491" s="91">
        <v>34635.807000000001</v>
      </c>
      <c r="S491" s="91">
        <v>5263.518</v>
      </c>
      <c r="T491" s="91">
        <v>90328.517999999996</v>
      </c>
      <c r="U491" s="91">
        <v>11773</v>
      </c>
      <c r="V491" s="91">
        <f t="shared" si="23"/>
        <v>7672.5149069905719</v>
      </c>
    </row>
    <row r="492" spans="1:22" x14ac:dyDescent="0.25">
      <c r="A492" s="27" t="str">
        <f t="shared" si="24"/>
        <v>32018032008</v>
      </c>
      <c r="B492" s="23">
        <f>VLOOKUP(H492,Nomes!$H$2:$I$79,2,FALSE)</f>
        <v>22</v>
      </c>
      <c r="C492" s="23">
        <f>VLOOKUP(D492,Nomes!$C$2:$D$15,2,FALSE)</f>
        <v>7</v>
      </c>
      <c r="D492" s="23">
        <v>2008</v>
      </c>
      <c r="E492" s="23">
        <v>32</v>
      </c>
      <c r="F492" s="23" t="s">
        <v>14</v>
      </c>
      <c r="G492" s="23" t="s">
        <v>81</v>
      </c>
      <c r="H492" s="23" t="s">
        <v>82</v>
      </c>
      <c r="I492" s="23"/>
      <c r="J492" s="23" t="s">
        <v>32</v>
      </c>
      <c r="K492" s="23" t="s">
        <v>33</v>
      </c>
      <c r="L492" s="23">
        <f>VLOOKUP(H492,Regiões!$A$1:$E$79,4,FALSE)</f>
        <v>6</v>
      </c>
      <c r="M492" s="23" t="str">
        <f>VLOOKUP(H492,Regiões!$A$1:$E$79,5,FALSE)</f>
        <v>Caparaó</v>
      </c>
      <c r="N492" s="91">
        <v>5808.6120000000001</v>
      </c>
      <c r="O492" s="91">
        <v>1425.7339999999999</v>
      </c>
      <c r="P492" s="91">
        <f t="shared" si="22"/>
        <v>21019.873</v>
      </c>
      <c r="Q492" s="91">
        <v>5745.3869999999997</v>
      </c>
      <c r="R492" s="91">
        <v>15274.486000000001</v>
      </c>
      <c r="S492" s="91">
        <v>723.26700000000005</v>
      </c>
      <c r="T492" s="91">
        <v>28977.485000000001</v>
      </c>
      <c r="U492" s="91">
        <v>4997</v>
      </c>
      <c r="V492" s="91">
        <f t="shared" si="23"/>
        <v>5798.9763858314991</v>
      </c>
    </row>
    <row r="493" spans="1:22" x14ac:dyDescent="0.25">
      <c r="A493" s="27" t="str">
        <f t="shared" si="24"/>
        <v>32019022008</v>
      </c>
      <c r="B493" s="23">
        <f>VLOOKUP(H493,Nomes!$H$2:$I$79,2,FALSE)</f>
        <v>23</v>
      </c>
      <c r="C493" s="23">
        <f>VLOOKUP(D493,Nomes!$C$2:$D$15,2,FALSE)</f>
        <v>7</v>
      </c>
      <c r="D493" s="23">
        <v>2008</v>
      </c>
      <c r="E493" s="23">
        <v>32</v>
      </c>
      <c r="F493" s="23" t="s">
        <v>14</v>
      </c>
      <c r="G493" s="23" t="s">
        <v>83</v>
      </c>
      <c r="H493" s="23" t="s">
        <v>84</v>
      </c>
      <c r="I493" s="23"/>
      <c r="J493" s="23" t="s">
        <v>17</v>
      </c>
      <c r="K493" s="23" t="s">
        <v>18</v>
      </c>
      <c r="L493" s="23">
        <f>VLOOKUP(H493,Regiões!$A$1:$E$79,4,FALSE)</f>
        <v>3</v>
      </c>
      <c r="M493" s="23" t="str">
        <f>VLOOKUP(H493,Regiões!$A$1:$E$79,5,FALSE)</f>
        <v>Sudoeste Serrana</v>
      </c>
      <c r="N493" s="91">
        <v>51301.533000000003</v>
      </c>
      <c r="O493" s="91">
        <v>23935.664000000001</v>
      </c>
      <c r="P493" s="91">
        <f t="shared" si="22"/>
        <v>161926.976</v>
      </c>
      <c r="Q493" s="91">
        <v>79021.013999999996</v>
      </c>
      <c r="R493" s="91">
        <v>82905.962</v>
      </c>
      <c r="S493" s="91">
        <v>20394.901000000002</v>
      </c>
      <c r="T493" s="91">
        <v>257559.07500000001</v>
      </c>
      <c r="U493" s="91">
        <v>32304</v>
      </c>
      <c r="V493" s="91">
        <f t="shared" si="23"/>
        <v>7972.9778046062411</v>
      </c>
    </row>
    <row r="494" spans="1:22" x14ac:dyDescent="0.25">
      <c r="A494" s="27" t="str">
        <f t="shared" si="24"/>
        <v>32020092008</v>
      </c>
      <c r="B494" s="23">
        <f>VLOOKUP(H494,Nomes!$H$2:$I$79,2,FALSE)</f>
        <v>24</v>
      </c>
      <c r="C494" s="23">
        <f>VLOOKUP(D494,Nomes!$C$2:$D$15,2,FALSE)</f>
        <v>7</v>
      </c>
      <c r="D494" s="23">
        <v>2008</v>
      </c>
      <c r="E494" s="23">
        <v>32</v>
      </c>
      <c r="F494" s="23" t="s">
        <v>14</v>
      </c>
      <c r="G494" s="23" t="s">
        <v>85</v>
      </c>
      <c r="H494" s="23" t="s">
        <v>86</v>
      </c>
      <c r="I494" s="23"/>
      <c r="J494" s="23" t="s">
        <v>32</v>
      </c>
      <c r="K494" s="23" t="s">
        <v>33</v>
      </c>
      <c r="L494" s="23">
        <f>VLOOKUP(H494,Regiões!$A$1:$E$79,4,FALSE)</f>
        <v>6</v>
      </c>
      <c r="M494" s="23" t="str">
        <f>VLOOKUP(H494,Regiões!$A$1:$E$79,5,FALSE)</f>
        <v>Caparaó</v>
      </c>
      <c r="N494" s="91">
        <v>7050.7</v>
      </c>
      <c r="O494" s="91">
        <v>4263.7020000000002</v>
      </c>
      <c r="P494" s="91">
        <f t="shared" si="22"/>
        <v>27977.866999999998</v>
      </c>
      <c r="Q494" s="91">
        <v>10512.934999999999</v>
      </c>
      <c r="R494" s="91">
        <v>17464.932000000001</v>
      </c>
      <c r="S494" s="91">
        <v>2765.3229999999999</v>
      </c>
      <c r="T494" s="91">
        <v>42057.593000000001</v>
      </c>
      <c r="U494" s="91">
        <v>6288</v>
      </c>
      <c r="V494" s="91">
        <f t="shared" si="23"/>
        <v>6688.5485050890584</v>
      </c>
    </row>
    <row r="495" spans="1:22" x14ac:dyDescent="0.25">
      <c r="A495" s="27" t="str">
        <f t="shared" si="24"/>
        <v>32021082008</v>
      </c>
      <c r="B495" s="23">
        <f>VLOOKUP(H495,Nomes!$H$2:$I$79,2,FALSE)</f>
        <v>25</v>
      </c>
      <c r="C495" s="23">
        <f>VLOOKUP(D495,Nomes!$C$2:$D$15,2,FALSE)</f>
        <v>7</v>
      </c>
      <c r="D495" s="23">
        <v>2008</v>
      </c>
      <c r="E495" s="23">
        <v>32</v>
      </c>
      <c r="F495" s="23" t="s">
        <v>14</v>
      </c>
      <c r="G495" s="23" t="s">
        <v>87</v>
      </c>
      <c r="H495" s="23" t="s">
        <v>88</v>
      </c>
      <c r="I495" s="23"/>
      <c r="J495" s="23" t="s">
        <v>22</v>
      </c>
      <c r="K495" s="23" t="s">
        <v>23</v>
      </c>
      <c r="L495" s="23">
        <f>VLOOKUP(H495,Regiões!$A$1:$E$79,4,FALSE)</f>
        <v>10</v>
      </c>
      <c r="M495" s="23" t="str">
        <f>VLOOKUP(H495,Regiões!$A$1:$E$79,5,FALSE)</f>
        <v>Noroeste</v>
      </c>
      <c r="N495" s="91">
        <v>38470.682999999997</v>
      </c>
      <c r="O495" s="91">
        <v>39658.605000000003</v>
      </c>
      <c r="P495" s="91">
        <f t="shared" si="22"/>
        <v>111629.86900000001</v>
      </c>
      <c r="Q495" s="91">
        <v>47272.089</v>
      </c>
      <c r="R495" s="91">
        <v>64357.78</v>
      </c>
      <c r="S495" s="91">
        <v>10349.392</v>
      </c>
      <c r="T495" s="91">
        <v>200108.55</v>
      </c>
      <c r="U495" s="91">
        <v>23919</v>
      </c>
      <c r="V495" s="91">
        <f t="shared" si="23"/>
        <v>8366.0918098582715</v>
      </c>
    </row>
    <row r="496" spans="1:22" x14ac:dyDescent="0.25">
      <c r="A496" s="27" t="str">
        <f t="shared" si="24"/>
        <v>32022072008</v>
      </c>
      <c r="B496" s="23">
        <f>VLOOKUP(H496,Nomes!$H$2:$I$79,2,FALSE)</f>
        <v>26</v>
      </c>
      <c r="C496" s="23">
        <f>VLOOKUP(D496,Nomes!$C$2:$D$15,2,FALSE)</f>
        <v>7</v>
      </c>
      <c r="D496" s="23">
        <v>2008</v>
      </c>
      <c r="E496" s="23">
        <v>32</v>
      </c>
      <c r="F496" s="23" t="s">
        <v>14</v>
      </c>
      <c r="G496" s="23" t="s">
        <v>89</v>
      </c>
      <c r="H496" s="23" t="s">
        <v>90</v>
      </c>
      <c r="I496" s="23" t="s">
        <v>69</v>
      </c>
      <c r="J496" s="23" t="s">
        <v>51</v>
      </c>
      <c r="K496" s="23" t="s">
        <v>52</v>
      </c>
      <c r="L496" s="23">
        <f>VLOOKUP(H496,Regiões!$A$1:$E$79,4,FALSE)</f>
        <v>1</v>
      </c>
      <c r="M496" s="23" t="str">
        <f>VLOOKUP(H496,Regiões!$A$1:$E$79,5,FALSE)</f>
        <v>Metropolitana</v>
      </c>
      <c r="N496" s="91">
        <v>8861.3970000000008</v>
      </c>
      <c r="O496" s="91">
        <v>214022.859</v>
      </c>
      <c r="P496" s="91">
        <f t="shared" si="22"/>
        <v>144317.223</v>
      </c>
      <c r="Q496" s="91">
        <v>96451.130999999994</v>
      </c>
      <c r="R496" s="91">
        <v>47866.091999999997</v>
      </c>
      <c r="S496" s="91">
        <v>26822.191999999999</v>
      </c>
      <c r="T496" s="91">
        <v>394023.67</v>
      </c>
      <c r="U496" s="91">
        <v>16125</v>
      </c>
      <c r="V496" s="91">
        <f t="shared" si="23"/>
        <v>24435.576434108527</v>
      </c>
    </row>
    <row r="497" spans="1:22" x14ac:dyDescent="0.25">
      <c r="A497" s="27" t="str">
        <f t="shared" si="24"/>
        <v>32022562008</v>
      </c>
      <c r="B497" s="23">
        <f>VLOOKUP(H497,Nomes!$H$2:$I$79,2,FALSE)</f>
        <v>27</v>
      </c>
      <c r="C497" s="23">
        <f>VLOOKUP(D497,Nomes!$C$2:$D$15,2,FALSE)</f>
        <v>7</v>
      </c>
      <c r="D497" s="23">
        <v>2008</v>
      </c>
      <c r="E497" s="23">
        <v>32</v>
      </c>
      <c r="F497" s="23" t="s">
        <v>14</v>
      </c>
      <c r="G497" s="23" t="s">
        <v>191</v>
      </c>
      <c r="H497" s="23" t="s">
        <v>192</v>
      </c>
      <c r="I497" s="23"/>
      <c r="J497" s="23" t="s">
        <v>22</v>
      </c>
      <c r="K497" s="23" t="s">
        <v>23</v>
      </c>
      <c r="L497" s="23">
        <f>VLOOKUP(H497,Regiões!$A$1:$E$79,4,FALSE)</f>
        <v>8</v>
      </c>
      <c r="M497" s="23" t="str">
        <f>VLOOKUP(H497,Regiões!$A$1:$E$79,5,FALSE)</f>
        <v>Centro-Oeste</v>
      </c>
      <c r="N497" s="91">
        <v>17961.187000000002</v>
      </c>
      <c r="O497" s="91">
        <v>7457.442</v>
      </c>
      <c r="P497" s="91">
        <f t="shared" si="22"/>
        <v>50108.232000000004</v>
      </c>
      <c r="Q497" s="91">
        <v>21591.371999999999</v>
      </c>
      <c r="R497" s="91">
        <v>28516.86</v>
      </c>
      <c r="S497" s="91">
        <v>6215.8590000000004</v>
      </c>
      <c r="T497" s="91">
        <v>81742.721000000005</v>
      </c>
      <c r="U497" s="91">
        <v>10324</v>
      </c>
      <c r="V497" s="91">
        <f t="shared" si="23"/>
        <v>7917.7374079814026</v>
      </c>
    </row>
    <row r="498" spans="1:22" x14ac:dyDescent="0.25">
      <c r="A498" s="27" t="str">
        <f t="shared" si="24"/>
        <v>32023062008</v>
      </c>
      <c r="B498" s="23">
        <f>VLOOKUP(H498,Nomes!$H$2:$I$79,2,FALSE)</f>
        <v>28</v>
      </c>
      <c r="C498" s="23">
        <f>VLOOKUP(D498,Nomes!$C$2:$D$15,2,FALSE)</f>
        <v>7</v>
      </c>
      <c r="D498" s="23">
        <v>2008</v>
      </c>
      <c r="E498" s="23">
        <v>32</v>
      </c>
      <c r="F498" s="23" t="s">
        <v>14</v>
      </c>
      <c r="G498" s="23" t="s">
        <v>91</v>
      </c>
      <c r="H498" s="23" t="s">
        <v>92</v>
      </c>
      <c r="I498" s="23"/>
      <c r="J498" s="23" t="s">
        <v>32</v>
      </c>
      <c r="K498" s="23" t="s">
        <v>33</v>
      </c>
      <c r="L498" s="23">
        <f>VLOOKUP(H498,Regiões!$A$1:$E$79,4,FALSE)</f>
        <v>6</v>
      </c>
      <c r="M498" s="23" t="str">
        <f>VLOOKUP(H498,Regiões!$A$1:$E$79,5,FALSE)</f>
        <v>Caparaó</v>
      </c>
      <c r="N498" s="91">
        <v>13939.107</v>
      </c>
      <c r="O498" s="91">
        <v>15423.388000000001</v>
      </c>
      <c r="P498" s="91">
        <f t="shared" si="22"/>
        <v>154089.49900000001</v>
      </c>
      <c r="Q498" s="91">
        <v>82865.604000000007</v>
      </c>
      <c r="R498" s="91">
        <v>71223.895000000004</v>
      </c>
      <c r="S498" s="91">
        <v>14806.763999999999</v>
      </c>
      <c r="T498" s="91">
        <v>198258.75700000001</v>
      </c>
      <c r="U498" s="91">
        <v>26648</v>
      </c>
      <c r="V498" s="91">
        <f t="shared" si="23"/>
        <v>7439.9113254277991</v>
      </c>
    </row>
    <row r="499" spans="1:22" x14ac:dyDescent="0.25">
      <c r="A499" s="27" t="str">
        <f t="shared" si="24"/>
        <v>32024052008</v>
      </c>
      <c r="B499" s="23">
        <f>VLOOKUP(H499,Nomes!$H$2:$I$79,2,FALSE)</f>
        <v>29</v>
      </c>
      <c r="C499" s="23">
        <f>VLOOKUP(D499,Nomes!$C$2:$D$15,2,FALSE)</f>
        <v>7</v>
      </c>
      <c r="D499" s="23">
        <v>2008</v>
      </c>
      <c r="E499" s="23">
        <v>32</v>
      </c>
      <c r="F499" s="23" t="s">
        <v>14</v>
      </c>
      <c r="G499" s="23" t="s">
        <v>93</v>
      </c>
      <c r="H499" s="23" t="s">
        <v>38</v>
      </c>
      <c r="I499" s="23" t="s">
        <v>69</v>
      </c>
      <c r="J499" s="23" t="s">
        <v>17</v>
      </c>
      <c r="K499" s="23" t="s">
        <v>18</v>
      </c>
      <c r="L499" s="23">
        <f>VLOOKUP(H499,Regiões!$A$1:$E$79,4,FALSE)</f>
        <v>1</v>
      </c>
      <c r="M499" s="23" t="str">
        <f>VLOOKUP(H499,Regiões!$A$1:$E$79,5,FALSE)</f>
        <v>Metropolitana</v>
      </c>
      <c r="N499" s="91">
        <v>22510.656999999999</v>
      </c>
      <c r="O499" s="91">
        <v>117921.182</v>
      </c>
      <c r="P499" s="91">
        <f t="shared" si="22"/>
        <v>726907.00800000003</v>
      </c>
      <c r="Q499" s="91">
        <v>502291.342</v>
      </c>
      <c r="R499" s="91">
        <v>224615.666</v>
      </c>
      <c r="S499" s="91">
        <v>78666.665999999997</v>
      </c>
      <c r="T499" s="91">
        <v>946005.51199999999</v>
      </c>
      <c r="U499" s="91">
        <v>103113</v>
      </c>
      <c r="V499" s="91">
        <f t="shared" si="23"/>
        <v>9174.4543559008071</v>
      </c>
    </row>
    <row r="500" spans="1:22" x14ac:dyDescent="0.25">
      <c r="A500" s="27" t="str">
        <f t="shared" si="24"/>
        <v>32024542008</v>
      </c>
      <c r="B500" s="23">
        <f>VLOOKUP(H500,Nomes!$H$2:$I$79,2,FALSE)</f>
        <v>30</v>
      </c>
      <c r="C500" s="23">
        <f>VLOOKUP(D500,Nomes!$C$2:$D$15,2,FALSE)</f>
        <v>7</v>
      </c>
      <c r="D500" s="23">
        <v>2008</v>
      </c>
      <c r="E500" s="23">
        <v>32</v>
      </c>
      <c r="F500" s="23" t="s">
        <v>14</v>
      </c>
      <c r="G500" s="23" t="s">
        <v>94</v>
      </c>
      <c r="H500" s="23" t="s">
        <v>95</v>
      </c>
      <c r="I500" s="23"/>
      <c r="J500" s="23" t="s">
        <v>32</v>
      </c>
      <c r="K500" s="23" t="s">
        <v>33</v>
      </c>
      <c r="L500" s="23">
        <f>VLOOKUP(H500,Regiões!$A$1:$E$79,4,FALSE)</f>
        <v>6</v>
      </c>
      <c r="M500" s="23" t="str">
        <f>VLOOKUP(H500,Regiões!$A$1:$E$79,5,FALSE)</f>
        <v>Caparaó</v>
      </c>
      <c r="N500" s="91">
        <v>16423.800999999999</v>
      </c>
      <c r="O500" s="91">
        <v>5427.6229999999996</v>
      </c>
      <c r="P500" s="91">
        <f t="shared" si="22"/>
        <v>92871</v>
      </c>
      <c r="Q500" s="91">
        <v>41534.794000000002</v>
      </c>
      <c r="R500" s="91">
        <v>51336.205999999998</v>
      </c>
      <c r="S500" s="91">
        <v>9563.4989999999998</v>
      </c>
      <c r="T500" s="91">
        <v>124285.923</v>
      </c>
      <c r="U500" s="91">
        <v>20370</v>
      </c>
      <c r="V500" s="91">
        <f t="shared" si="23"/>
        <v>6101.4198821796763</v>
      </c>
    </row>
    <row r="501" spans="1:22" x14ac:dyDescent="0.25">
      <c r="A501" s="27" t="str">
        <f t="shared" ref="A501:A564" si="25">G501&amp;D501</f>
        <v>32025042008</v>
      </c>
      <c r="B501" s="23">
        <f>VLOOKUP(H501,Nomes!$H$2:$I$79,2,FALSE)</f>
        <v>31</v>
      </c>
      <c r="C501" s="23">
        <f>VLOOKUP(D501,Nomes!$C$2:$D$15,2,FALSE)</f>
        <v>7</v>
      </c>
      <c r="D501" s="23">
        <v>2008</v>
      </c>
      <c r="E501" s="23">
        <v>32</v>
      </c>
      <c r="F501" s="23" t="s">
        <v>14</v>
      </c>
      <c r="G501" s="23" t="s">
        <v>96</v>
      </c>
      <c r="H501" s="23" t="s">
        <v>97</v>
      </c>
      <c r="I501" s="23"/>
      <c r="J501" s="23" t="s">
        <v>51</v>
      </c>
      <c r="K501" s="23" t="s">
        <v>52</v>
      </c>
      <c r="L501" s="23">
        <f>VLOOKUP(H501,Regiões!$A$1:$E$79,4,FALSE)</f>
        <v>7</v>
      </c>
      <c r="M501" s="23" t="str">
        <f>VLOOKUP(H501,Regiões!$A$1:$E$79,5,FALSE)</f>
        <v>Rio Doce</v>
      </c>
      <c r="N501" s="91">
        <v>10677.347</v>
      </c>
      <c r="O501" s="91">
        <v>142001.174</v>
      </c>
      <c r="P501" s="91">
        <f t="shared" si="22"/>
        <v>98708.437000000005</v>
      </c>
      <c r="Q501" s="91">
        <v>69958.735000000001</v>
      </c>
      <c r="R501" s="91">
        <v>28749.702000000001</v>
      </c>
      <c r="S501" s="91">
        <v>37940.841999999997</v>
      </c>
      <c r="T501" s="91">
        <v>289327.80099999998</v>
      </c>
      <c r="U501" s="91">
        <v>10679</v>
      </c>
      <c r="V501" s="91">
        <f t="shared" si="23"/>
        <v>27093.154883416049</v>
      </c>
    </row>
    <row r="502" spans="1:22" x14ac:dyDescent="0.25">
      <c r="A502" s="27" t="str">
        <f t="shared" si="25"/>
        <v>32025532008</v>
      </c>
      <c r="B502" s="23">
        <f>VLOOKUP(H502,Nomes!$H$2:$I$79,2,FALSE)</f>
        <v>32</v>
      </c>
      <c r="C502" s="23">
        <f>VLOOKUP(D502,Nomes!$C$2:$D$15,2,FALSE)</f>
        <v>7</v>
      </c>
      <c r="D502" s="23">
        <v>2008</v>
      </c>
      <c r="E502" s="23">
        <v>32</v>
      </c>
      <c r="F502" s="23" t="s">
        <v>14</v>
      </c>
      <c r="G502" s="23" t="s">
        <v>98</v>
      </c>
      <c r="H502" s="23" t="s">
        <v>99</v>
      </c>
      <c r="I502" s="23"/>
      <c r="J502" s="23" t="s">
        <v>32</v>
      </c>
      <c r="K502" s="23" t="s">
        <v>33</v>
      </c>
      <c r="L502" s="23">
        <f>VLOOKUP(H502,Regiões!$A$1:$E$79,4,FALSE)</f>
        <v>6</v>
      </c>
      <c r="M502" s="23" t="str">
        <f>VLOOKUP(H502,Regiões!$A$1:$E$79,5,FALSE)</f>
        <v>Caparaó</v>
      </c>
      <c r="N502" s="91">
        <v>12455.777</v>
      </c>
      <c r="O502" s="91">
        <v>3006.9670000000001</v>
      </c>
      <c r="P502" s="91">
        <f t="shared" si="22"/>
        <v>36535.15</v>
      </c>
      <c r="Q502" s="91">
        <v>10865.601000000001</v>
      </c>
      <c r="R502" s="91">
        <v>25669.548999999999</v>
      </c>
      <c r="S502" s="91">
        <v>1494.011</v>
      </c>
      <c r="T502" s="91">
        <v>53491.904999999999</v>
      </c>
      <c r="U502" s="91">
        <v>9243</v>
      </c>
      <c r="V502" s="91">
        <f t="shared" si="23"/>
        <v>5787.2882181110026</v>
      </c>
    </row>
    <row r="503" spans="1:22" x14ac:dyDescent="0.25">
      <c r="A503" s="27" t="str">
        <f t="shared" si="25"/>
        <v>32026032008</v>
      </c>
      <c r="B503" s="23">
        <f>VLOOKUP(H503,Nomes!$H$2:$I$79,2,FALSE)</f>
        <v>33</v>
      </c>
      <c r="C503" s="23">
        <f>VLOOKUP(D503,Nomes!$C$2:$D$15,2,FALSE)</f>
        <v>7</v>
      </c>
      <c r="D503" s="23">
        <v>2008</v>
      </c>
      <c r="E503" s="23">
        <v>32</v>
      </c>
      <c r="F503" s="23" t="s">
        <v>14</v>
      </c>
      <c r="G503" s="23" t="s">
        <v>100</v>
      </c>
      <c r="H503" s="23" t="s">
        <v>101</v>
      </c>
      <c r="I503" s="23"/>
      <c r="J503" s="23" t="s">
        <v>17</v>
      </c>
      <c r="K503" s="23" t="s">
        <v>18</v>
      </c>
      <c r="L503" s="23">
        <f>VLOOKUP(H503,Regiões!$A$1:$E$79,4,FALSE)</f>
        <v>4</v>
      </c>
      <c r="M503" s="23" t="str">
        <f>VLOOKUP(H503,Regiões!$A$1:$E$79,5,FALSE)</f>
        <v>Litoral Sul</v>
      </c>
      <c r="N503" s="91">
        <v>16741.560000000001</v>
      </c>
      <c r="O503" s="91">
        <v>15918.989</v>
      </c>
      <c r="P503" s="91">
        <f t="shared" si="22"/>
        <v>120940.228</v>
      </c>
      <c r="Q503" s="91">
        <v>88819.335000000006</v>
      </c>
      <c r="R503" s="91">
        <v>32120.893</v>
      </c>
      <c r="S503" s="91">
        <v>34711.368999999999</v>
      </c>
      <c r="T503" s="91">
        <v>188312.14600000001</v>
      </c>
      <c r="U503" s="91">
        <v>11872</v>
      </c>
      <c r="V503" s="91">
        <f t="shared" si="23"/>
        <v>15861.872136118598</v>
      </c>
    </row>
    <row r="504" spans="1:22" x14ac:dyDescent="0.25">
      <c r="A504" s="27" t="str">
        <f t="shared" si="25"/>
        <v>32026522008</v>
      </c>
      <c r="B504" s="23">
        <f>VLOOKUP(H504,Nomes!$H$2:$I$79,2,FALSE)</f>
        <v>34</v>
      </c>
      <c r="C504" s="23">
        <f>VLOOKUP(D504,Nomes!$C$2:$D$15,2,FALSE)</f>
        <v>7</v>
      </c>
      <c r="D504" s="23">
        <v>2008</v>
      </c>
      <c r="E504" s="23">
        <v>32</v>
      </c>
      <c r="F504" s="23" t="s">
        <v>14</v>
      </c>
      <c r="G504" s="23" t="s">
        <v>102</v>
      </c>
      <c r="H504" s="23" t="s">
        <v>103</v>
      </c>
      <c r="I504" s="23"/>
      <c r="J504" s="23" t="s">
        <v>32</v>
      </c>
      <c r="K504" s="23" t="s">
        <v>33</v>
      </c>
      <c r="L504" s="23">
        <f>VLOOKUP(H504,Regiões!$A$1:$E$79,4,FALSE)</f>
        <v>6</v>
      </c>
      <c r="M504" s="23" t="str">
        <f>VLOOKUP(H504,Regiões!$A$1:$E$79,5,FALSE)</f>
        <v>Caparaó</v>
      </c>
      <c r="N504" s="91">
        <v>13292.584999999999</v>
      </c>
      <c r="O504" s="91">
        <v>4231.4949999999999</v>
      </c>
      <c r="P504" s="91">
        <f t="shared" si="22"/>
        <v>51021.955000000002</v>
      </c>
      <c r="Q504" s="91">
        <v>21512.044000000002</v>
      </c>
      <c r="R504" s="91">
        <v>29509.911</v>
      </c>
      <c r="S504" s="91">
        <v>4925.3710000000001</v>
      </c>
      <c r="T504" s="91">
        <v>73471.406000000003</v>
      </c>
      <c r="U504" s="91">
        <v>10708</v>
      </c>
      <c r="V504" s="91">
        <f t="shared" si="23"/>
        <v>6861.3565558460959</v>
      </c>
    </row>
    <row r="505" spans="1:22" x14ac:dyDescent="0.25">
      <c r="A505" s="27" t="str">
        <f t="shared" si="25"/>
        <v>32027022008</v>
      </c>
      <c r="B505" s="23">
        <f>VLOOKUP(H505,Nomes!$H$2:$I$79,2,FALSE)</f>
        <v>35</v>
      </c>
      <c r="C505" s="23">
        <f>VLOOKUP(D505,Nomes!$C$2:$D$15,2,FALSE)</f>
        <v>7</v>
      </c>
      <c r="D505" s="23">
        <v>2008</v>
      </c>
      <c r="E505" s="23">
        <v>32</v>
      </c>
      <c r="F505" s="23" t="s">
        <v>14</v>
      </c>
      <c r="G505" s="23" t="s">
        <v>104</v>
      </c>
      <c r="H505" s="23" t="s">
        <v>105</v>
      </c>
      <c r="I505" s="23"/>
      <c r="J505" s="23" t="s">
        <v>17</v>
      </c>
      <c r="K505" s="23" t="s">
        <v>18</v>
      </c>
      <c r="L505" s="23">
        <f>VLOOKUP(H505,Regiões!$A$1:$E$79,4,FALSE)</f>
        <v>2</v>
      </c>
      <c r="M505" s="23" t="str">
        <f>VLOOKUP(H505,Regiões!$A$1:$E$79,5,FALSE)</f>
        <v>Central Serrana</v>
      </c>
      <c r="N505" s="91">
        <v>25762.792000000001</v>
      </c>
      <c r="O505" s="91">
        <v>7272.7349999999997</v>
      </c>
      <c r="P505" s="91">
        <f t="shared" si="22"/>
        <v>69953.241000000009</v>
      </c>
      <c r="Q505" s="91">
        <v>33058.748</v>
      </c>
      <c r="R505" s="91">
        <v>36894.493000000002</v>
      </c>
      <c r="S505" s="91">
        <v>5526.942</v>
      </c>
      <c r="T505" s="91">
        <v>108515.711</v>
      </c>
      <c r="U505" s="91">
        <v>14212</v>
      </c>
      <c r="V505" s="91">
        <f t="shared" si="23"/>
        <v>7635.4989445538977</v>
      </c>
    </row>
    <row r="506" spans="1:22" x14ac:dyDescent="0.25">
      <c r="A506" s="27" t="str">
        <f t="shared" si="25"/>
        <v>32028012008</v>
      </c>
      <c r="B506" s="23">
        <f>VLOOKUP(H506,Nomes!$H$2:$I$79,2,FALSE)</f>
        <v>36</v>
      </c>
      <c r="C506" s="23">
        <f>VLOOKUP(D506,Nomes!$C$2:$D$15,2,FALSE)</f>
        <v>7</v>
      </c>
      <c r="D506" s="23">
        <v>2008</v>
      </c>
      <c r="E506" s="23">
        <v>32</v>
      </c>
      <c r="F506" s="23" t="s">
        <v>14</v>
      </c>
      <c r="G506" s="23" t="s">
        <v>108</v>
      </c>
      <c r="H506" s="23" t="s">
        <v>109</v>
      </c>
      <c r="I506" s="23"/>
      <c r="J506" s="23" t="s">
        <v>32</v>
      </c>
      <c r="K506" s="23" t="s">
        <v>33</v>
      </c>
      <c r="L506" s="23">
        <f>VLOOKUP(H506,Regiões!$A$1:$E$79,4,FALSE)</f>
        <v>4</v>
      </c>
      <c r="M506" s="23" t="str">
        <f>VLOOKUP(H506,Regiões!$A$1:$E$79,5,FALSE)</f>
        <v>Litoral Sul</v>
      </c>
      <c r="N506" s="91">
        <v>37723.035000000003</v>
      </c>
      <c r="O506" s="91">
        <v>733299.57499999995</v>
      </c>
      <c r="P506" s="91">
        <f t="shared" si="22"/>
        <v>308383.49800000002</v>
      </c>
      <c r="Q506" s="91">
        <v>217203.41699999999</v>
      </c>
      <c r="R506" s="91">
        <v>91180.081000000006</v>
      </c>
      <c r="S506" s="91">
        <v>32330.524000000001</v>
      </c>
      <c r="T506" s="91">
        <v>1111736.632</v>
      </c>
      <c r="U506" s="91">
        <v>32354</v>
      </c>
      <c r="V506" s="91">
        <f t="shared" si="23"/>
        <v>34361.644062557956</v>
      </c>
    </row>
    <row r="507" spans="1:22" x14ac:dyDescent="0.25">
      <c r="A507" s="27" t="str">
        <f t="shared" si="25"/>
        <v>32029002008</v>
      </c>
      <c r="B507" s="23">
        <f>VLOOKUP(H507,Nomes!$H$2:$I$79,2,FALSE)</f>
        <v>37</v>
      </c>
      <c r="C507" s="23">
        <f>VLOOKUP(D507,Nomes!$C$2:$D$15,2,FALSE)</f>
        <v>7</v>
      </c>
      <c r="D507" s="23">
        <v>2008</v>
      </c>
      <c r="E507" s="23">
        <v>32</v>
      </c>
      <c r="F507" s="23" t="s">
        <v>14</v>
      </c>
      <c r="G507" s="23" t="s">
        <v>111</v>
      </c>
      <c r="H507" s="23" t="s">
        <v>112</v>
      </c>
      <c r="I507" s="23"/>
      <c r="J507" s="23" t="s">
        <v>17</v>
      </c>
      <c r="K507" s="23" t="s">
        <v>18</v>
      </c>
      <c r="L507" s="23">
        <f>VLOOKUP(H507,Regiões!$A$1:$E$79,4,FALSE)</f>
        <v>2</v>
      </c>
      <c r="M507" s="23" t="str">
        <f>VLOOKUP(H507,Regiões!$A$1:$E$79,5,FALSE)</f>
        <v>Central Serrana</v>
      </c>
      <c r="N507" s="91">
        <v>15386.97</v>
      </c>
      <c r="O507" s="91">
        <v>6130.375</v>
      </c>
      <c r="P507" s="91">
        <f t="shared" si="22"/>
        <v>69717.790000000008</v>
      </c>
      <c r="Q507" s="91">
        <v>42507.347000000002</v>
      </c>
      <c r="R507" s="91">
        <v>27210.442999999999</v>
      </c>
      <c r="S507" s="91">
        <v>8812.366</v>
      </c>
      <c r="T507" s="91">
        <v>100047.50199999999</v>
      </c>
      <c r="U507" s="91">
        <v>10746</v>
      </c>
      <c r="V507" s="91">
        <f t="shared" si="23"/>
        <v>9310.2086357714506</v>
      </c>
    </row>
    <row r="508" spans="1:22" x14ac:dyDescent="0.25">
      <c r="A508" s="27" t="str">
        <f t="shared" si="25"/>
        <v>32030072008</v>
      </c>
      <c r="B508" s="23">
        <f>VLOOKUP(H508,Nomes!$H$2:$I$79,2,FALSE)</f>
        <v>38</v>
      </c>
      <c r="C508" s="23">
        <f>VLOOKUP(D508,Nomes!$C$2:$D$15,2,FALSE)</f>
        <v>7</v>
      </c>
      <c r="D508" s="23">
        <v>2008</v>
      </c>
      <c r="E508" s="23">
        <v>32</v>
      </c>
      <c r="F508" s="23" t="s">
        <v>14</v>
      </c>
      <c r="G508" s="23" t="s">
        <v>113</v>
      </c>
      <c r="H508" s="23" t="s">
        <v>114</v>
      </c>
      <c r="I508" s="23"/>
      <c r="J508" s="23" t="s">
        <v>32</v>
      </c>
      <c r="K508" s="23" t="s">
        <v>33</v>
      </c>
      <c r="L508" s="23">
        <f>VLOOKUP(H508,Regiões!$A$1:$E$79,4,FALSE)</f>
        <v>6</v>
      </c>
      <c r="M508" s="23" t="str">
        <f>VLOOKUP(H508,Regiões!$A$1:$E$79,5,FALSE)</f>
        <v>Caparaó</v>
      </c>
      <c r="N508" s="91">
        <v>27882.629000000001</v>
      </c>
      <c r="O508" s="91">
        <v>9172.6589999999997</v>
      </c>
      <c r="P508" s="91">
        <f t="shared" si="22"/>
        <v>132794.47</v>
      </c>
      <c r="Q508" s="91">
        <v>65064.089</v>
      </c>
      <c r="R508" s="91">
        <v>67730.380999999994</v>
      </c>
      <c r="S508" s="91">
        <v>14977.511</v>
      </c>
      <c r="T508" s="91">
        <v>184827.27</v>
      </c>
      <c r="U508" s="91">
        <v>26248</v>
      </c>
      <c r="V508" s="91">
        <f t="shared" si="23"/>
        <v>7041.5753581225235</v>
      </c>
    </row>
    <row r="509" spans="1:22" x14ac:dyDescent="0.25">
      <c r="A509" s="27" t="str">
        <f t="shared" si="25"/>
        <v>32030562008</v>
      </c>
      <c r="B509" s="23">
        <f>VLOOKUP(H509,Nomes!$H$2:$I$79,2,FALSE)</f>
        <v>39</v>
      </c>
      <c r="C509" s="23">
        <f>VLOOKUP(D509,Nomes!$C$2:$D$15,2,FALSE)</f>
        <v>7</v>
      </c>
      <c r="D509" s="23">
        <v>2008</v>
      </c>
      <c r="E509" s="23">
        <v>32</v>
      </c>
      <c r="F509" s="23" t="s">
        <v>14</v>
      </c>
      <c r="G509" s="23" t="s">
        <v>115</v>
      </c>
      <c r="H509" s="23" t="s">
        <v>116</v>
      </c>
      <c r="I509" s="23"/>
      <c r="J509" s="23" t="s">
        <v>51</v>
      </c>
      <c r="K509" s="23" t="s">
        <v>52</v>
      </c>
      <c r="L509" s="23">
        <f>VLOOKUP(H509,Regiões!$A$1:$E$79,4,FALSE)</f>
        <v>9</v>
      </c>
      <c r="M509" s="23" t="str">
        <f>VLOOKUP(H509,Regiões!$A$1:$E$79,5,FALSE)</f>
        <v>Nordeste</v>
      </c>
      <c r="N509" s="91">
        <v>52413.125999999997</v>
      </c>
      <c r="O509" s="91">
        <v>310449.23200000002</v>
      </c>
      <c r="P509" s="91">
        <f t="shared" si="22"/>
        <v>183826.44900000002</v>
      </c>
      <c r="Q509" s="91">
        <v>114113.51700000001</v>
      </c>
      <c r="R509" s="91">
        <v>69712.932000000001</v>
      </c>
      <c r="S509" s="91">
        <v>15130.883</v>
      </c>
      <c r="T509" s="91">
        <v>561819.68900000001</v>
      </c>
      <c r="U509" s="91">
        <v>23125</v>
      </c>
      <c r="V509" s="91">
        <f t="shared" si="23"/>
        <v>24294.905470270271</v>
      </c>
    </row>
    <row r="510" spans="1:22" x14ac:dyDescent="0.25">
      <c r="A510" s="27" t="str">
        <f t="shared" si="25"/>
        <v>32031062008</v>
      </c>
      <c r="B510" s="23">
        <f>VLOOKUP(H510,Nomes!$H$2:$I$79,2,FALSE)</f>
        <v>40</v>
      </c>
      <c r="C510" s="23">
        <f>VLOOKUP(D510,Nomes!$C$2:$D$15,2,FALSE)</f>
        <v>7</v>
      </c>
      <c r="D510" s="23">
        <v>2008</v>
      </c>
      <c r="E510" s="23">
        <v>32</v>
      </c>
      <c r="F510" s="23" t="s">
        <v>14</v>
      </c>
      <c r="G510" s="23" t="s">
        <v>117</v>
      </c>
      <c r="H510" s="23" t="s">
        <v>118</v>
      </c>
      <c r="I510" s="23"/>
      <c r="J510" s="23" t="s">
        <v>32</v>
      </c>
      <c r="K510" s="23" t="s">
        <v>33</v>
      </c>
      <c r="L510" s="23">
        <f>VLOOKUP(H510,Regiões!$A$1:$E$79,4,FALSE)</f>
        <v>6</v>
      </c>
      <c r="M510" s="23" t="str">
        <f>VLOOKUP(H510,Regiões!$A$1:$E$79,5,FALSE)</f>
        <v>Caparaó</v>
      </c>
      <c r="N510" s="91">
        <v>7614.4970000000003</v>
      </c>
      <c r="O510" s="91">
        <v>3672.645</v>
      </c>
      <c r="P510" s="91">
        <f t="shared" si="22"/>
        <v>49420.173000000003</v>
      </c>
      <c r="Q510" s="91">
        <v>19977.504000000001</v>
      </c>
      <c r="R510" s="91">
        <v>29442.669000000002</v>
      </c>
      <c r="S510" s="91">
        <v>2986.9630000000002</v>
      </c>
      <c r="T510" s="91">
        <v>63694.277000000002</v>
      </c>
      <c r="U510" s="91">
        <v>11146</v>
      </c>
      <c r="V510" s="91">
        <f t="shared" si="23"/>
        <v>5714.5412704109094</v>
      </c>
    </row>
    <row r="511" spans="1:22" x14ac:dyDescent="0.25">
      <c r="A511" s="27" t="str">
        <f t="shared" si="25"/>
        <v>32031302008</v>
      </c>
      <c r="B511" s="23">
        <f>VLOOKUP(H511,Nomes!$H$2:$I$79,2,FALSE)</f>
        <v>41</v>
      </c>
      <c r="C511" s="23">
        <f>VLOOKUP(D511,Nomes!$C$2:$D$15,2,FALSE)</f>
        <v>7</v>
      </c>
      <c r="D511" s="23">
        <v>2008</v>
      </c>
      <c r="E511" s="23">
        <v>32</v>
      </c>
      <c r="F511" s="23" t="s">
        <v>14</v>
      </c>
      <c r="G511" s="23" t="s">
        <v>119</v>
      </c>
      <c r="H511" s="23" t="s">
        <v>120</v>
      </c>
      <c r="I511" s="23"/>
      <c r="J511" s="23" t="s">
        <v>51</v>
      </c>
      <c r="K511" s="23" t="s">
        <v>52</v>
      </c>
      <c r="L511" s="23">
        <f>VLOOKUP(H511,Regiões!$A$1:$E$79,4,FALSE)</f>
        <v>7</v>
      </c>
      <c r="M511" s="23" t="str">
        <f>VLOOKUP(H511,Regiões!$A$1:$E$79,5,FALSE)</f>
        <v>Rio Doce</v>
      </c>
      <c r="N511" s="91">
        <v>10514.163</v>
      </c>
      <c r="O511" s="91">
        <v>82716.770999999993</v>
      </c>
      <c r="P511" s="91">
        <f t="shared" si="22"/>
        <v>110151.63</v>
      </c>
      <c r="Q511" s="91">
        <v>71187.462</v>
      </c>
      <c r="R511" s="91">
        <v>38964.167999999998</v>
      </c>
      <c r="S511" s="91">
        <v>22215.342000000001</v>
      </c>
      <c r="T511" s="91">
        <v>225597.905</v>
      </c>
      <c r="U511" s="91">
        <v>14697</v>
      </c>
      <c r="V511" s="91">
        <f t="shared" si="23"/>
        <v>15349.92889705382</v>
      </c>
    </row>
    <row r="512" spans="1:22" x14ac:dyDescent="0.25">
      <c r="A512" s="27" t="str">
        <f t="shared" si="25"/>
        <v>32031632008</v>
      </c>
      <c r="B512" s="23">
        <f>VLOOKUP(H512,Nomes!$H$2:$I$79,2,FALSE)</f>
        <v>42</v>
      </c>
      <c r="C512" s="23">
        <f>VLOOKUP(D512,Nomes!$C$2:$D$15,2,FALSE)</f>
        <v>7</v>
      </c>
      <c r="D512" s="23">
        <v>2008</v>
      </c>
      <c r="E512" s="23">
        <v>32</v>
      </c>
      <c r="F512" s="23" t="s">
        <v>14</v>
      </c>
      <c r="G512" s="23" t="s">
        <v>121</v>
      </c>
      <c r="H512" s="23" t="s">
        <v>122</v>
      </c>
      <c r="I512" s="23"/>
      <c r="J512" s="23" t="s">
        <v>17</v>
      </c>
      <c r="K512" s="23" t="s">
        <v>18</v>
      </c>
      <c r="L512" s="23">
        <f>VLOOKUP(H512,Regiões!$A$1:$E$79,4,FALSE)</f>
        <v>3</v>
      </c>
      <c r="M512" s="23" t="str">
        <f>VLOOKUP(H512,Regiões!$A$1:$E$79,5,FALSE)</f>
        <v>Sudoeste Serrana</v>
      </c>
      <c r="N512" s="91">
        <v>14260.55</v>
      </c>
      <c r="O512" s="91">
        <v>3827.326</v>
      </c>
      <c r="P512" s="91">
        <f t="shared" si="22"/>
        <v>45138.813999999998</v>
      </c>
      <c r="Q512" s="91">
        <v>15153.554</v>
      </c>
      <c r="R512" s="91">
        <v>29985.26</v>
      </c>
      <c r="S512" s="91">
        <v>3268.0030000000002</v>
      </c>
      <c r="T512" s="91">
        <v>66494.691999999995</v>
      </c>
      <c r="U512" s="91">
        <v>11126</v>
      </c>
      <c r="V512" s="91">
        <f t="shared" si="23"/>
        <v>5976.513751572892</v>
      </c>
    </row>
    <row r="513" spans="1:22" x14ac:dyDescent="0.25">
      <c r="A513" s="27" t="str">
        <f t="shared" si="25"/>
        <v>32032052008</v>
      </c>
      <c r="B513" s="23">
        <f>VLOOKUP(H513,Nomes!$H$2:$I$79,2,FALSE)</f>
        <v>43</v>
      </c>
      <c r="C513" s="23">
        <f>VLOOKUP(D513,Nomes!$C$2:$D$15,2,FALSE)</f>
        <v>7</v>
      </c>
      <c r="D513" s="23">
        <v>2008</v>
      </c>
      <c r="E513" s="23">
        <v>32</v>
      </c>
      <c r="F513" s="23" t="s">
        <v>14</v>
      </c>
      <c r="G513" s="23" t="s">
        <v>123</v>
      </c>
      <c r="H513" s="23" t="s">
        <v>54</v>
      </c>
      <c r="I513" s="23"/>
      <c r="J513" s="23" t="s">
        <v>51</v>
      </c>
      <c r="K513" s="23" t="s">
        <v>52</v>
      </c>
      <c r="L513" s="23">
        <f>VLOOKUP(H513,Regiões!$A$1:$E$79,4,FALSE)</f>
        <v>7</v>
      </c>
      <c r="M513" s="23" t="str">
        <f>VLOOKUP(H513,Regiões!$A$1:$E$79,5,FALSE)</f>
        <v>Rio Doce</v>
      </c>
      <c r="N513" s="91">
        <v>133443.63500000001</v>
      </c>
      <c r="O513" s="91">
        <v>2076326.2509999999</v>
      </c>
      <c r="P513" s="91">
        <f t="shared" si="22"/>
        <v>1417857.06</v>
      </c>
      <c r="Q513" s="91">
        <v>1061402.443</v>
      </c>
      <c r="R513" s="91">
        <v>356454.61700000003</v>
      </c>
      <c r="S513" s="91">
        <v>383632.01799999998</v>
      </c>
      <c r="T513" s="91">
        <v>4011258.963</v>
      </c>
      <c r="U513" s="91">
        <v>130901</v>
      </c>
      <c r="V513" s="91">
        <f t="shared" si="23"/>
        <v>30643.455458705434</v>
      </c>
    </row>
    <row r="514" spans="1:22" x14ac:dyDescent="0.25">
      <c r="A514" s="27" t="str">
        <f t="shared" si="25"/>
        <v>32033042008</v>
      </c>
      <c r="B514" s="23">
        <f>VLOOKUP(H514,Nomes!$H$2:$I$79,2,FALSE)</f>
        <v>44</v>
      </c>
      <c r="C514" s="23">
        <f>VLOOKUP(D514,Nomes!$C$2:$D$15,2,FALSE)</f>
        <v>7</v>
      </c>
      <c r="D514" s="23">
        <v>2008</v>
      </c>
      <c r="E514" s="23">
        <v>32</v>
      </c>
      <c r="F514" s="23" t="s">
        <v>14</v>
      </c>
      <c r="G514" s="23" t="s">
        <v>124</v>
      </c>
      <c r="H514" s="23" t="s">
        <v>125</v>
      </c>
      <c r="I514" s="23"/>
      <c r="J514" s="23" t="s">
        <v>22</v>
      </c>
      <c r="K514" s="23" t="s">
        <v>23</v>
      </c>
      <c r="L514" s="23">
        <f>VLOOKUP(H514,Regiões!$A$1:$E$79,4,FALSE)</f>
        <v>10</v>
      </c>
      <c r="M514" s="23" t="str">
        <f>VLOOKUP(H514,Regiões!$A$1:$E$79,5,FALSE)</f>
        <v>Noroeste</v>
      </c>
      <c r="N514" s="91">
        <v>9757.0259999999998</v>
      </c>
      <c r="O514" s="91">
        <v>3248.5880000000002</v>
      </c>
      <c r="P514" s="91">
        <f t="shared" si="22"/>
        <v>47436.195</v>
      </c>
      <c r="Q514" s="91">
        <v>17450.52</v>
      </c>
      <c r="R514" s="91">
        <v>29985.674999999999</v>
      </c>
      <c r="S514" s="91">
        <v>2068.5650000000001</v>
      </c>
      <c r="T514" s="91">
        <v>62510.374000000003</v>
      </c>
      <c r="U514" s="91">
        <v>11692</v>
      </c>
      <c r="V514" s="91">
        <f t="shared" si="23"/>
        <v>5346.4226821758466</v>
      </c>
    </row>
    <row r="515" spans="1:22" x14ac:dyDescent="0.25">
      <c r="A515" s="27" t="str">
        <f t="shared" si="25"/>
        <v>32033202008</v>
      </c>
      <c r="B515" s="23">
        <f>VLOOKUP(H515,Nomes!$H$2:$I$79,2,FALSE)</f>
        <v>45</v>
      </c>
      <c r="C515" s="23">
        <f>VLOOKUP(D515,Nomes!$C$2:$D$15,2,FALSE)</f>
        <v>7</v>
      </c>
      <c r="D515" s="23">
        <v>2008</v>
      </c>
      <c r="E515" s="23">
        <v>32</v>
      </c>
      <c r="F515" s="23" t="s">
        <v>14</v>
      </c>
      <c r="G515" s="23" t="s">
        <v>126</v>
      </c>
      <c r="H515" s="23" t="s">
        <v>127</v>
      </c>
      <c r="I515" s="23"/>
      <c r="J515" s="23" t="s">
        <v>32</v>
      </c>
      <c r="K515" s="23" t="s">
        <v>33</v>
      </c>
      <c r="L515" s="23">
        <f>VLOOKUP(H515,Regiões!$A$1:$E$79,4,FALSE)</f>
        <v>4</v>
      </c>
      <c r="M515" s="23" t="str">
        <f>VLOOKUP(H515,Regiões!$A$1:$E$79,5,FALSE)</f>
        <v>Litoral Sul</v>
      </c>
      <c r="N515" s="91">
        <v>30244.235000000001</v>
      </c>
      <c r="O515" s="91">
        <v>121593.788</v>
      </c>
      <c r="P515" s="91">
        <f t="shared" si="22"/>
        <v>188030.50099999999</v>
      </c>
      <c r="Q515" s="91">
        <v>106554.906</v>
      </c>
      <c r="R515" s="91">
        <v>81475.595000000001</v>
      </c>
      <c r="S515" s="91">
        <v>13049.022000000001</v>
      </c>
      <c r="T515" s="91">
        <v>352917.54700000002</v>
      </c>
      <c r="U515" s="91">
        <v>32351</v>
      </c>
      <c r="V515" s="91">
        <f t="shared" si="23"/>
        <v>10909.015084541435</v>
      </c>
    </row>
    <row r="516" spans="1:22" x14ac:dyDescent="0.25">
      <c r="A516" s="27" t="str">
        <f t="shared" si="25"/>
        <v>32033462008</v>
      </c>
      <c r="B516" s="23">
        <f>VLOOKUP(H516,Nomes!$H$2:$I$79,2,FALSE)</f>
        <v>46</v>
      </c>
      <c r="C516" s="23">
        <f>VLOOKUP(D516,Nomes!$C$2:$D$15,2,FALSE)</f>
        <v>7</v>
      </c>
      <c r="D516" s="23">
        <v>2008</v>
      </c>
      <c r="E516" s="23">
        <v>32</v>
      </c>
      <c r="F516" s="23" t="s">
        <v>14</v>
      </c>
      <c r="G516" s="23" t="s">
        <v>128</v>
      </c>
      <c r="H516" s="23" t="s">
        <v>129</v>
      </c>
      <c r="I516" s="23"/>
      <c r="J516" s="23" t="s">
        <v>17</v>
      </c>
      <c r="K516" s="23" t="s">
        <v>18</v>
      </c>
      <c r="L516" s="23">
        <f>VLOOKUP(H516,Regiões!$A$1:$E$79,4,FALSE)</f>
        <v>3</v>
      </c>
      <c r="M516" s="23" t="str">
        <f>VLOOKUP(H516,Regiões!$A$1:$E$79,5,FALSE)</f>
        <v>Sudoeste Serrana</v>
      </c>
      <c r="N516" s="91">
        <v>19933.940999999999</v>
      </c>
      <c r="O516" s="91">
        <v>18704.022000000001</v>
      </c>
      <c r="P516" s="91">
        <f t="shared" ref="P516:P579" si="26">Q516+R516</f>
        <v>95556.671999999991</v>
      </c>
      <c r="Q516" s="91">
        <v>56383.523000000001</v>
      </c>
      <c r="R516" s="91">
        <v>39173.148999999998</v>
      </c>
      <c r="S516" s="91">
        <v>20628.960999999999</v>
      </c>
      <c r="T516" s="91">
        <v>154823.595</v>
      </c>
      <c r="U516" s="91">
        <v>13208</v>
      </c>
      <c r="V516" s="91">
        <f t="shared" ref="V516:V579" si="27">(T516*1000)/U516</f>
        <v>11721.956011508177</v>
      </c>
    </row>
    <row r="517" spans="1:22" x14ac:dyDescent="0.25">
      <c r="A517" s="27" t="str">
        <f t="shared" si="25"/>
        <v>32033532008</v>
      </c>
      <c r="B517" s="23">
        <f>VLOOKUP(H517,Nomes!$H$2:$I$79,2,FALSE)</f>
        <v>47</v>
      </c>
      <c r="C517" s="23">
        <f>VLOOKUP(D517,Nomes!$C$2:$D$15,2,FALSE)</f>
        <v>7</v>
      </c>
      <c r="D517" s="23">
        <v>2008</v>
      </c>
      <c r="E517" s="23">
        <v>32</v>
      </c>
      <c r="F517" s="23" t="s">
        <v>14</v>
      </c>
      <c r="G517" s="23" t="s">
        <v>130</v>
      </c>
      <c r="H517" s="23" t="s">
        <v>131</v>
      </c>
      <c r="I517" s="23"/>
      <c r="J517" s="23" t="s">
        <v>22</v>
      </c>
      <c r="K517" s="23" t="s">
        <v>23</v>
      </c>
      <c r="L517" s="23">
        <f>VLOOKUP(H517,Regiões!$A$1:$E$79,4,FALSE)</f>
        <v>8</v>
      </c>
      <c r="M517" s="23" t="str">
        <f>VLOOKUP(H517,Regiões!$A$1:$E$79,5,FALSE)</f>
        <v>Centro-Oeste</v>
      </c>
      <c r="N517" s="91">
        <v>18600.21</v>
      </c>
      <c r="O517" s="91">
        <v>6556.8540000000003</v>
      </c>
      <c r="P517" s="91">
        <f t="shared" si="26"/>
        <v>54005.312999999995</v>
      </c>
      <c r="Q517" s="91">
        <v>24752</v>
      </c>
      <c r="R517" s="91">
        <v>29253.312999999998</v>
      </c>
      <c r="S517" s="91">
        <v>4134.6239999999998</v>
      </c>
      <c r="T517" s="91">
        <v>83297</v>
      </c>
      <c r="U517" s="91">
        <v>10615</v>
      </c>
      <c r="V517" s="91">
        <f t="shared" si="27"/>
        <v>7847.1031559114463</v>
      </c>
    </row>
    <row r="518" spans="1:22" x14ac:dyDescent="0.25">
      <c r="A518" s="27" t="str">
        <f t="shared" si="25"/>
        <v>32034032008</v>
      </c>
      <c r="B518" s="23">
        <f>VLOOKUP(H518,Nomes!$H$2:$I$79,2,FALSE)</f>
        <v>48</v>
      </c>
      <c r="C518" s="23">
        <f>VLOOKUP(D518,Nomes!$C$2:$D$15,2,FALSE)</f>
        <v>7</v>
      </c>
      <c r="D518" s="23">
        <v>2008</v>
      </c>
      <c r="E518" s="23">
        <v>32</v>
      </c>
      <c r="F518" s="23" t="s">
        <v>14</v>
      </c>
      <c r="G518" s="23" t="s">
        <v>132</v>
      </c>
      <c r="H518" s="23" t="s">
        <v>133</v>
      </c>
      <c r="I518" s="23"/>
      <c r="J518" s="23" t="s">
        <v>32</v>
      </c>
      <c r="K518" s="23" t="s">
        <v>33</v>
      </c>
      <c r="L518" s="23">
        <f>VLOOKUP(H518,Regiões!$A$1:$E$79,4,FALSE)</f>
        <v>5</v>
      </c>
      <c r="M518" s="23" t="str">
        <f>VLOOKUP(H518,Regiões!$A$1:$E$79,5,FALSE)</f>
        <v>Central Sul</v>
      </c>
      <c r="N518" s="91">
        <v>27258.686000000002</v>
      </c>
      <c r="O518" s="91">
        <v>28365.488000000001</v>
      </c>
      <c r="P518" s="91">
        <f t="shared" si="26"/>
        <v>123278.58499999999</v>
      </c>
      <c r="Q518" s="91">
        <v>62461.964</v>
      </c>
      <c r="R518" s="91">
        <v>60816.620999999999</v>
      </c>
      <c r="S518" s="91">
        <v>17841.063999999998</v>
      </c>
      <c r="T518" s="91">
        <v>196743.82199999999</v>
      </c>
      <c r="U518" s="91">
        <v>27059</v>
      </c>
      <c r="V518" s="91">
        <f t="shared" si="27"/>
        <v>7270.9199157396797</v>
      </c>
    </row>
    <row r="519" spans="1:22" x14ac:dyDescent="0.25">
      <c r="A519" s="27" t="str">
        <f t="shared" si="25"/>
        <v>32035022008</v>
      </c>
      <c r="B519" s="23">
        <f>VLOOKUP(H519,Nomes!$H$2:$I$79,2,FALSE)</f>
        <v>49</v>
      </c>
      <c r="C519" s="23">
        <f>VLOOKUP(D519,Nomes!$C$2:$D$15,2,FALSE)</f>
        <v>7</v>
      </c>
      <c r="D519" s="23">
        <v>2008</v>
      </c>
      <c r="E519" s="23">
        <v>32</v>
      </c>
      <c r="F519" s="23" t="s">
        <v>14</v>
      </c>
      <c r="G519" s="23" t="s">
        <v>134</v>
      </c>
      <c r="H519" s="23" t="s">
        <v>135</v>
      </c>
      <c r="I519" s="23"/>
      <c r="J519" s="23" t="s">
        <v>51</v>
      </c>
      <c r="K519" s="23" t="s">
        <v>52</v>
      </c>
      <c r="L519" s="23">
        <f>VLOOKUP(H519,Regiões!$A$1:$E$79,4,FALSE)</f>
        <v>9</v>
      </c>
      <c r="M519" s="23" t="str">
        <f>VLOOKUP(H519,Regiões!$A$1:$E$79,5,FALSE)</f>
        <v>Nordeste</v>
      </c>
      <c r="N519" s="91">
        <v>37904.36</v>
      </c>
      <c r="O519" s="91">
        <v>15290.027</v>
      </c>
      <c r="P519" s="91">
        <f t="shared" si="26"/>
        <v>89409.947</v>
      </c>
      <c r="Q519" s="91">
        <v>42802.093000000001</v>
      </c>
      <c r="R519" s="91">
        <v>46607.853999999999</v>
      </c>
      <c r="S519" s="91">
        <v>8675.2459999999992</v>
      </c>
      <c r="T519" s="91">
        <v>151279.57999999999</v>
      </c>
      <c r="U519" s="91">
        <v>18723</v>
      </c>
      <c r="V519" s="91">
        <f t="shared" si="27"/>
        <v>8079.8792928483681</v>
      </c>
    </row>
    <row r="520" spans="1:22" x14ac:dyDescent="0.25">
      <c r="A520" s="27" t="str">
        <f t="shared" si="25"/>
        <v>32036012008</v>
      </c>
      <c r="B520" s="23">
        <f>VLOOKUP(H520,Nomes!$H$2:$I$79,2,FALSE)</f>
        <v>50</v>
      </c>
      <c r="C520" s="23">
        <f>VLOOKUP(D520,Nomes!$C$2:$D$15,2,FALSE)</f>
        <v>7</v>
      </c>
      <c r="D520" s="23">
        <v>2008</v>
      </c>
      <c r="E520" s="23">
        <v>32</v>
      </c>
      <c r="F520" s="23" t="s">
        <v>14</v>
      </c>
      <c r="G520" s="23" t="s">
        <v>137</v>
      </c>
      <c r="H520" s="23" t="s">
        <v>138</v>
      </c>
      <c r="I520" s="23"/>
      <c r="J520" s="23" t="s">
        <v>51</v>
      </c>
      <c r="K520" s="23" t="s">
        <v>52</v>
      </c>
      <c r="L520" s="23">
        <f>VLOOKUP(H520,Regiões!$A$1:$E$79,4,FALSE)</f>
        <v>9</v>
      </c>
      <c r="M520" s="23" t="str">
        <f>VLOOKUP(H520,Regiões!$A$1:$E$79,5,FALSE)</f>
        <v>Nordeste</v>
      </c>
      <c r="N520" s="91">
        <v>15094.561</v>
      </c>
      <c r="O520" s="91">
        <v>2892.9110000000001</v>
      </c>
      <c r="P520" s="91">
        <f t="shared" si="26"/>
        <v>23704.659</v>
      </c>
      <c r="Q520" s="91">
        <v>6880.4790000000003</v>
      </c>
      <c r="R520" s="91">
        <v>16824.18</v>
      </c>
      <c r="S520" s="91">
        <v>993.86800000000005</v>
      </c>
      <c r="T520" s="91">
        <v>42685.998</v>
      </c>
      <c r="U520" s="91">
        <v>5914</v>
      </c>
      <c r="V520" s="91">
        <f t="shared" si="27"/>
        <v>7217.787960771052</v>
      </c>
    </row>
    <row r="521" spans="1:22" x14ac:dyDescent="0.25">
      <c r="A521" s="27" t="str">
        <f t="shared" si="25"/>
        <v>32037002008</v>
      </c>
      <c r="B521" s="23">
        <f>VLOOKUP(H521,Nomes!$H$2:$I$79,2,FALSE)</f>
        <v>51</v>
      </c>
      <c r="C521" s="23">
        <f>VLOOKUP(D521,Nomes!$C$2:$D$15,2,FALSE)</f>
        <v>7</v>
      </c>
      <c r="D521" s="23">
        <v>2008</v>
      </c>
      <c r="E521" s="23">
        <v>32</v>
      </c>
      <c r="F521" s="23" t="s">
        <v>14</v>
      </c>
      <c r="G521" s="23" t="s">
        <v>139</v>
      </c>
      <c r="H521" s="23" t="s">
        <v>140</v>
      </c>
      <c r="I521" s="23"/>
      <c r="J521" s="23" t="s">
        <v>32</v>
      </c>
      <c r="K521" s="23" t="s">
        <v>33</v>
      </c>
      <c r="L521" s="23">
        <f>VLOOKUP(H521,Regiões!$A$1:$E$79,4,FALSE)</f>
        <v>6</v>
      </c>
      <c r="M521" s="23" t="str">
        <f>VLOOKUP(H521,Regiões!$A$1:$E$79,5,FALSE)</f>
        <v>Caparaó</v>
      </c>
      <c r="N521" s="91">
        <v>22658.663</v>
      </c>
      <c r="O521" s="91">
        <v>10827.538</v>
      </c>
      <c r="P521" s="91">
        <f t="shared" si="26"/>
        <v>81645.872000000003</v>
      </c>
      <c r="Q521" s="91">
        <v>30446.974999999999</v>
      </c>
      <c r="R521" s="91">
        <v>51198.896999999997</v>
      </c>
      <c r="S521" s="91">
        <v>5663.4260000000004</v>
      </c>
      <c r="T521" s="91">
        <v>120795.499</v>
      </c>
      <c r="U521" s="91">
        <v>18497</v>
      </c>
      <c r="V521" s="91">
        <f t="shared" si="27"/>
        <v>6530.5454398010488</v>
      </c>
    </row>
    <row r="522" spans="1:22" x14ac:dyDescent="0.25">
      <c r="A522" s="27" t="str">
        <f t="shared" si="25"/>
        <v>32038092008</v>
      </c>
      <c r="B522" s="23">
        <f>VLOOKUP(H522,Nomes!$H$2:$I$79,2,FALSE)</f>
        <v>52</v>
      </c>
      <c r="C522" s="23">
        <f>VLOOKUP(D522,Nomes!$C$2:$D$15,2,FALSE)</f>
        <v>7</v>
      </c>
      <c r="D522" s="23">
        <v>2008</v>
      </c>
      <c r="E522" s="23">
        <v>32</v>
      </c>
      <c r="F522" s="23" t="s">
        <v>14</v>
      </c>
      <c r="G522" s="23" t="s">
        <v>141</v>
      </c>
      <c r="H522" s="23" t="s">
        <v>142</v>
      </c>
      <c r="I522" s="23"/>
      <c r="J522" s="23" t="s">
        <v>32</v>
      </c>
      <c r="K522" s="23" t="s">
        <v>33</v>
      </c>
      <c r="L522" s="23">
        <f>VLOOKUP(H522,Regiões!$A$1:$E$79,4,FALSE)</f>
        <v>5</v>
      </c>
      <c r="M522" s="23" t="str">
        <f>VLOOKUP(H522,Regiões!$A$1:$E$79,5,FALSE)</f>
        <v>Central Sul</v>
      </c>
      <c r="N522" s="91">
        <v>8976.26</v>
      </c>
      <c r="O522" s="91">
        <v>4630.4530000000004</v>
      </c>
      <c r="P522" s="91">
        <f t="shared" si="26"/>
        <v>61427.8</v>
      </c>
      <c r="Q522" s="91">
        <v>27524.37</v>
      </c>
      <c r="R522" s="91">
        <v>33903.43</v>
      </c>
      <c r="S522" s="91">
        <v>4956.6679999999997</v>
      </c>
      <c r="T522" s="91">
        <v>79991.180999999997</v>
      </c>
      <c r="U522" s="91">
        <v>14322</v>
      </c>
      <c r="V522" s="91">
        <f t="shared" si="27"/>
        <v>5585.196271470465</v>
      </c>
    </row>
    <row r="523" spans="1:22" x14ac:dyDescent="0.25">
      <c r="A523" s="27" t="str">
        <f t="shared" si="25"/>
        <v>32039082008</v>
      </c>
      <c r="B523" s="23">
        <f>VLOOKUP(H523,Nomes!$H$2:$I$79,2,FALSE)</f>
        <v>53</v>
      </c>
      <c r="C523" s="23">
        <f>VLOOKUP(D523,Nomes!$C$2:$D$15,2,FALSE)</f>
        <v>7</v>
      </c>
      <c r="D523" s="23">
        <v>2008</v>
      </c>
      <c r="E523" s="23">
        <v>32</v>
      </c>
      <c r="F523" s="23" t="s">
        <v>14</v>
      </c>
      <c r="G523" s="23" t="s">
        <v>143</v>
      </c>
      <c r="H523" s="23" t="s">
        <v>25</v>
      </c>
      <c r="I523" s="23"/>
      <c r="J523" s="23" t="s">
        <v>22</v>
      </c>
      <c r="K523" s="23" t="s">
        <v>23</v>
      </c>
      <c r="L523" s="23">
        <f>VLOOKUP(H523,Regiões!$A$1:$E$79,4,FALSE)</f>
        <v>10</v>
      </c>
      <c r="M523" s="23" t="str">
        <f>VLOOKUP(H523,Regiões!$A$1:$E$79,5,FALSE)</f>
        <v>Noroeste</v>
      </c>
      <c r="N523" s="91">
        <v>54797.514999999999</v>
      </c>
      <c r="O523" s="91">
        <v>58526.898000000001</v>
      </c>
      <c r="P523" s="91">
        <f t="shared" si="26"/>
        <v>272694.96799999999</v>
      </c>
      <c r="Q523" s="91">
        <v>157459.33799999999</v>
      </c>
      <c r="R523" s="91">
        <v>115235.63</v>
      </c>
      <c r="S523" s="91">
        <v>39251.887999999999</v>
      </c>
      <c r="T523" s="91">
        <v>425271.27</v>
      </c>
      <c r="U523" s="91">
        <v>46080</v>
      </c>
      <c r="V523" s="91">
        <f t="shared" si="27"/>
        <v>9228.9772135416661</v>
      </c>
    </row>
    <row r="524" spans="1:22" x14ac:dyDescent="0.25">
      <c r="A524" s="27" t="str">
        <f t="shared" si="25"/>
        <v>32040052008</v>
      </c>
      <c r="B524" s="23">
        <f>VLOOKUP(H524,Nomes!$H$2:$I$79,2,FALSE)</f>
        <v>54</v>
      </c>
      <c r="C524" s="23">
        <f>VLOOKUP(D524,Nomes!$C$2:$D$15,2,FALSE)</f>
        <v>7</v>
      </c>
      <c r="D524" s="23">
        <v>2008</v>
      </c>
      <c r="E524" s="23">
        <v>32</v>
      </c>
      <c r="F524" s="23" t="s">
        <v>14</v>
      </c>
      <c r="G524" s="23" t="s">
        <v>144</v>
      </c>
      <c r="H524" s="23" t="s">
        <v>145</v>
      </c>
      <c r="I524" s="23"/>
      <c r="J524" s="23" t="s">
        <v>22</v>
      </c>
      <c r="K524" s="23" t="s">
        <v>23</v>
      </c>
      <c r="L524" s="23">
        <f>VLOOKUP(H524,Regiões!$A$1:$E$79,4,FALSE)</f>
        <v>8</v>
      </c>
      <c r="M524" s="23" t="str">
        <f>VLOOKUP(H524,Regiões!$A$1:$E$79,5,FALSE)</f>
        <v>Centro-Oeste</v>
      </c>
      <c r="N524" s="91">
        <v>18526.050999999999</v>
      </c>
      <c r="O524" s="91">
        <v>5726.46</v>
      </c>
      <c r="P524" s="91">
        <f t="shared" si="26"/>
        <v>78375.581000000006</v>
      </c>
      <c r="Q524" s="91">
        <v>27904.179</v>
      </c>
      <c r="R524" s="91">
        <v>50471.402000000002</v>
      </c>
      <c r="S524" s="91">
        <v>3912.922</v>
      </c>
      <c r="T524" s="91">
        <v>106541.014</v>
      </c>
      <c r="U524" s="91">
        <v>18690</v>
      </c>
      <c r="V524" s="91">
        <f t="shared" si="27"/>
        <v>5700.428785446763</v>
      </c>
    </row>
    <row r="525" spans="1:22" x14ac:dyDescent="0.25">
      <c r="A525" s="27" t="str">
        <f t="shared" si="25"/>
        <v>32040542008</v>
      </c>
      <c r="B525" s="23">
        <f>VLOOKUP(H525,Nomes!$H$2:$I$79,2,FALSE)</f>
        <v>55</v>
      </c>
      <c r="C525" s="23">
        <f>VLOOKUP(D525,Nomes!$C$2:$D$15,2,FALSE)</f>
        <v>7</v>
      </c>
      <c r="D525" s="23">
        <v>2008</v>
      </c>
      <c r="E525" s="23">
        <v>32</v>
      </c>
      <c r="F525" s="23" t="s">
        <v>14</v>
      </c>
      <c r="G525" s="23" t="s">
        <v>146</v>
      </c>
      <c r="H525" s="23" t="s">
        <v>147</v>
      </c>
      <c r="I525" s="23"/>
      <c r="J525" s="23" t="s">
        <v>51</v>
      </c>
      <c r="K525" s="23" t="s">
        <v>52</v>
      </c>
      <c r="L525" s="23">
        <f>VLOOKUP(H525,Regiões!$A$1:$E$79,4,FALSE)</f>
        <v>9</v>
      </c>
      <c r="M525" s="23" t="str">
        <f>VLOOKUP(H525,Regiões!$A$1:$E$79,5,FALSE)</f>
        <v>Nordeste</v>
      </c>
      <c r="N525" s="91">
        <v>16175.654</v>
      </c>
      <c r="O525" s="91">
        <v>15477.196</v>
      </c>
      <c r="P525" s="91">
        <f t="shared" si="26"/>
        <v>126977.97899999999</v>
      </c>
      <c r="Q525" s="91">
        <v>67710.831999999995</v>
      </c>
      <c r="R525" s="91">
        <v>59267.146999999997</v>
      </c>
      <c r="S525" s="91">
        <v>20769.962</v>
      </c>
      <c r="T525" s="91">
        <v>179400.791</v>
      </c>
      <c r="U525" s="91">
        <v>24196</v>
      </c>
      <c r="V525" s="91">
        <f t="shared" si="27"/>
        <v>7414.4813605554637</v>
      </c>
    </row>
    <row r="526" spans="1:22" x14ac:dyDescent="0.25">
      <c r="A526" s="27" t="str">
        <f t="shared" si="25"/>
        <v>32041042008</v>
      </c>
      <c r="B526" s="23">
        <f>VLOOKUP(H526,Nomes!$H$2:$I$79,2,FALSE)</f>
        <v>56</v>
      </c>
      <c r="C526" s="23">
        <f>VLOOKUP(D526,Nomes!$C$2:$D$15,2,FALSE)</f>
        <v>7</v>
      </c>
      <c r="D526" s="23">
        <v>2008</v>
      </c>
      <c r="E526" s="23">
        <v>32</v>
      </c>
      <c r="F526" s="23" t="s">
        <v>14</v>
      </c>
      <c r="G526" s="23" t="s">
        <v>148</v>
      </c>
      <c r="H526" s="23" t="s">
        <v>149</v>
      </c>
      <c r="I526" s="23"/>
      <c r="J526" s="23" t="s">
        <v>51</v>
      </c>
      <c r="K526" s="23" t="s">
        <v>52</v>
      </c>
      <c r="L526" s="23">
        <f>VLOOKUP(H526,Regiões!$A$1:$E$79,4,FALSE)</f>
        <v>9</v>
      </c>
      <c r="M526" s="23" t="str">
        <f>VLOOKUP(H526,Regiões!$A$1:$E$79,5,FALSE)</f>
        <v>Nordeste</v>
      </c>
      <c r="N526" s="91">
        <v>85727.76</v>
      </c>
      <c r="O526" s="91">
        <v>17257.342000000001</v>
      </c>
      <c r="P526" s="91">
        <f t="shared" si="26"/>
        <v>136411.255</v>
      </c>
      <c r="Q526" s="91">
        <v>73043.376999999993</v>
      </c>
      <c r="R526" s="91">
        <v>63367.877999999997</v>
      </c>
      <c r="S526" s="91">
        <v>15268.21</v>
      </c>
      <c r="T526" s="91">
        <v>254664.56599999999</v>
      </c>
      <c r="U526" s="91">
        <v>23656</v>
      </c>
      <c r="V526" s="91">
        <f t="shared" si="27"/>
        <v>10765.32659790328</v>
      </c>
    </row>
    <row r="527" spans="1:22" x14ac:dyDescent="0.25">
      <c r="A527" s="27" t="str">
        <f t="shared" si="25"/>
        <v>32042032008</v>
      </c>
      <c r="B527" s="23">
        <f>VLOOKUP(H527,Nomes!$H$2:$I$79,2,FALSE)</f>
        <v>57</v>
      </c>
      <c r="C527" s="23">
        <f>VLOOKUP(D527,Nomes!$C$2:$D$15,2,FALSE)</f>
        <v>7</v>
      </c>
      <c r="D527" s="23">
        <v>2008</v>
      </c>
      <c r="E527" s="23">
        <v>32</v>
      </c>
      <c r="F527" s="23" t="s">
        <v>14</v>
      </c>
      <c r="G527" s="23" t="s">
        <v>150</v>
      </c>
      <c r="H527" s="23" t="s">
        <v>151</v>
      </c>
      <c r="I527" s="23"/>
      <c r="J527" s="23" t="s">
        <v>17</v>
      </c>
      <c r="K527" s="23" t="s">
        <v>18</v>
      </c>
      <c r="L527" s="23">
        <f>VLOOKUP(H527,Regiões!$A$1:$E$79,4,FALSE)</f>
        <v>4</v>
      </c>
      <c r="M527" s="23" t="str">
        <f>VLOOKUP(H527,Regiões!$A$1:$E$79,5,FALSE)</f>
        <v>Litoral Sul</v>
      </c>
      <c r="N527" s="91">
        <v>3979.0010000000002</v>
      </c>
      <c r="O527" s="91">
        <v>7437.5990000000002</v>
      </c>
      <c r="P527" s="91">
        <f t="shared" si="26"/>
        <v>95383.097000000009</v>
      </c>
      <c r="Q527" s="91">
        <v>49586.123</v>
      </c>
      <c r="R527" s="91">
        <v>45796.974000000002</v>
      </c>
      <c r="S527" s="91">
        <v>7564.4539999999997</v>
      </c>
      <c r="T527" s="91">
        <v>114364.151</v>
      </c>
      <c r="U527" s="91">
        <v>17019</v>
      </c>
      <c r="V527" s="91">
        <f t="shared" si="27"/>
        <v>6719.7926435160707</v>
      </c>
    </row>
    <row r="528" spans="1:22" x14ac:dyDescent="0.25">
      <c r="A528" s="27" t="str">
        <f t="shared" si="25"/>
        <v>32042522008</v>
      </c>
      <c r="B528" s="23">
        <f>VLOOKUP(H528,Nomes!$H$2:$I$79,2,FALSE)</f>
        <v>58</v>
      </c>
      <c r="C528" s="23">
        <f>VLOOKUP(D528,Nomes!$C$2:$D$15,2,FALSE)</f>
        <v>7</v>
      </c>
      <c r="D528" s="23">
        <v>2008</v>
      </c>
      <c r="E528" s="23">
        <v>32</v>
      </c>
      <c r="F528" s="23" t="s">
        <v>14</v>
      </c>
      <c r="G528" s="23" t="s">
        <v>152</v>
      </c>
      <c r="H528" s="23" t="s">
        <v>153</v>
      </c>
      <c r="I528" s="23"/>
      <c r="J528" s="23" t="s">
        <v>51</v>
      </c>
      <c r="K528" s="23" t="s">
        <v>52</v>
      </c>
      <c r="L528" s="23">
        <f>VLOOKUP(H528,Regiões!$A$1:$E$79,4,FALSE)</f>
        <v>9</v>
      </c>
      <c r="M528" s="23" t="str">
        <f>VLOOKUP(H528,Regiões!$A$1:$E$79,5,FALSE)</f>
        <v>Nordeste</v>
      </c>
      <c r="N528" s="91">
        <v>8215.5660000000007</v>
      </c>
      <c r="O528" s="91">
        <v>5523.1310000000003</v>
      </c>
      <c r="P528" s="91">
        <f t="shared" si="26"/>
        <v>31232.985999999997</v>
      </c>
      <c r="Q528" s="91">
        <v>10783.934999999999</v>
      </c>
      <c r="R528" s="91">
        <v>20449.050999999999</v>
      </c>
      <c r="S528" s="91">
        <v>1491.393</v>
      </c>
      <c r="T528" s="91">
        <v>46463.076000000001</v>
      </c>
      <c r="U528" s="91">
        <v>7161</v>
      </c>
      <c r="V528" s="91">
        <f t="shared" si="27"/>
        <v>6488.3502304147469</v>
      </c>
    </row>
    <row r="529" spans="1:22" x14ac:dyDescent="0.25">
      <c r="A529" s="27" t="str">
        <f t="shared" si="25"/>
        <v>32043022008</v>
      </c>
      <c r="B529" s="23">
        <f>VLOOKUP(H529,Nomes!$H$2:$I$79,2,FALSE)</f>
        <v>59</v>
      </c>
      <c r="C529" s="23">
        <f>VLOOKUP(D529,Nomes!$C$2:$D$15,2,FALSE)</f>
        <v>7</v>
      </c>
      <c r="D529" s="23">
        <v>2008</v>
      </c>
      <c r="E529" s="23">
        <v>32</v>
      </c>
      <c r="F529" s="23" t="s">
        <v>14</v>
      </c>
      <c r="G529" s="23" t="s">
        <v>154</v>
      </c>
      <c r="H529" s="23" t="s">
        <v>155</v>
      </c>
      <c r="I529" s="23"/>
      <c r="J529" s="23" t="s">
        <v>32</v>
      </c>
      <c r="K529" s="23" t="s">
        <v>33</v>
      </c>
      <c r="L529" s="23">
        <f>VLOOKUP(H529,Regiões!$A$1:$E$79,4,FALSE)</f>
        <v>4</v>
      </c>
      <c r="M529" s="23" t="str">
        <f>VLOOKUP(H529,Regiões!$A$1:$E$79,5,FALSE)</f>
        <v>Litoral Sul</v>
      </c>
      <c r="N529" s="91">
        <v>21927.794999999998</v>
      </c>
      <c r="O529" s="91">
        <v>1504686.2320000001</v>
      </c>
      <c r="P529" s="91">
        <f t="shared" si="26"/>
        <v>340680.94999999995</v>
      </c>
      <c r="Q529" s="91">
        <v>300181.99099999998</v>
      </c>
      <c r="R529" s="91">
        <v>40498.959000000003</v>
      </c>
      <c r="S529" s="91">
        <v>12828.781999999999</v>
      </c>
      <c r="T529" s="91">
        <v>1880123.7590000001</v>
      </c>
      <c r="U529" s="91">
        <v>10786</v>
      </c>
      <c r="V529" s="91">
        <f t="shared" si="27"/>
        <v>174311.49258297792</v>
      </c>
    </row>
    <row r="530" spans="1:22" x14ac:dyDescent="0.25">
      <c r="A530" s="27" t="str">
        <f t="shared" si="25"/>
        <v>32043512008</v>
      </c>
      <c r="B530" s="23">
        <f>VLOOKUP(H530,Nomes!$H$2:$I$79,2,FALSE)</f>
        <v>60</v>
      </c>
      <c r="C530" s="23">
        <f>VLOOKUP(D530,Nomes!$C$2:$D$15,2,FALSE)</f>
        <v>7</v>
      </c>
      <c r="D530" s="23">
        <v>2008</v>
      </c>
      <c r="E530" s="23">
        <v>32</v>
      </c>
      <c r="F530" s="23" t="s">
        <v>14</v>
      </c>
      <c r="G530" s="23" t="s">
        <v>156</v>
      </c>
      <c r="H530" s="23" t="s">
        <v>157</v>
      </c>
      <c r="I530" s="23"/>
      <c r="J530" s="23" t="s">
        <v>51</v>
      </c>
      <c r="K530" s="23" t="s">
        <v>52</v>
      </c>
      <c r="L530" s="23">
        <f>VLOOKUP(H530,Regiões!$A$1:$E$79,4,FALSE)</f>
        <v>7</v>
      </c>
      <c r="M530" s="23" t="str">
        <f>VLOOKUP(H530,Regiões!$A$1:$E$79,5,FALSE)</f>
        <v>Rio Doce</v>
      </c>
      <c r="N530" s="91">
        <v>40085.775000000001</v>
      </c>
      <c r="O530" s="91">
        <v>10114.83</v>
      </c>
      <c r="P530" s="91">
        <f t="shared" si="26"/>
        <v>92308.815999999992</v>
      </c>
      <c r="Q530" s="91">
        <v>42507.466</v>
      </c>
      <c r="R530" s="91">
        <v>49801.35</v>
      </c>
      <c r="S530" s="91">
        <v>10826.191000000001</v>
      </c>
      <c r="T530" s="91">
        <v>153335.61199999999</v>
      </c>
      <c r="U530" s="91">
        <v>17174</v>
      </c>
      <c r="V530" s="91">
        <f t="shared" si="27"/>
        <v>8928.3575171771281</v>
      </c>
    </row>
    <row r="531" spans="1:22" x14ac:dyDescent="0.25">
      <c r="A531" s="27" t="str">
        <f t="shared" si="25"/>
        <v>32044012008</v>
      </c>
      <c r="B531" s="23">
        <f>VLOOKUP(H531,Nomes!$H$2:$I$79,2,FALSE)</f>
        <v>61</v>
      </c>
      <c r="C531" s="23">
        <f>VLOOKUP(D531,Nomes!$C$2:$D$15,2,FALSE)</f>
        <v>7</v>
      </c>
      <c r="D531" s="23">
        <v>2008</v>
      </c>
      <c r="E531" s="23">
        <v>32</v>
      </c>
      <c r="F531" s="23" t="s">
        <v>14</v>
      </c>
      <c r="G531" s="23" t="s">
        <v>158</v>
      </c>
      <c r="H531" s="23" t="s">
        <v>159</v>
      </c>
      <c r="I531" s="23"/>
      <c r="J531" s="23" t="s">
        <v>17</v>
      </c>
      <c r="K531" s="23" t="s">
        <v>18</v>
      </c>
      <c r="L531" s="23">
        <f>VLOOKUP(H531,Regiões!$A$1:$E$79,4,FALSE)</f>
        <v>4</v>
      </c>
      <c r="M531" s="23" t="str">
        <f>VLOOKUP(H531,Regiões!$A$1:$E$79,5,FALSE)</f>
        <v>Litoral Sul</v>
      </c>
      <c r="N531" s="91">
        <v>8590.4189999999999</v>
      </c>
      <c r="O531" s="91">
        <v>13910.85</v>
      </c>
      <c r="P531" s="91">
        <f t="shared" si="26"/>
        <v>55705.233</v>
      </c>
      <c r="Q531" s="91">
        <v>26062.399000000001</v>
      </c>
      <c r="R531" s="91">
        <v>29642.833999999999</v>
      </c>
      <c r="S531" s="91">
        <v>8196.85</v>
      </c>
      <c r="T531" s="91">
        <v>86403.351999999999</v>
      </c>
      <c r="U531" s="91">
        <v>11440</v>
      </c>
      <c r="V531" s="91">
        <f t="shared" si="27"/>
        <v>7552.7405594405591</v>
      </c>
    </row>
    <row r="532" spans="1:22" x14ac:dyDescent="0.25">
      <c r="A532" s="27" t="str">
        <f t="shared" si="25"/>
        <v>32045002008</v>
      </c>
      <c r="B532" s="23">
        <f>VLOOKUP(H532,Nomes!$H$2:$I$79,2,FALSE)</f>
        <v>62</v>
      </c>
      <c r="C532" s="23">
        <f>VLOOKUP(D532,Nomes!$C$2:$D$15,2,FALSE)</f>
        <v>7</v>
      </c>
      <c r="D532" s="23">
        <v>2008</v>
      </c>
      <c r="E532" s="23">
        <v>32</v>
      </c>
      <c r="F532" s="23" t="s">
        <v>14</v>
      </c>
      <c r="G532" s="23" t="s">
        <v>160</v>
      </c>
      <c r="H532" s="23" t="s">
        <v>161</v>
      </c>
      <c r="I532" s="23"/>
      <c r="J532" s="23" t="s">
        <v>17</v>
      </c>
      <c r="K532" s="23" t="s">
        <v>18</v>
      </c>
      <c r="L532" s="23">
        <f>VLOOKUP(H532,Regiões!$A$1:$E$79,4,FALSE)</f>
        <v>2</v>
      </c>
      <c r="M532" s="23" t="str">
        <f>VLOOKUP(H532,Regiões!$A$1:$E$79,5,FALSE)</f>
        <v>Central Serrana</v>
      </c>
      <c r="N532" s="91">
        <v>26793.993999999999</v>
      </c>
      <c r="O532" s="91">
        <v>7841.5609999999997</v>
      </c>
      <c r="P532" s="91">
        <f t="shared" si="26"/>
        <v>53289.421000000002</v>
      </c>
      <c r="Q532" s="91">
        <v>18386.350999999999</v>
      </c>
      <c r="R532" s="91">
        <v>34903.07</v>
      </c>
      <c r="S532" s="91">
        <v>2986.904</v>
      </c>
      <c r="T532" s="91">
        <v>90911.88</v>
      </c>
      <c r="U532" s="91">
        <v>12727</v>
      </c>
      <c r="V532" s="91">
        <f t="shared" si="27"/>
        <v>7143.229354914748</v>
      </c>
    </row>
    <row r="533" spans="1:22" x14ac:dyDescent="0.25">
      <c r="A533" s="27" t="str">
        <f t="shared" si="25"/>
        <v>32045592008</v>
      </c>
      <c r="B533" s="23">
        <f>VLOOKUP(H533,Nomes!$H$2:$I$79,2,FALSE)</f>
        <v>63</v>
      </c>
      <c r="C533" s="23">
        <f>VLOOKUP(D533,Nomes!$C$2:$D$15,2,FALSE)</f>
        <v>7</v>
      </c>
      <c r="D533" s="23">
        <v>2008</v>
      </c>
      <c r="E533" s="23">
        <v>32</v>
      </c>
      <c r="F533" s="23" t="s">
        <v>14</v>
      </c>
      <c r="G533" s="23" t="s">
        <v>162</v>
      </c>
      <c r="H533" s="23" t="s">
        <v>163</v>
      </c>
      <c r="I533" s="23"/>
      <c r="J533" s="23" t="s">
        <v>17</v>
      </c>
      <c r="K533" s="23" t="s">
        <v>18</v>
      </c>
      <c r="L533" s="23">
        <f>VLOOKUP(H533,Regiões!$A$1:$E$79,4,FALSE)</f>
        <v>2</v>
      </c>
      <c r="M533" s="23" t="str">
        <f>VLOOKUP(H533,Regiões!$A$1:$E$79,5,FALSE)</f>
        <v>Central Serrana</v>
      </c>
      <c r="N533" s="91">
        <v>159694.046</v>
      </c>
      <c r="O533" s="91">
        <v>22943.367999999999</v>
      </c>
      <c r="P533" s="91">
        <f t="shared" si="26"/>
        <v>196642.36499999999</v>
      </c>
      <c r="Q533" s="91">
        <v>113941.175</v>
      </c>
      <c r="R533" s="91">
        <v>82701.19</v>
      </c>
      <c r="S533" s="91">
        <v>27278.458999999999</v>
      </c>
      <c r="T533" s="91">
        <v>406558.23700000002</v>
      </c>
      <c r="U533" s="91">
        <v>33468</v>
      </c>
      <c r="V533" s="91">
        <f t="shared" si="27"/>
        <v>12147.670521094777</v>
      </c>
    </row>
    <row r="534" spans="1:22" x14ac:dyDescent="0.25">
      <c r="A534" s="27" t="str">
        <f t="shared" si="25"/>
        <v>32046092008</v>
      </c>
      <c r="B534" s="23">
        <f>VLOOKUP(H534,Nomes!$H$2:$I$79,2,FALSE)</f>
        <v>64</v>
      </c>
      <c r="C534" s="23">
        <f>VLOOKUP(D534,Nomes!$C$2:$D$15,2,FALSE)</f>
        <v>7</v>
      </c>
      <c r="D534" s="23">
        <v>2008</v>
      </c>
      <c r="E534" s="23">
        <v>32</v>
      </c>
      <c r="F534" s="23" t="s">
        <v>14</v>
      </c>
      <c r="G534" s="23" t="s">
        <v>164</v>
      </c>
      <c r="H534" s="23" t="s">
        <v>107</v>
      </c>
      <c r="I534" s="23"/>
      <c r="J534" s="23" t="s">
        <v>17</v>
      </c>
      <c r="K534" s="23" t="s">
        <v>18</v>
      </c>
      <c r="L534" s="23">
        <f>VLOOKUP(H534,Regiões!$A$1:$E$79,4,FALSE)</f>
        <v>2</v>
      </c>
      <c r="M534" s="23" t="str">
        <f>VLOOKUP(H534,Regiões!$A$1:$E$79,5,FALSE)</f>
        <v>Central Serrana</v>
      </c>
      <c r="N534" s="91">
        <v>37622.466</v>
      </c>
      <c r="O534" s="91">
        <v>16991.559000000001</v>
      </c>
      <c r="P534" s="91">
        <f t="shared" si="26"/>
        <v>125582.306</v>
      </c>
      <c r="Q534" s="91">
        <v>70475.31</v>
      </c>
      <c r="R534" s="91">
        <v>55106.995999999999</v>
      </c>
      <c r="S534" s="91">
        <v>11150.415999999999</v>
      </c>
      <c r="T534" s="91">
        <v>191346.74600000001</v>
      </c>
      <c r="U534" s="91">
        <v>20747</v>
      </c>
      <c r="V534" s="91">
        <f t="shared" si="27"/>
        <v>9222.8633537378901</v>
      </c>
    </row>
    <row r="535" spans="1:22" x14ac:dyDescent="0.25">
      <c r="A535" s="27" t="str">
        <f t="shared" si="25"/>
        <v>32046582008</v>
      </c>
      <c r="B535" s="23">
        <f>VLOOKUP(H535,Nomes!$H$2:$I$79,2,FALSE)</f>
        <v>65</v>
      </c>
      <c r="C535" s="23">
        <f>VLOOKUP(D535,Nomes!$C$2:$D$15,2,FALSE)</f>
        <v>7</v>
      </c>
      <c r="D535" s="23">
        <v>2008</v>
      </c>
      <c r="E535" s="23">
        <v>32</v>
      </c>
      <c r="F535" s="23" t="s">
        <v>14</v>
      </c>
      <c r="G535" s="23" t="s">
        <v>165</v>
      </c>
      <c r="H535" s="23" t="s">
        <v>166</v>
      </c>
      <c r="I535" s="23"/>
      <c r="J535" s="23" t="s">
        <v>22</v>
      </c>
      <c r="K535" s="23" t="s">
        <v>23</v>
      </c>
      <c r="L535" s="23">
        <f>VLOOKUP(H535,Regiões!$A$1:$E$79,4,FALSE)</f>
        <v>8</v>
      </c>
      <c r="M535" s="23" t="str">
        <f>VLOOKUP(H535,Regiões!$A$1:$E$79,5,FALSE)</f>
        <v>Centro-Oeste</v>
      </c>
      <c r="N535" s="91">
        <v>13352.474</v>
      </c>
      <c r="O535" s="91">
        <v>22256.080000000002</v>
      </c>
      <c r="P535" s="91">
        <f t="shared" si="26"/>
        <v>39969.808000000005</v>
      </c>
      <c r="Q535" s="91">
        <v>17183.633000000002</v>
      </c>
      <c r="R535" s="91">
        <v>22786.174999999999</v>
      </c>
      <c r="S535" s="91">
        <v>7791.4110000000001</v>
      </c>
      <c r="T535" s="91">
        <v>83369.771999999997</v>
      </c>
      <c r="U535" s="91">
        <v>8150</v>
      </c>
      <c r="V535" s="91">
        <f t="shared" si="27"/>
        <v>10229.419877300614</v>
      </c>
    </row>
    <row r="536" spans="1:22" x14ac:dyDescent="0.25">
      <c r="A536" s="27" t="str">
        <f t="shared" si="25"/>
        <v>32047082008</v>
      </c>
      <c r="B536" s="23">
        <f>VLOOKUP(H536,Nomes!$H$2:$I$79,2,FALSE)</f>
        <v>66</v>
      </c>
      <c r="C536" s="23">
        <f>VLOOKUP(D536,Nomes!$C$2:$D$15,2,FALSE)</f>
        <v>7</v>
      </c>
      <c r="D536" s="23">
        <v>2008</v>
      </c>
      <c r="E536" s="23">
        <v>32</v>
      </c>
      <c r="F536" s="23" t="s">
        <v>14</v>
      </c>
      <c r="G536" s="23" t="s">
        <v>167</v>
      </c>
      <c r="H536" s="23" t="s">
        <v>168</v>
      </c>
      <c r="I536" s="23"/>
      <c r="J536" s="23" t="s">
        <v>22</v>
      </c>
      <c r="K536" s="23" t="s">
        <v>23</v>
      </c>
      <c r="L536" s="23">
        <f>VLOOKUP(H536,Regiões!$A$1:$E$79,4,FALSE)</f>
        <v>8</v>
      </c>
      <c r="M536" s="23" t="str">
        <f>VLOOKUP(H536,Regiões!$A$1:$E$79,5,FALSE)</f>
        <v>Centro-Oeste</v>
      </c>
      <c r="N536" s="91">
        <v>26949.197</v>
      </c>
      <c r="O536" s="91">
        <v>24459.093000000001</v>
      </c>
      <c r="P536" s="91">
        <f t="shared" si="26"/>
        <v>177142.52100000001</v>
      </c>
      <c r="Q536" s="91">
        <v>108084.88</v>
      </c>
      <c r="R536" s="91">
        <v>69057.641000000003</v>
      </c>
      <c r="S536" s="91">
        <v>24048.04</v>
      </c>
      <c r="T536" s="91">
        <v>252598.851</v>
      </c>
      <c r="U536" s="91">
        <v>30255</v>
      </c>
      <c r="V536" s="91">
        <f t="shared" si="27"/>
        <v>8348.9952404561227</v>
      </c>
    </row>
    <row r="537" spans="1:22" x14ac:dyDescent="0.25">
      <c r="A537" s="27" t="str">
        <f t="shared" si="25"/>
        <v>32048072008</v>
      </c>
      <c r="B537" s="23">
        <f>VLOOKUP(H537,Nomes!$H$2:$I$79,2,FALSE)</f>
        <v>67</v>
      </c>
      <c r="C537" s="23">
        <f>VLOOKUP(D537,Nomes!$C$2:$D$15,2,FALSE)</f>
        <v>7</v>
      </c>
      <c r="D537" s="23">
        <v>2008</v>
      </c>
      <c r="E537" s="23">
        <v>32</v>
      </c>
      <c r="F537" s="23" t="s">
        <v>14</v>
      </c>
      <c r="G537" s="23" t="s">
        <v>169</v>
      </c>
      <c r="H537" s="23" t="s">
        <v>170</v>
      </c>
      <c r="I537" s="23"/>
      <c r="J537" s="23" t="s">
        <v>32</v>
      </c>
      <c r="K537" s="23" t="s">
        <v>33</v>
      </c>
      <c r="L537" s="23">
        <f>VLOOKUP(H537,Regiões!$A$1:$E$79,4,FALSE)</f>
        <v>6</v>
      </c>
      <c r="M537" s="23" t="str">
        <f>VLOOKUP(H537,Regiões!$A$1:$E$79,5,FALSE)</f>
        <v>Caparaó</v>
      </c>
      <c r="N537" s="91">
        <v>6862.3969999999999</v>
      </c>
      <c r="O537" s="91">
        <v>3865.2460000000001</v>
      </c>
      <c r="P537" s="91">
        <f t="shared" si="26"/>
        <v>47306.679000000004</v>
      </c>
      <c r="Q537" s="91">
        <v>19341.705999999998</v>
      </c>
      <c r="R537" s="91">
        <v>27964.973000000002</v>
      </c>
      <c r="S537" s="91">
        <v>2660.6350000000002</v>
      </c>
      <c r="T537" s="91">
        <v>60694.957000000002</v>
      </c>
      <c r="U537" s="91">
        <v>10929</v>
      </c>
      <c r="V537" s="91">
        <f t="shared" si="27"/>
        <v>5553.5691280080518</v>
      </c>
    </row>
    <row r="538" spans="1:22" x14ac:dyDescent="0.25">
      <c r="A538" s="27" t="str">
        <f t="shared" si="25"/>
        <v>32049062008</v>
      </c>
      <c r="B538" s="23">
        <f>VLOOKUP(H538,Nomes!$H$2:$I$79,2,FALSE)</f>
        <v>68</v>
      </c>
      <c r="C538" s="23">
        <f>VLOOKUP(D538,Nomes!$C$2:$D$15,2,FALSE)</f>
        <v>7</v>
      </c>
      <c r="D538" s="23">
        <v>2008</v>
      </c>
      <c r="E538" s="23">
        <v>32</v>
      </c>
      <c r="F538" s="23" t="s">
        <v>14</v>
      </c>
      <c r="G538" s="23" t="s">
        <v>171</v>
      </c>
      <c r="H538" s="23" t="s">
        <v>78</v>
      </c>
      <c r="I538" s="23"/>
      <c r="J538" s="23" t="s">
        <v>51</v>
      </c>
      <c r="K538" s="23" t="s">
        <v>52</v>
      </c>
      <c r="L538" s="23">
        <f>VLOOKUP(H538,Regiões!$A$1:$E$79,4,FALSE)</f>
        <v>9</v>
      </c>
      <c r="M538" s="23" t="str">
        <f>VLOOKUP(H538,Regiões!$A$1:$E$79,5,FALSE)</f>
        <v>Nordeste</v>
      </c>
      <c r="N538" s="91">
        <v>93407.698999999993</v>
      </c>
      <c r="O538" s="91">
        <v>188228.60200000001</v>
      </c>
      <c r="P538" s="91">
        <f t="shared" si="26"/>
        <v>673911.72699999996</v>
      </c>
      <c r="Q538" s="91">
        <v>406394.30200000003</v>
      </c>
      <c r="R538" s="91">
        <v>267517.42499999999</v>
      </c>
      <c r="S538" s="91">
        <v>82267.457999999999</v>
      </c>
      <c r="T538" s="91">
        <v>1037815.486</v>
      </c>
      <c r="U538" s="91">
        <v>100655</v>
      </c>
      <c r="V538" s="91">
        <f t="shared" si="27"/>
        <v>10310.620297054294</v>
      </c>
    </row>
    <row r="539" spans="1:22" x14ac:dyDescent="0.25">
      <c r="A539" s="27" t="str">
        <f t="shared" si="25"/>
        <v>32049552008</v>
      </c>
      <c r="B539" s="23">
        <f>VLOOKUP(H539,Nomes!$H$2:$I$79,2,FALSE)</f>
        <v>69</v>
      </c>
      <c r="C539" s="23">
        <f>VLOOKUP(D539,Nomes!$C$2:$D$15,2,FALSE)</f>
        <v>7</v>
      </c>
      <c r="D539" s="23">
        <v>2008</v>
      </c>
      <c r="E539" s="23">
        <v>32</v>
      </c>
      <c r="F539" s="23" t="s">
        <v>14</v>
      </c>
      <c r="G539" s="23" t="s">
        <v>172</v>
      </c>
      <c r="H539" s="23" t="s">
        <v>173</v>
      </c>
      <c r="I539" s="23"/>
      <c r="J539" s="23" t="s">
        <v>17</v>
      </c>
      <c r="K539" s="23" t="s">
        <v>18</v>
      </c>
      <c r="L539" s="23">
        <f>VLOOKUP(H539,Regiões!$A$1:$E$79,4,FALSE)</f>
        <v>8</v>
      </c>
      <c r="M539" s="23" t="str">
        <f>VLOOKUP(H539,Regiões!$A$1:$E$79,5,FALSE)</f>
        <v>Centro-Oeste</v>
      </c>
      <c r="N539" s="91">
        <v>13271.688</v>
      </c>
      <c r="O539" s="91">
        <v>6015.5529999999999</v>
      </c>
      <c r="P539" s="91">
        <f t="shared" si="26"/>
        <v>51675.474000000002</v>
      </c>
      <c r="Q539" s="91">
        <v>25253.241000000002</v>
      </c>
      <c r="R539" s="91">
        <v>26422.233</v>
      </c>
      <c r="S539" s="91">
        <v>4613.8159999999998</v>
      </c>
      <c r="T539" s="91">
        <v>75576.531000000003</v>
      </c>
      <c r="U539" s="91">
        <v>10786</v>
      </c>
      <c r="V539" s="91">
        <f t="shared" si="27"/>
        <v>7006.9099758946786</v>
      </c>
    </row>
    <row r="540" spans="1:22" x14ac:dyDescent="0.25">
      <c r="A540" s="27" t="str">
        <f t="shared" si="25"/>
        <v>32050022008</v>
      </c>
      <c r="B540" s="23">
        <f>VLOOKUP(H540,Nomes!$H$2:$I$79,2,FALSE)</f>
        <v>70</v>
      </c>
      <c r="C540" s="23">
        <f>VLOOKUP(D540,Nomes!$C$2:$D$15,2,FALSE)</f>
        <v>7</v>
      </c>
      <c r="D540" s="23">
        <v>2008</v>
      </c>
      <c r="E540" s="23">
        <v>32</v>
      </c>
      <c r="F540" s="23" t="s">
        <v>14</v>
      </c>
      <c r="G540" s="23" t="s">
        <v>174</v>
      </c>
      <c r="H540" s="23" t="s">
        <v>175</v>
      </c>
      <c r="I540" s="23" t="s">
        <v>69</v>
      </c>
      <c r="J540" s="23" t="s">
        <v>17</v>
      </c>
      <c r="K540" s="23" t="s">
        <v>18</v>
      </c>
      <c r="L540" s="23">
        <f>VLOOKUP(H540,Regiões!$A$1:$E$79,4,FALSE)</f>
        <v>1</v>
      </c>
      <c r="M540" s="23" t="str">
        <f>VLOOKUP(H540,Regiões!$A$1:$E$79,5,FALSE)</f>
        <v>Metropolitana</v>
      </c>
      <c r="N540" s="91">
        <v>9127.5400000000009</v>
      </c>
      <c r="O540" s="91">
        <v>4629576.7359999996</v>
      </c>
      <c r="P540" s="91">
        <f t="shared" si="26"/>
        <v>4675240.4690000005</v>
      </c>
      <c r="Q540" s="91">
        <v>3698391.7</v>
      </c>
      <c r="R540" s="91">
        <v>976848.76899999997</v>
      </c>
      <c r="S540" s="91">
        <v>3073863.7510000002</v>
      </c>
      <c r="T540" s="91">
        <v>12387808.497</v>
      </c>
      <c r="U540" s="91">
        <v>397226</v>
      </c>
      <c r="V540" s="91">
        <f t="shared" si="27"/>
        <v>31185.794728945235</v>
      </c>
    </row>
    <row r="541" spans="1:22" x14ac:dyDescent="0.25">
      <c r="A541" s="27" t="str">
        <f t="shared" si="25"/>
        <v>32050102008</v>
      </c>
      <c r="B541" s="23">
        <f>VLOOKUP(H541,Nomes!$H$2:$I$79,2,FALSE)</f>
        <v>71</v>
      </c>
      <c r="C541" s="23">
        <f>VLOOKUP(D541,Nomes!$C$2:$D$15,2,FALSE)</f>
        <v>7</v>
      </c>
      <c r="D541" s="23">
        <v>2008</v>
      </c>
      <c r="E541" s="23">
        <v>32</v>
      </c>
      <c r="F541" s="23" t="s">
        <v>14</v>
      </c>
      <c r="G541" s="23" t="s">
        <v>176</v>
      </c>
      <c r="H541" s="23" t="s">
        <v>177</v>
      </c>
      <c r="I541" s="23"/>
      <c r="J541" s="23" t="s">
        <v>51</v>
      </c>
      <c r="K541" s="23" t="s">
        <v>52</v>
      </c>
      <c r="L541" s="23">
        <f>VLOOKUP(H541,Regiões!$A$1:$E$79,4,FALSE)</f>
        <v>7</v>
      </c>
      <c r="M541" s="23" t="str">
        <f>VLOOKUP(H541,Regiões!$A$1:$E$79,5,FALSE)</f>
        <v>Rio Doce</v>
      </c>
      <c r="N541" s="91">
        <v>52000.39</v>
      </c>
      <c r="O541" s="91">
        <v>24160.478999999999</v>
      </c>
      <c r="P541" s="91">
        <f t="shared" si="26"/>
        <v>113456.51999999999</v>
      </c>
      <c r="Q541" s="91">
        <v>55020.284</v>
      </c>
      <c r="R541" s="91">
        <v>58436.235999999997</v>
      </c>
      <c r="S541" s="91">
        <v>17391.126</v>
      </c>
      <c r="T541" s="91">
        <v>207008.51500000001</v>
      </c>
      <c r="U541" s="91">
        <v>23268</v>
      </c>
      <c r="V541" s="91">
        <f t="shared" si="27"/>
        <v>8896.7042719614929</v>
      </c>
    </row>
    <row r="542" spans="1:22" x14ac:dyDescent="0.25">
      <c r="A542" s="27" t="str">
        <f t="shared" si="25"/>
        <v>32050362008</v>
      </c>
      <c r="B542" s="23">
        <f>VLOOKUP(H542,Nomes!$H$2:$I$79,2,FALSE)</f>
        <v>72</v>
      </c>
      <c r="C542" s="23">
        <f>VLOOKUP(D542,Nomes!$C$2:$D$15,2,FALSE)</f>
        <v>7</v>
      </c>
      <c r="D542" s="23">
        <v>2008</v>
      </c>
      <c r="E542" s="23">
        <v>32</v>
      </c>
      <c r="F542" s="23" t="s">
        <v>14</v>
      </c>
      <c r="G542" s="23" t="s">
        <v>178</v>
      </c>
      <c r="H542" s="23" t="s">
        <v>179</v>
      </c>
      <c r="I542" s="23"/>
      <c r="J542" s="23" t="s">
        <v>32</v>
      </c>
      <c r="K542" s="23" t="s">
        <v>33</v>
      </c>
      <c r="L542" s="23">
        <f>VLOOKUP(H542,Regiões!$A$1:$E$79,4,FALSE)</f>
        <v>5</v>
      </c>
      <c r="M542" s="23" t="str">
        <f>VLOOKUP(H542,Regiões!$A$1:$E$79,5,FALSE)</f>
        <v>Central Sul</v>
      </c>
      <c r="N542" s="91">
        <v>25031.955999999998</v>
      </c>
      <c r="O542" s="91">
        <v>33587.555999999997</v>
      </c>
      <c r="P542" s="91">
        <f t="shared" si="26"/>
        <v>94533.665000000008</v>
      </c>
      <c r="Q542" s="91">
        <v>44546.665000000001</v>
      </c>
      <c r="R542" s="91">
        <v>49987</v>
      </c>
      <c r="S542" s="91">
        <v>15972.166999999999</v>
      </c>
      <c r="T542" s="91">
        <v>169125.34400000001</v>
      </c>
      <c r="U542" s="91">
        <v>18534</v>
      </c>
      <c r="V542" s="91">
        <f t="shared" si="27"/>
        <v>9125.1399589942812</v>
      </c>
    </row>
    <row r="543" spans="1:22" x14ac:dyDescent="0.25">
      <c r="A543" s="27" t="str">
        <f t="shared" si="25"/>
        <v>32050692008</v>
      </c>
      <c r="B543" s="23">
        <f>VLOOKUP(H543,Nomes!$H$2:$I$79,2,FALSE)</f>
        <v>73</v>
      </c>
      <c r="C543" s="23">
        <f>VLOOKUP(D543,Nomes!$C$2:$D$15,2,FALSE)</f>
        <v>7</v>
      </c>
      <c r="D543" s="23">
        <v>2008</v>
      </c>
      <c r="E543" s="23">
        <v>32</v>
      </c>
      <c r="F543" s="23" t="s">
        <v>14</v>
      </c>
      <c r="G543" s="23" t="s">
        <v>180</v>
      </c>
      <c r="H543" s="23" t="s">
        <v>181</v>
      </c>
      <c r="I543" s="23"/>
      <c r="J543" s="23" t="s">
        <v>17</v>
      </c>
      <c r="K543" s="23" t="s">
        <v>18</v>
      </c>
      <c r="L543" s="23">
        <f>VLOOKUP(H543,Regiões!$A$1:$E$79,4,FALSE)</f>
        <v>3</v>
      </c>
      <c r="M543" s="23" t="str">
        <f>VLOOKUP(H543,Regiões!$A$1:$E$79,5,FALSE)</f>
        <v>Sudoeste Serrana</v>
      </c>
      <c r="N543" s="91">
        <v>25822.28</v>
      </c>
      <c r="O543" s="91">
        <v>22104.019</v>
      </c>
      <c r="P543" s="91">
        <f t="shared" si="26"/>
        <v>147564.774</v>
      </c>
      <c r="Q543" s="91">
        <v>99144.377999999997</v>
      </c>
      <c r="R543" s="91">
        <v>48420.396000000001</v>
      </c>
      <c r="S543" s="91">
        <v>25643.991999999998</v>
      </c>
      <c r="T543" s="91">
        <v>221135.065</v>
      </c>
      <c r="U543" s="91">
        <v>19684</v>
      </c>
      <c r="V543" s="91">
        <f t="shared" si="27"/>
        <v>11234.25447063605</v>
      </c>
    </row>
    <row r="544" spans="1:22" x14ac:dyDescent="0.25">
      <c r="A544" s="27" t="str">
        <f t="shared" si="25"/>
        <v>32051012008</v>
      </c>
      <c r="B544" s="23">
        <f>VLOOKUP(H544,Nomes!$H$2:$I$79,2,FALSE)</f>
        <v>74</v>
      </c>
      <c r="C544" s="23">
        <f>VLOOKUP(D544,Nomes!$C$2:$D$15,2,FALSE)</f>
        <v>7</v>
      </c>
      <c r="D544" s="23">
        <v>2008</v>
      </c>
      <c r="E544" s="23">
        <v>32</v>
      </c>
      <c r="F544" s="23" t="s">
        <v>14</v>
      </c>
      <c r="G544" s="23" t="s">
        <v>182</v>
      </c>
      <c r="H544" s="23" t="s">
        <v>183</v>
      </c>
      <c r="I544" s="23" t="s">
        <v>69</v>
      </c>
      <c r="J544" s="23" t="s">
        <v>17</v>
      </c>
      <c r="K544" s="23" t="s">
        <v>18</v>
      </c>
      <c r="L544" s="23">
        <f>VLOOKUP(H544,Regiões!$A$1:$E$79,4,FALSE)</f>
        <v>1</v>
      </c>
      <c r="M544" s="23" t="str">
        <f>VLOOKUP(H544,Regiões!$A$1:$E$79,5,FALSE)</f>
        <v>Metropolitana</v>
      </c>
      <c r="N544" s="91">
        <v>9686.0570000000007</v>
      </c>
      <c r="O544" s="91">
        <v>132975.37299999999</v>
      </c>
      <c r="P544" s="91">
        <f t="shared" si="26"/>
        <v>441654.96600000001</v>
      </c>
      <c r="Q544" s="91">
        <v>298028.31699999998</v>
      </c>
      <c r="R544" s="91">
        <v>143626.649</v>
      </c>
      <c r="S544" s="91">
        <v>186307.27900000001</v>
      </c>
      <c r="T544" s="91">
        <v>770623.674</v>
      </c>
      <c r="U544" s="91">
        <v>60191</v>
      </c>
      <c r="V544" s="91">
        <f t="shared" si="27"/>
        <v>12802.971773188683</v>
      </c>
    </row>
    <row r="545" spans="1:22" x14ac:dyDescent="0.25">
      <c r="A545" s="27" t="str">
        <f t="shared" si="25"/>
        <v>32051502008</v>
      </c>
      <c r="B545" s="23">
        <f>VLOOKUP(H545,Nomes!$H$2:$I$79,2,FALSE)</f>
        <v>75</v>
      </c>
      <c r="C545" s="23">
        <f>VLOOKUP(D545,Nomes!$C$2:$D$15,2,FALSE)</f>
        <v>7</v>
      </c>
      <c r="D545" s="23">
        <v>2008</v>
      </c>
      <c r="E545" s="23">
        <v>32</v>
      </c>
      <c r="F545" s="23" t="s">
        <v>14</v>
      </c>
      <c r="G545" s="23" t="s">
        <v>184</v>
      </c>
      <c r="H545" s="23" t="s">
        <v>185</v>
      </c>
      <c r="I545" s="23"/>
      <c r="J545" s="23" t="s">
        <v>22</v>
      </c>
      <c r="K545" s="23" t="s">
        <v>23</v>
      </c>
      <c r="L545" s="23">
        <f>VLOOKUP(H545,Regiões!$A$1:$E$79,4,FALSE)</f>
        <v>10</v>
      </c>
      <c r="M545" s="23" t="str">
        <f>VLOOKUP(H545,Regiões!$A$1:$E$79,5,FALSE)</f>
        <v>Noroeste</v>
      </c>
      <c r="N545" s="91">
        <v>22872.044999999998</v>
      </c>
      <c r="O545" s="91">
        <v>22699.153999999999</v>
      </c>
      <c r="P545" s="91">
        <f t="shared" si="26"/>
        <v>44736.964</v>
      </c>
      <c r="Q545" s="91">
        <v>18862.776999999998</v>
      </c>
      <c r="R545" s="91">
        <v>25874.187000000002</v>
      </c>
      <c r="S545" s="91">
        <v>3954.047</v>
      </c>
      <c r="T545" s="91">
        <v>94262.210999999996</v>
      </c>
      <c r="U545" s="91">
        <v>9059</v>
      </c>
      <c r="V545" s="91">
        <f t="shared" si="27"/>
        <v>10405.366044817309</v>
      </c>
    </row>
    <row r="546" spans="1:22" x14ac:dyDescent="0.25">
      <c r="A546" s="27" t="str">
        <f t="shared" si="25"/>
        <v>32051762008</v>
      </c>
      <c r="B546" s="23">
        <f>VLOOKUP(H546,Nomes!$H$2:$I$79,2,FALSE)</f>
        <v>76</v>
      </c>
      <c r="C546" s="23">
        <f>VLOOKUP(D546,Nomes!$C$2:$D$15,2,FALSE)</f>
        <v>7</v>
      </c>
      <c r="D546" s="23">
        <v>2008</v>
      </c>
      <c r="E546" s="23">
        <v>32</v>
      </c>
      <c r="F546" s="23" t="s">
        <v>14</v>
      </c>
      <c r="G546" s="23" t="s">
        <v>186</v>
      </c>
      <c r="H546" s="23" t="s">
        <v>187</v>
      </c>
      <c r="I546" s="23"/>
      <c r="J546" s="23" t="s">
        <v>22</v>
      </c>
      <c r="K546" s="23" t="s">
        <v>23</v>
      </c>
      <c r="L546" s="23">
        <f>VLOOKUP(H546,Regiões!$A$1:$E$79,4,FALSE)</f>
        <v>8</v>
      </c>
      <c r="M546" s="23" t="str">
        <f>VLOOKUP(H546,Regiões!$A$1:$E$79,5,FALSE)</f>
        <v>Centro-Oeste</v>
      </c>
      <c r="N546" s="91">
        <v>54189.091999999997</v>
      </c>
      <c r="O546" s="91">
        <v>7859.375</v>
      </c>
      <c r="P546" s="91">
        <f t="shared" si="26"/>
        <v>59780.482000000004</v>
      </c>
      <c r="Q546" s="91">
        <v>26120.971000000001</v>
      </c>
      <c r="R546" s="91">
        <v>33659.510999999999</v>
      </c>
      <c r="S546" s="91">
        <v>4298.9350000000004</v>
      </c>
      <c r="T546" s="91">
        <v>126127.88400000001</v>
      </c>
      <c r="U546" s="91">
        <v>14044</v>
      </c>
      <c r="V546" s="91">
        <f t="shared" si="27"/>
        <v>8980.9088578752489</v>
      </c>
    </row>
    <row r="547" spans="1:22" x14ac:dyDescent="0.25">
      <c r="A547" s="27" t="str">
        <f t="shared" si="25"/>
        <v>32052002008</v>
      </c>
      <c r="B547" s="23">
        <f>VLOOKUP(H547,Nomes!$H$2:$I$79,2,FALSE)</f>
        <v>77</v>
      </c>
      <c r="C547" s="23">
        <f>VLOOKUP(D547,Nomes!$C$2:$D$15,2,FALSE)</f>
        <v>7</v>
      </c>
      <c r="D547" s="23">
        <v>2008</v>
      </c>
      <c r="E547" s="23">
        <v>32</v>
      </c>
      <c r="F547" s="23" t="s">
        <v>14</v>
      </c>
      <c r="G547" s="23" t="s">
        <v>188</v>
      </c>
      <c r="H547" s="23" t="s">
        <v>189</v>
      </c>
      <c r="I547" s="23" t="s">
        <v>69</v>
      </c>
      <c r="J547" s="23" t="s">
        <v>17</v>
      </c>
      <c r="K547" s="23" t="s">
        <v>18</v>
      </c>
      <c r="L547" s="23">
        <f>VLOOKUP(H547,Regiões!$A$1:$E$79,4,FALSE)</f>
        <v>1</v>
      </c>
      <c r="M547" s="23" t="str">
        <f>VLOOKUP(H547,Regiões!$A$1:$E$79,5,FALSE)</f>
        <v>Metropolitana</v>
      </c>
      <c r="N547" s="91">
        <v>7221.982</v>
      </c>
      <c r="O547" s="91">
        <v>1073859.672</v>
      </c>
      <c r="P547" s="91">
        <f t="shared" si="26"/>
        <v>3573012.28</v>
      </c>
      <c r="Q547" s="91">
        <v>2712659.6209999998</v>
      </c>
      <c r="R547" s="91">
        <v>860352.65899999999</v>
      </c>
      <c r="S547" s="91">
        <v>1572327.1470000001</v>
      </c>
      <c r="T547" s="91">
        <v>6226421.0810000002</v>
      </c>
      <c r="U547" s="91">
        <v>407579</v>
      </c>
      <c r="V547" s="91">
        <f t="shared" si="27"/>
        <v>15276.599336570334</v>
      </c>
    </row>
    <row r="548" spans="1:22" x14ac:dyDescent="0.25">
      <c r="A548" s="27" t="str">
        <f t="shared" si="25"/>
        <v>32053092008</v>
      </c>
      <c r="B548" s="23">
        <f>VLOOKUP(H548,Nomes!$H$2:$I$79,2,FALSE)</f>
        <v>78</v>
      </c>
      <c r="C548" s="23">
        <f>VLOOKUP(D548,Nomes!$C$2:$D$15,2,FALSE)</f>
        <v>7</v>
      </c>
      <c r="D548" s="23">
        <v>2008</v>
      </c>
      <c r="E548" s="23">
        <v>32</v>
      </c>
      <c r="F548" s="23" t="s">
        <v>14</v>
      </c>
      <c r="G548" s="23" t="s">
        <v>190</v>
      </c>
      <c r="H548" s="23" t="s">
        <v>71</v>
      </c>
      <c r="I548" s="23" t="s">
        <v>69</v>
      </c>
      <c r="J548" s="23" t="s">
        <v>17</v>
      </c>
      <c r="K548" s="23" t="s">
        <v>18</v>
      </c>
      <c r="L548" s="23">
        <f>VLOOKUP(H548,Regiões!$A$1:$E$79,4,FALSE)</f>
        <v>1</v>
      </c>
      <c r="M548" s="23" t="str">
        <f>VLOOKUP(H548,Regiões!$A$1:$E$79,5,FALSE)</f>
        <v>Metropolitana</v>
      </c>
      <c r="N548" s="91">
        <v>4163.0320000000002</v>
      </c>
      <c r="O548" s="91">
        <v>3520242.375</v>
      </c>
      <c r="P548" s="91">
        <f t="shared" si="26"/>
        <v>8055859.7980000004</v>
      </c>
      <c r="Q548" s="91">
        <v>7009473.5970000001</v>
      </c>
      <c r="R548" s="91">
        <v>1046386.201</v>
      </c>
      <c r="S548" s="91">
        <v>6797077.7879999997</v>
      </c>
      <c r="T548" s="91">
        <v>18377342.993999999</v>
      </c>
      <c r="U548" s="91">
        <v>317817</v>
      </c>
      <c r="V548" s="91">
        <f t="shared" si="27"/>
        <v>57823.662654924061</v>
      </c>
    </row>
    <row r="549" spans="1:22" x14ac:dyDescent="0.25">
      <c r="A549" s="27" t="str">
        <f t="shared" si="25"/>
        <v>32001022009</v>
      </c>
      <c r="B549" s="23">
        <f>VLOOKUP(H549,Nomes!$H$2:$I$79,2,FALSE)</f>
        <v>1</v>
      </c>
      <c r="C549" s="23">
        <f>VLOOKUP(D549,Nomes!$C$2:$D$15,2,FALSE)</f>
        <v>8</v>
      </c>
      <c r="D549" s="23">
        <v>2009</v>
      </c>
      <c r="E549" s="23">
        <v>32</v>
      </c>
      <c r="F549" s="23" t="s">
        <v>14</v>
      </c>
      <c r="G549" s="23" t="s">
        <v>15</v>
      </c>
      <c r="H549" s="23" t="s">
        <v>16</v>
      </c>
      <c r="I549" s="23"/>
      <c r="J549" s="23" t="s">
        <v>17</v>
      </c>
      <c r="K549" s="23" t="s">
        <v>18</v>
      </c>
      <c r="L549" s="23">
        <f>VLOOKUP(H549,Regiões!$A$1:$E$79,4,FALSE)</f>
        <v>3</v>
      </c>
      <c r="M549" s="23" t="str">
        <f>VLOOKUP(H549,Regiões!$A$1:$E$79,5,FALSE)</f>
        <v>Sudoeste Serrana</v>
      </c>
      <c r="N549" s="91">
        <v>25294.452000000001</v>
      </c>
      <c r="O549" s="91">
        <v>14864.656999999999</v>
      </c>
      <c r="P549" s="91">
        <f t="shared" si="26"/>
        <v>151642.94200000001</v>
      </c>
      <c r="Q549" s="91">
        <v>70266.539000000004</v>
      </c>
      <c r="R549" s="91">
        <v>81376.403000000006</v>
      </c>
      <c r="S549" s="91">
        <v>12254.241</v>
      </c>
      <c r="T549" s="91">
        <v>204056.29199999999</v>
      </c>
      <c r="U549" s="91">
        <v>31384</v>
      </c>
      <c r="V549" s="91">
        <f t="shared" si="27"/>
        <v>6501.9211062962022</v>
      </c>
    </row>
    <row r="550" spans="1:22" x14ac:dyDescent="0.25">
      <c r="A550" s="27" t="str">
        <f t="shared" si="25"/>
        <v>32001362009</v>
      </c>
      <c r="B550" s="23">
        <f>VLOOKUP(H550,Nomes!$H$2:$I$79,2,FALSE)</f>
        <v>2</v>
      </c>
      <c r="C550" s="23">
        <f>VLOOKUP(D550,Nomes!$C$2:$D$15,2,FALSE)</f>
        <v>8</v>
      </c>
      <c r="D550" s="23">
        <v>2009</v>
      </c>
      <c r="E550" s="23">
        <v>32</v>
      </c>
      <c r="F550" s="23" t="s">
        <v>14</v>
      </c>
      <c r="G550" s="23" t="s">
        <v>20</v>
      </c>
      <c r="H550" s="23" t="s">
        <v>21</v>
      </c>
      <c r="I550" s="23"/>
      <c r="J550" s="23" t="s">
        <v>22</v>
      </c>
      <c r="K550" s="23" t="s">
        <v>23</v>
      </c>
      <c r="L550" s="23">
        <f>VLOOKUP(H550,Regiões!$A$1:$E$79,4,FALSE)</f>
        <v>10</v>
      </c>
      <c r="M550" s="23" t="str">
        <f>VLOOKUP(H550,Regiões!$A$1:$E$79,5,FALSE)</f>
        <v>Noroeste</v>
      </c>
      <c r="N550" s="91">
        <v>20902.322</v>
      </c>
      <c r="O550" s="91">
        <v>9398.7219999999998</v>
      </c>
      <c r="P550" s="91">
        <f t="shared" si="26"/>
        <v>46251.205999999998</v>
      </c>
      <c r="Q550" s="91">
        <v>18151.883999999998</v>
      </c>
      <c r="R550" s="91">
        <v>28099.322</v>
      </c>
      <c r="S550" s="91">
        <v>3975.9859999999999</v>
      </c>
      <c r="T550" s="91">
        <v>80528.236000000004</v>
      </c>
      <c r="U550" s="91">
        <v>9503</v>
      </c>
      <c r="V550" s="91">
        <f t="shared" si="27"/>
        <v>8473.9804272335059</v>
      </c>
    </row>
    <row r="551" spans="1:22" x14ac:dyDescent="0.25">
      <c r="A551" s="27" t="str">
        <f t="shared" si="25"/>
        <v>32001692009</v>
      </c>
      <c r="B551" s="23">
        <f>VLOOKUP(H551,Nomes!$H$2:$I$79,2,FALSE)</f>
        <v>3</v>
      </c>
      <c r="C551" s="23">
        <f>VLOOKUP(D551,Nomes!$C$2:$D$15,2,FALSE)</f>
        <v>8</v>
      </c>
      <c r="D551" s="23">
        <v>2009</v>
      </c>
      <c r="E551" s="23">
        <v>32</v>
      </c>
      <c r="F551" s="23" t="s">
        <v>14</v>
      </c>
      <c r="G551" s="23" t="s">
        <v>26</v>
      </c>
      <c r="H551" s="23" t="s">
        <v>27</v>
      </c>
      <c r="I551" s="23"/>
      <c r="J551" s="23" t="s">
        <v>22</v>
      </c>
      <c r="K551" s="23" t="s">
        <v>23</v>
      </c>
      <c r="L551" s="23">
        <f>VLOOKUP(H551,Regiões!$A$1:$E$79,4,FALSE)</f>
        <v>10</v>
      </c>
      <c r="M551" s="23" t="str">
        <f>VLOOKUP(H551,Regiões!$A$1:$E$79,5,FALSE)</f>
        <v>Noroeste</v>
      </c>
      <c r="N551" s="91">
        <v>12706.164000000001</v>
      </c>
      <c r="O551" s="91">
        <v>8496.2340000000004</v>
      </c>
      <c r="P551" s="91">
        <f t="shared" si="26"/>
        <v>55805.285000000003</v>
      </c>
      <c r="Q551" s="91">
        <v>20082.732</v>
      </c>
      <c r="R551" s="91">
        <v>35722.553</v>
      </c>
      <c r="S551" s="91">
        <v>3065.027</v>
      </c>
      <c r="T551" s="91">
        <v>80072.709000000003</v>
      </c>
      <c r="U551" s="91">
        <v>12091</v>
      </c>
      <c r="V551" s="91">
        <f t="shared" si="27"/>
        <v>6622.5050864279219</v>
      </c>
    </row>
    <row r="552" spans="1:22" x14ac:dyDescent="0.25">
      <c r="A552" s="27" t="str">
        <f t="shared" si="25"/>
        <v>32002012009</v>
      </c>
      <c r="B552" s="23">
        <f>VLOOKUP(H552,Nomes!$H$2:$I$79,2,FALSE)</f>
        <v>4</v>
      </c>
      <c r="C552" s="23">
        <f>VLOOKUP(D552,Nomes!$C$2:$D$15,2,FALSE)</f>
        <v>8</v>
      </c>
      <c r="D552" s="23">
        <v>2009</v>
      </c>
      <c r="E552" s="23">
        <v>32</v>
      </c>
      <c r="F552" s="23" t="s">
        <v>14</v>
      </c>
      <c r="G552" s="23" t="s">
        <v>30</v>
      </c>
      <c r="H552" s="23" t="s">
        <v>31</v>
      </c>
      <c r="I552" s="23"/>
      <c r="J552" s="23" t="s">
        <v>32</v>
      </c>
      <c r="K552" s="23" t="s">
        <v>33</v>
      </c>
      <c r="L552" s="23">
        <f>VLOOKUP(H552,Regiões!$A$1:$E$79,4,FALSE)</f>
        <v>6</v>
      </c>
      <c r="M552" s="23" t="str">
        <f>VLOOKUP(H552,Regiões!$A$1:$E$79,5,FALSE)</f>
        <v>Caparaó</v>
      </c>
      <c r="N552" s="91">
        <v>18514.928</v>
      </c>
      <c r="O552" s="91">
        <v>19961.690999999999</v>
      </c>
      <c r="P552" s="91">
        <f t="shared" si="26"/>
        <v>174209.21600000001</v>
      </c>
      <c r="Q552" s="91">
        <v>86993.104999999996</v>
      </c>
      <c r="R552" s="91">
        <v>87216.111000000004</v>
      </c>
      <c r="S552" s="91">
        <v>15426.031000000001</v>
      </c>
      <c r="T552" s="91">
        <v>228111.86600000001</v>
      </c>
      <c r="U552" s="91">
        <v>31143</v>
      </c>
      <c r="V552" s="91">
        <f t="shared" si="27"/>
        <v>7324.6593455993325</v>
      </c>
    </row>
    <row r="553" spans="1:22" x14ac:dyDescent="0.25">
      <c r="A553" s="27" t="str">
        <f t="shared" si="25"/>
        <v>32003002009</v>
      </c>
      <c r="B553" s="23">
        <f>VLOOKUP(H553,Nomes!$H$2:$I$79,2,FALSE)</f>
        <v>5</v>
      </c>
      <c r="C553" s="23">
        <f>VLOOKUP(D553,Nomes!$C$2:$D$15,2,FALSE)</f>
        <v>8</v>
      </c>
      <c r="D553" s="23">
        <v>2009</v>
      </c>
      <c r="E553" s="23">
        <v>32</v>
      </c>
      <c r="F553" s="23" t="s">
        <v>14</v>
      </c>
      <c r="G553" s="23" t="s">
        <v>35</v>
      </c>
      <c r="H553" s="23" t="s">
        <v>36</v>
      </c>
      <c r="I553" s="23"/>
      <c r="J553" s="23" t="s">
        <v>17</v>
      </c>
      <c r="K553" s="23" t="s">
        <v>18</v>
      </c>
      <c r="L553" s="23">
        <f>VLOOKUP(H553,Regiões!$A$1:$E$79,4,FALSE)</f>
        <v>4</v>
      </c>
      <c r="M553" s="23" t="str">
        <f>VLOOKUP(H553,Regiões!$A$1:$E$79,5,FALSE)</f>
        <v>Litoral Sul</v>
      </c>
      <c r="N553" s="91">
        <v>19892.62</v>
      </c>
      <c r="O553" s="91">
        <v>16435.835999999999</v>
      </c>
      <c r="P553" s="91">
        <f t="shared" si="26"/>
        <v>89207.203000000009</v>
      </c>
      <c r="Q553" s="91">
        <v>50378.821000000004</v>
      </c>
      <c r="R553" s="91">
        <v>38828.381999999998</v>
      </c>
      <c r="S553" s="91">
        <v>9333.1470000000008</v>
      </c>
      <c r="T553" s="91">
        <v>134868.80600000001</v>
      </c>
      <c r="U553" s="91">
        <v>14585</v>
      </c>
      <c r="V553" s="91">
        <f t="shared" si="27"/>
        <v>9247.0898868700715</v>
      </c>
    </row>
    <row r="554" spans="1:22" x14ac:dyDescent="0.25">
      <c r="A554" s="27" t="str">
        <f t="shared" si="25"/>
        <v>32003592009</v>
      </c>
      <c r="B554" s="23">
        <f>VLOOKUP(H554,Nomes!$H$2:$I$79,2,FALSE)</f>
        <v>6</v>
      </c>
      <c r="C554" s="23">
        <f>VLOOKUP(D554,Nomes!$C$2:$D$15,2,FALSE)</f>
        <v>8</v>
      </c>
      <c r="D554" s="23">
        <v>2009</v>
      </c>
      <c r="E554" s="23">
        <v>32</v>
      </c>
      <c r="F554" s="23" t="s">
        <v>14</v>
      </c>
      <c r="G554" s="23" t="s">
        <v>39</v>
      </c>
      <c r="H554" s="23" t="s">
        <v>40</v>
      </c>
      <c r="I554" s="23"/>
      <c r="J554" s="23" t="s">
        <v>22</v>
      </c>
      <c r="K554" s="23" t="s">
        <v>23</v>
      </c>
      <c r="L554" s="23">
        <f>VLOOKUP(H554,Regiões!$A$1:$E$79,4,FALSE)</f>
        <v>8</v>
      </c>
      <c r="M554" s="23" t="str">
        <f>VLOOKUP(H554,Regiões!$A$1:$E$79,5,FALSE)</f>
        <v>Centro-Oeste</v>
      </c>
      <c r="N554" s="91">
        <v>7029.8779999999997</v>
      </c>
      <c r="O554" s="91">
        <v>2362.203</v>
      </c>
      <c r="P554" s="91">
        <f t="shared" si="26"/>
        <v>32244.478000000003</v>
      </c>
      <c r="Q554" s="91">
        <v>11165.763000000001</v>
      </c>
      <c r="R554" s="91">
        <v>21078.715</v>
      </c>
      <c r="S554" s="91">
        <v>1628.47</v>
      </c>
      <c r="T554" s="91">
        <v>43265.03</v>
      </c>
      <c r="U554" s="91">
        <v>6172</v>
      </c>
      <c r="V554" s="91">
        <f t="shared" si="27"/>
        <v>7009.8882047958523</v>
      </c>
    </row>
    <row r="555" spans="1:22" x14ac:dyDescent="0.25">
      <c r="A555" s="27" t="str">
        <f t="shared" si="25"/>
        <v>32004092009</v>
      </c>
      <c r="B555" s="23">
        <f>VLOOKUP(H555,Nomes!$H$2:$I$79,2,FALSE)</f>
        <v>7</v>
      </c>
      <c r="C555" s="23">
        <f>VLOOKUP(D555,Nomes!$C$2:$D$15,2,FALSE)</f>
        <v>8</v>
      </c>
      <c r="D555" s="23">
        <v>2009</v>
      </c>
      <c r="E555" s="23">
        <v>32</v>
      </c>
      <c r="F555" s="23" t="s">
        <v>14</v>
      </c>
      <c r="G555" s="23" t="s">
        <v>43</v>
      </c>
      <c r="H555" s="23" t="s">
        <v>44</v>
      </c>
      <c r="I555" s="23"/>
      <c r="J555" s="23" t="s">
        <v>17</v>
      </c>
      <c r="K555" s="23" t="s">
        <v>18</v>
      </c>
      <c r="L555" s="23">
        <f>VLOOKUP(H555,Regiões!$A$1:$E$79,4,FALSE)</f>
        <v>4</v>
      </c>
      <c r="M555" s="23" t="str">
        <f>VLOOKUP(H555,Regiões!$A$1:$E$79,5,FALSE)</f>
        <v>Litoral Sul</v>
      </c>
      <c r="N555" s="91">
        <v>13422.156999999999</v>
      </c>
      <c r="O555" s="91">
        <v>1417414.564</v>
      </c>
      <c r="P555" s="91">
        <f t="shared" si="26"/>
        <v>529228.46500000008</v>
      </c>
      <c r="Q555" s="91">
        <v>428038.74200000003</v>
      </c>
      <c r="R555" s="91">
        <v>101189.723</v>
      </c>
      <c r="S555" s="91">
        <v>133289.274</v>
      </c>
      <c r="T555" s="91">
        <v>2093354.459</v>
      </c>
      <c r="U555" s="91">
        <v>20226</v>
      </c>
      <c r="V555" s="91">
        <f t="shared" si="27"/>
        <v>103498.19336497577</v>
      </c>
    </row>
    <row r="556" spans="1:22" x14ac:dyDescent="0.25">
      <c r="A556" s="27" t="str">
        <f t="shared" si="25"/>
        <v>32005082009</v>
      </c>
      <c r="B556" s="23">
        <f>VLOOKUP(H556,Nomes!$H$2:$I$79,2,FALSE)</f>
        <v>8</v>
      </c>
      <c r="C556" s="23">
        <f>VLOOKUP(D556,Nomes!$C$2:$D$15,2,FALSE)</f>
        <v>8</v>
      </c>
      <c r="D556" s="23">
        <v>2009</v>
      </c>
      <c r="E556" s="23">
        <v>32</v>
      </c>
      <c r="F556" s="23" t="s">
        <v>14</v>
      </c>
      <c r="G556" s="23" t="s">
        <v>45</v>
      </c>
      <c r="H556" s="23" t="s">
        <v>46</v>
      </c>
      <c r="I556" s="23"/>
      <c r="J556" s="23" t="s">
        <v>32</v>
      </c>
      <c r="K556" s="23" t="s">
        <v>33</v>
      </c>
      <c r="L556" s="23">
        <f>VLOOKUP(H556,Regiões!$A$1:$E$79,4,FALSE)</f>
        <v>5</v>
      </c>
      <c r="M556" s="23" t="str">
        <f>VLOOKUP(H556,Regiões!$A$1:$E$79,5,FALSE)</f>
        <v>Central Sul</v>
      </c>
      <c r="N556" s="91">
        <v>5407.7089999999998</v>
      </c>
      <c r="O556" s="91">
        <v>3079.75</v>
      </c>
      <c r="P556" s="91">
        <f t="shared" si="26"/>
        <v>34719.072</v>
      </c>
      <c r="Q556" s="91">
        <v>11254.457</v>
      </c>
      <c r="R556" s="91">
        <v>23464.615000000002</v>
      </c>
      <c r="S556" s="91">
        <v>1331.3140000000001</v>
      </c>
      <c r="T556" s="91">
        <v>44537.845000000001</v>
      </c>
      <c r="U556" s="91">
        <v>7883</v>
      </c>
      <c r="V556" s="91">
        <f t="shared" si="27"/>
        <v>5649.8598249397437</v>
      </c>
    </row>
    <row r="557" spans="1:22" x14ac:dyDescent="0.25">
      <c r="A557" s="27" t="str">
        <f t="shared" si="25"/>
        <v>32006072009</v>
      </c>
      <c r="B557" s="23">
        <f>VLOOKUP(H557,Nomes!$H$2:$I$79,2,FALSE)</f>
        <v>9</v>
      </c>
      <c r="C557" s="23">
        <f>VLOOKUP(D557,Nomes!$C$2:$D$15,2,FALSE)</f>
        <v>8</v>
      </c>
      <c r="D557" s="23">
        <v>2009</v>
      </c>
      <c r="E557" s="23">
        <v>32</v>
      </c>
      <c r="F557" s="23" t="s">
        <v>14</v>
      </c>
      <c r="G557" s="23" t="s">
        <v>49</v>
      </c>
      <c r="H557" s="23" t="s">
        <v>50</v>
      </c>
      <c r="I557" s="23"/>
      <c r="J557" s="23" t="s">
        <v>51</v>
      </c>
      <c r="K557" s="23" t="s">
        <v>52</v>
      </c>
      <c r="L557" s="23">
        <f>VLOOKUP(H557,Regiões!$A$1:$E$79,4,FALSE)</f>
        <v>7</v>
      </c>
      <c r="M557" s="23" t="str">
        <f>VLOOKUP(H557,Regiões!$A$1:$E$79,5,FALSE)</f>
        <v>Rio Doce</v>
      </c>
      <c r="N557" s="91">
        <v>37850.635000000002</v>
      </c>
      <c r="O557" s="91">
        <v>2432436.301</v>
      </c>
      <c r="P557" s="91">
        <f t="shared" si="26"/>
        <v>905806.60199999996</v>
      </c>
      <c r="Q557" s="91">
        <v>628917.30299999996</v>
      </c>
      <c r="R557" s="91">
        <v>276889.299</v>
      </c>
      <c r="S557" s="91">
        <v>371197.33799999999</v>
      </c>
      <c r="T557" s="91">
        <v>3747290.8760000002</v>
      </c>
      <c r="U557" s="91">
        <v>78658</v>
      </c>
      <c r="V557" s="91">
        <f t="shared" si="27"/>
        <v>47640.302016323833</v>
      </c>
    </row>
    <row r="558" spans="1:22" x14ac:dyDescent="0.25">
      <c r="A558" s="27" t="str">
        <f t="shared" si="25"/>
        <v>32007062009</v>
      </c>
      <c r="B558" s="23">
        <f>VLOOKUP(H558,Nomes!$H$2:$I$79,2,FALSE)</f>
        <v>10</v>
      </c>
      <c r="C558" s="23">
        <f>VLOOKUP(D558,Nomes!$C$2:$D$15,2,FALSE)</f>
        <v>8</v>
      </c>
      <c r="D558" s="23">
        <v>2009</v>
      </c>
      <c r="E558" s="23">
        <v>32</v>
      </c>
      <c r="F558" s="23" t="s">
        <v>14</v>
      </c>
      <c r="G558" s="23" t="s">
        <v>55</v>
      </c>
      <c r="H558" s="23" t="s">
        <v>56</v>
      </c>
      <c r="I558" s="23"/>
      <c r="J558" s="23" t="s">
        <v>32</v>
      </c>
      <c r="K558" s="23" t="s">
        <v>33</v>
      </c>
      <c r="L558" s="23">
        <f>VLOOKUP(H558,Regiões!$A$1:$E$79,4,FALSE)</f>
        <v>5</v>
      </c>
      <c r="M558" s="23" t="str">
        <f>VLOOKUP(H558,Regiões!$A$1:$E$79,5,FALSE)</f>
        <v>Central Sul</v>
      </c>
      <c r="N558" s="91">
        <v>7343.8469999999998</v>
      </c>
      <c r="O558" s="91">
        <v>34333.614999999998</v>
      </c>
      <c r="P558" s="91">
        <f t="shared" si="26"/>
        <v>58724</v>
      </c>
      <c r="Q558" s="91">
        <v>29232.989000000001</v>
      </c>
      <c r="R558" s="91">
        <v>29491.010999999999</v>
      </c>
      <c r="S558" s="91">
        <v>13871.414000000001</v>
      </c>
      <c r="T558" s="91">
        <v>114272.87699999999</v>
      </c>
      <c r="U558" s="91">
        <v>9361</v>
      </c>
      <c r="V558" s="91">
        <f t="shared" si="27"/>
        <v>12207.336502510416</v>
      </c>
    </row>
    <row r="559" spans="1:22" x14ac:dyDescent="0.25">
      <c r="A559" s="27" t="str">
        <f t="shared" si="25"/>
        <v>32008052009</v>
      </c>
      <c r="B559" s="23">
        <f>VLOOKUP(H559,Nomes!$H$2:$I$79,2,FALSE)</f>
        <v>11</v>
      </c>
      <c r="C559" s="23">
        <f>VLOOKUP(D559,Nomes!$C$2:$D$15,2,FALSE)</f>
        <v>8</v>
      </c>
      <c r="D559" s="23">
        <v>2009</v>
      </c>
      <c r="E559" s="23">
        <v>32</v>
      </c>
      <c r="F559" s="23" t="s">
        <v>14</v>
      </c>
      <c r="G559" s="23" t="s">
        <v>57</v>
      </c>
      <c r="H559" s="23" t="s">
        <v>58</v>
      </c>
      <c r="I559" s="23"/>
      <c r="J559" s="23" t="s">
        <v>22</v>
      </c>
      <c r="K559" s="23" t="s">
        <v>23</v>
      </c>
      <c r="L559" s="23">
        <f>VLOOKUP(H559,Regiões!$A$1:$E$79,4,FALSE)</f>
        <v>8</v>
      </c>
      <c r="M559" s="23" t="str">
        <f>VLOOKUP(H559,Regiões!$A$1:$E$79,5,FALSE)</f>
        <v>Centro-Oeste</v>
      </c>
      <c r="N559" s="91">
        <v>21828.134999999998</v>
      </c>
      <c r="O559" s="91">
        <v>82668.857999999993</v>
      </c>
      <c r="P559" s="91">
        <f t="shared" si="26"/>
        <v>158815.79800000001</v>
      </c>
      <c r="Q559" s="91">
        <v>77175.759000000005</v>
      </c>
      <c r="R559" s="91">
        <v>81640.039000000004</v>
      </c>
      <c r="S559" s="91">
        <v>13974.727999999999</v>
      </c>
      <c r="T559" s="91">
        <v>277287.51899999997</v>
      </c>
      <c r="U559" s="91">
        <v>29891</v>
      </c>
      <c r="V559" s="91">
        <f t="shared" si="27"/>
        <v>9276.6223612458598</v>
      </c>
    </row>
    <row r="560" spans="1:22" x14ac:dyDescent="0.25">
      <c r="A560" s="27" t="str">
        <f t="shared" si="25"/>
        <v>32009042009</v>
      </c>
      <c r="B560" s="23">
        <f>VLOOKUP(H560,Nomes!$H$2:$I$79,2,FALSE)</f>
        <v>12</v>
      </c>
      <c r="C560" s="23">
        <f>VLOOKUP(D560,Nomes!$C$2:$D$15,2,FALSE)</f>
        <v>8</v>
      </c>
      <c r="D560" s="23">
        <v>2009</v>
      </c>
      <c r="E560" s="23">
        <v>32</v>
      </c>
      <c r="F560" s="23" t="s">
        <v>14</v>
      </c>
      <c r="G560" s="23" t="s">
        <v>59</v>
      </c>
      <c r="H560" s="23" t="s">
        <v>29</v>
      </c>
      <c r="I560" s="23"/>
      <c r="J560" s="23" t="s">
        <v>22</v>
      </c>
      <c r="K560" s="23" t="s">
        <v>23</v>
      </c>
      <c r="L560" s="23">
        <f>VLOOKUP(H560,Regiões!$A$1:$E$79,4,FALSE)</f>
        <v>10</v>
      </c>
      <c r="M560" s="23" t="str">
        <f>VLOOKUP(H560,Regiões!$A$1:$E$79,5,FALSE)</f>
        <v>Noroeste</v>
      </c>
      <c r="N560" s="91">
        <v>21610.161</v>
      </c>
      <c r="O560" s="91">
        <v>84536.596999999994</v>
      </c>
      <c r="P560" s="91">
        <f t="shared" si="26"/>
        <v>260271.296</v>
      </c>
      <c r="Q560" s="91">
        <v>146628.644</v>
      </c>
      <c r="R560" s="91">
        <v>113642.652</v>
      </c>
      <c r="S560" s="91">
        <v>37597.667999999998</v>
      </c>
      <c r="T560" s="91">
        <v>404015.72100000002</v>
      </c>
      <c r="U560" s="91">
        <v>41645</v>
      </c>
      <c r="V560" s="91">
        <f t="shared" si="27"/>
        <v>9701.4220434626004</v>
      </c>
    </row>
    <row r="561" spans="1:22" x14ac:dyDescent="0.25">
      <c r="A561" s="27" t="str">
        <f t="shared" si="25"/>
        <v>32010012009</v>
      </c>
      <c r="B561" s="23">
        <f>VLOOKUP(H561,Nomes!$H$2:$I$79,2,FALSE)</f>
        <v>13</v>
      </c>
      <c r="C561" s="23">
        <f>VLOOKUP(D561,Nomes!$C$2:$D$15,2,FALSE)</f>
        <v>8</v>
      </c>
      <c r="D561" s="23">
        <v>2009</v>
      </c>
      <c r="E561" s="23">
        <v>32</v>
      </c>
      <c r="F561" s="23" t="s">
        <v>14</v>
      </c>
      <c r="G561" s="23" t="s">
        <v>60</v>
      </c>
      <c r="H561" s="23" t="s">
        <v>61</v>
      </c>
      <c r="I561" s="23"/>
      <c r="J561" s="23" t="s">
        <v>22</v>
      </c>
      <c r="K561" s="23" t="s">
        <v>23</v>
      </c>
      <c r="L561" s="23">
        <f>VLOOKUP(H561,Regiões!$A$1:$E$79,4,FALSE)</f>
        <v>9</v>
      </c>
      <c r="M561" s="23" t="str">
        <f>VLOOKUP(H561,Regiões!$A$1:$E$79,5,FALSE)</f>
        <v>Nordeste</v>
      </c>
      <c r="N561" s="91">
        <v>33803.942000000003</v>
      </c>
      <c r="O561" s="91">
        <v>9759.1509999999998</v>
      </c>
      <c r="P561" s="91">
        <f t="shared" si="26"/>
        <v>69915.525999999998</v>
      </c>
      <c r="Q561" s="91">
        <v>32084.654999999999</v>
      </c>
      <c r="R561" s="91">
        <v>37830.870999999999</v>
      </c>
      <c r="S561" s="91">
        <v>4237.643</v>
      </c>
      <c r="T561" s="91">
        <v>117716.262</v>
      </c>
      <c r="U561" s="91">
        <v>13119</v>
      </c>
      <c r="V561" s="91">
        <f t="shared" si="27"/>
        <v>8972.9599817059225</v>
      </c>
    </row>
    <row r="562" spans="1:22" x14ac:dyDescent="0.25">
      <c r="A562" s="27" t="str">
        <f t="shared" si="25"/>
        <v>32011002009</v>
      </c>
      <c r="B562" s="23">
        <f>VLOOKUP(H562,Nomes!$H$2:$I$79,2,FALSE)</f>
        <v>14</v>
      </c>
      <c r="C562" s="23">
        <f>VLOOKUP(D562,Nomes!$C$2:$D$15,2,FALSE)</f>
        <v>8</v>
      </c>
      <c r="D562" s="23">
        <v>2009</v>
      </c>
      <c r="E562" s="23">
        <v>32</v>
      </c>
      <c r="F562" s="23" t="s">
        <v>14</v>
      </c>
      <c r="G562" s="23" t="s">
        <v>62</v>
      </c>
      <c r="H562" s="23" t="s">
        <v>63</v>
      </c>
      <c r="I562" s="23"/>
      <c r="J562" s="23" t="s">
        <v>32</v>
      </c>
      <c r="K562" s="23" t="s">
        <v>33</v>
      </c>
      <c r="L562" s="23">
        <f>VLOOKUP(H562,Regiões!$A$1:$E$79,4,FALSE)</f>
        <v>6</v>
      </c>
      <c r="M562" s="23" t="str">
        <f>VLOOKUP(H562,Regiões!$A$1:$E$79,5,FALSE)</f>
        <v>Caparaó</v>
      </c>
      <c r="N562" s="91">
        <v>1479.8050000000001</v>
      </c>
      <c r="O562" s="91">
        <v>10347.709999999999</v>
      </c>
      <c r="P562" s="91">
        <f t="shared" si="26"/>
        <v>48860.072</v>
      </c>
      <c r="Q562" s="91">
        <v>22807.363000000001</v>
      </c>
      <c r="R562" s="91">
        <v>26052.708999999999</v>
      </c>
      <c r="S562" s="91">
        <v>5804.92</v>
      </c>
      <c r="T562" s="91">
        <v>66492.505999999994</v>
      </c>
      <c r="U562" s="91">
        <v>9672</v>
      </c>
      <c r="V562" s="91">
        <f t="shared" si="27"/>
        <v>6874.7421422663347</v>
      </c>
    </row>
    <row r="563" spans="1:22" x14ac:dyDescent="0.25">
      <c r="A563" s="27" t="str">
        <f t="shared" si="25"/>
        <v>32011592009</v>
      </c>
      <c r="B563" s="23">
        <f>VLOOKUP(H563,Nomes!$H$2:$I$79,2,FALSE)</f>
        <v>15</v>
      </c>
      <c r="C563" s="23">
        <f>VLOOKUP(D563,Nomes!$C$2:$D$15,2,FALSE)</f>
        <v>8</v>
      </c>
      <c r="D563" s="23">
        <v>2009</v>
      </c>
      <c r="E563" s="23">
        <v>32</v>
      </c>
      <c r="F563" s="23" t="s">
        <v>14</v>
      </c>
      <c r="G563" s="23" t="s">
        <v>64</v>
      </c>
      <c r="H563" s="23" t="s">
        <v>65</v>
      </c>
      <c r="I563" s="23"/>
      <c r="J563" s="23" t="s">
        <v>17</v>
      </c>
      <c r="K563" s="23" t="s">
        <v>18</v>
      </c>
      <c r="L563" s="23">
        <f>VLOOKUP(H563,Regiões!$A$1:$E$79,4,FALSE)</f>
        <v>3</v>
      </c>
      <c r="M563" s="23" t="str">
        <f>VLOOKUP(H563,Regiões!$A$1:$E$79,5,FALSE)</f>
        <v>Sudoeste Serrana</v>
      </c>
      <c r="N563" s="91">
        <v>25574.363000000001</v>
      </c>
      <c r="O563" s="91">
        <v>5408.2250000000004</v>
      </c>
      <c r="P563" s="91">
        <f t="shared" si="26"/>
        <v>54379.14</v>
      </c>
      <c r="Q563" s="91">
        <v>21360.313999999998</v>
      </c>
      <c r="R563" s="91">
        <v>33018.826000000001</v>
      </c>
      <c r="S563" s="91">
        <v>3401.5949999999998</v>
      </c>
      <c r="T563" s="91">
        <v>88763.322</v>
      </c>
      <c r="U563" s="91">
        <v>11097</v>
      </c>
      <c r="V563" s="91">
        <f t="shared" si="27"/>
        <v>7998.8575290619083</v>
      </c>
    </row>
    <row r="564" spans="1:22" x14ac:dyDescent="0.25">
      <c r="A564" s="27" t="str">
        <f t="shared" si="25"/>
        <v>32012092009</v>
      </c>
      <c r="B564" s="23">
        <f>VLOOKUP(H564,Nomes!$H$2:$I$79,2,FALSE)</f>
        <v>16</v>
      </c>
      <c r="C564" s="23">
        <f>VLOOKUP(D564,Nomes!$C$2:$D$15,2,FALSE)</f>
        <v>8</v>
      </c>
      <c r="D564" s="23">
        <v>2009</v>
      </c>
      <c r="E564" s="23">
        <v>32</v>
      </c>
      <c r="F564" s="23" t="s">
        <v>14</v>
      </c>
      <c r="G564" s="23" t="s">
        <v>66</v>
      </c>
      <c r="H564" s="23" t="s">
        <v>48</v>
      </c>
      <c r="I564" s="23"/>
      <c r="J564" s="23" t="s">
        <v>32</v>
      </c>
      <c r="K564" s="23" t="s">
        <v>33</v>
      </c>
      <c r="L564" s="23">
        <f>VLOOKUP(H564,Regiões!$A$1:$E$79,4,FALSE)</f>
        <v>5</v>
      </c>
      <c r="M564" s="23" t="str">
        <f>VLOOKUP(H564,Regiões!$A$1:$E$79,5,FALSE)</f>
        <v>Central Sul</v>
      </c>
      <c r="N564" s="91">
        <v>19927.218000000001</v>
      </c>
      <c r="O564" s="91">
        <v>729725.43799999997</v>
      </c>
      <c r="P564" s="91">
        <f t="shared" si="26"/>
        <v>1744432.601</v>
      </c>
      <c r="Q564" s="91">
        <v>1243498.757</v>
      </c>
      <c r="R564" s="91">
        <v>500933.84399999998</v>
      </c>
      <c r="S564" s="91">
        <v>380142.67200000002</v>
      </c>
      <c r="T564" s="91">
        <v>2874227.93</v>
      </c>
      <c r="U564" s="91">
        <v>201259</v>
      </c>
      <c r="V564" s="91">
        <f t="shared" si="27"/>
        <v>14281.239248927999</v>
      </c>
    </row>
    <row r="565" spans="1:22" x14ac:dyDescent="0.25">
      <c r="A565" s="27" t="str">
        <f t="shared" ref="A565:A626" si="28">G565&amp;D565</f>
        <v>32013082009</v>
      </c>
      <c r="B565" s="23">
        <f>VLOOKUP(H565,Nomes!$H$2:$I$79,2,FALSE)</f>
        <v>17</v>
      </c>
      <c r="C565" s="23">
        <f>VLOOKUP(D565,Nomes!$C$2:$D$15,2,FALSE)</f>
        <v>8</v>
      </c>
      <c r="D565" s="23">
        <v>2009</v>
      </c>
      <c r="E565" s="23">
        <v>32</v>
      </c>
      <c r="F565" s="23" t="s">
        <v>14</v>
      </c>
      <c r="G565" s="23" t="s">
        <v>67</v>
      </c>
      <c r="H565" s="23" t="s">
        <v>68</v>
      </c>
      <c r="I565" s="23" t="s">
        <v>69</v>
      </c>
      <c r="J565" s="23" t="s">
        <v>17</v>
      </c>
      <c r="K565" s="23" t="s">
        <v>18</v>
      </c>
      <c r="L565" s="23">
        <f>VLOOKUP(H565,Regiões!$A$1:$E$79,4,FALSE)</f>
        <v>1</v>
      </c>
      <c r="M565" s="23" t="str">
        <f>VLOOKUP(H565,Regiões!$A$1:$E$79,5,FALSE)</f>
        <v>Metropolitana</v>
      </c>
      <c r="N565" s="91">
        <v>4376.143</v>
      </c>
      <c r="O565" s="91">
        <v>666209.16899999999</v>
      </c>
      <c r="P565" s="91">
        <f t="shared" si="26"/>
        <v>2787817.1439999999</v>
      </c>
      <c r="Q565" s="91">
        <v>1971297.835</v>
      </c>
      <c r="R565" s="91">
        <v>816519.30900000001</v>
      </c>
      <c r="S565" s="91">
        <v>915674.68700000003</v>
      </c>
      <c r="T565" s="91">
        <v>4374077.1430000002</v>
      </c>
      <c r="U565" s="91">
        <v>365859</v>
      </c>
      <c r="V565" s="91">
        <f t="shared" si="27"/>
        <v>11955.636305243277</v>
      </c>
    </row>
    <row r="566" spans="1:22" x14ac:dyDescent="0.25">
      <c r="A566" s="27" t="str">
        <f t="shared" si="28"/>
        <v>32014072009</v>
      </c>
      <c r="B566" s="23">
        <f>VLOOKUP(H566,Nomes!$H$2:$I$79,2,FALSE)</f>
        <v>18</v>
      </c>
      <c r="C566" s="23">
        <f>VLOOKUP(D566,Nomes!$C$2:$D$15,2,FALSE)</f>
        <v>8</v>
      </c>
      <c r="D566" s="23">
        <v>2009</v>
      </c>
      <c r="E566" s="23">
        <v>32</v>
      </c>
      <c r="F566" s="23" t="s">
        <v>14</v>
      </c>
      <c r="G566" s="23" t="s">
        <v>72</v>
      </c>
      <c r="H566" s="23" t="s">
        <v>73</v>
      </c>
      <c r="I566" s="23"/>
      <c r="J566" s="23" t="s">
        <v>32</v>
      </c>
      <c r="K566" s="23" t="s">
        <v>33</v>
      </c>
      <c r="L566" s="23">
        <f>VLOOKUP(H566,Regiões!$A$1:$E$79,4,FALSE)</f>
        <v>5</v>
      </c>
      <c r="M566" s="23" t="str">
        <f>VLOOKUP(H566,Regiões!$A$1:$E$79,5,FALSE)</f>
        <v>Central Sul</v>
      </c>
      <c r="N566" s="91">
        <v>24447.15</v>
      </c>
      <c r="O566" s="91">
        <v>66839.429999999993</v>
      </c>
      <c r="P566" s="91">
        <f t="shared" si="26"/>
        <v>224228.90899999999</v>
      </c>
      <c r="Q566" s="91">
        <v>132942.01199999999</v>
      </c>
      <c r="R566" s="91">
        <v>91286.896999999997</v>
      </c>
      <c r="S566" s="91">
        <v>31914.796999999999</v>
      </c>
      <c r="T566" s="91">
        <v>347430.28600000002</v>
      </c>
      <c r="U566" s="91">
        <v>33212</v>
      </c>
      <c r="V566" s="91">
        <f t="shared" si="27"/>
        <v>10460.986571118872</v>
      </c>
    </row>
    <row r="567" spans="1:22" x14ac:dyDescent="0.25">
      <c r="A567" s="27" t="str">
        <f t="shared" si="28"/>
        <v>32015062009</v>
      </c>
      <c r="B567" s="23">
        <f>VLOOKUP(H567,Nomes!$H$2:$I$79,2,FALSE)</f>
        <v>19</v>
      </c>
      <c r="C567" s="23">
        <f>VLOOKUP(D567,Nomes!$C$2:$D$15,2,FALSE)</f>
        <v>8</v>
      </c>
      <c r="D567" s="23">
        <v>2009</v>
      </c>
      <c r="E567" s="23">
        <v>32</v>
      </c>
      <c r="F567" s="23" t="s">
        <v>14</v>
      </c>
      <c r="G567" s="23" t="s">
        <v>74</v>
      </c>
      <c r="H567" s="23" t="s">
        <v>42</v>
      </c>
      <c r="I567" s="23"/>
      <c r="J567" s="23" t="s">
        <v>22</v>
      </c>
      <c r="K567" s="23" t="s">
        <v>23</v>
      </c>
      <c r="L567" s="23">
        <f>VLOOKUP(H567,Regiões!$A$1:$E$79,4,FALSE)</f>
        <v>8</v>
      </c>
      <c r="M567" s="23" t="str">
        <f>VLOOKUP(H567,Regiões!$A$1:$E$79,5,FALSE)</f>
        <v>Centro-Oeste</v>
      </c>
      <c r="N567" s="91">
        <v>34684.065999999999</v>
      </c>
      <c r="O567" s="91">
        <v>298780.69400000002</v>
      </c>
      <c r="P567" s="91">
        <f t="shared" si="26"/>
        <v>1116298.912</v>
      </c>
      <c r="Q567" s="91">
        <v>819176.17500000005</v>
      </c>
      <c r="R567" s="91">
        <v>297122.73700000002</v>
      </c>
      <c r="S567" s="91">
        <v>259510.38099999999</v>
      </c>
      <c r="T567" s="91">
        <v>1709274.0530000001</v>
      </c>
      <c r="U567" s="91">
        <v>111365</v>
      </c>
      <c r="V567" s="91">
        <f t="shared" si="27"/>
        <v>15348.395393525794</v>
      </c>
    </row>
    <row r="568" spans="1:22" x14ac:dyDescent="0.25">
      <c r="A568" s="27" t="str">
        <f t="shared" si="28"/>
        <v>32016052009</v>
      </c>
      <c r="B568" s="23">
        <f>VLOOKUP(H568,Nomes!$H$2:$I$79,2,FALSE)</f>
        <v>20</v>
      </c>
      <c r="C568" s="23">
        <f>VLOOKUP(D568,Nomes!$C$2:$D$15,2,FALSE)</f>
        <v>8</v>
      </c>
      <c r="D568" s="23">
        <v>2009</v>
      </c>
      <c r="E568" s="23">
        <v>32</v>
      </c>
      <c r="F568" s="23" t="s">
        <v>14</v>
      </c>
      <c r="G568" s="23" t="s">
        <v>75</v>
      </c>
      <c r="H568" s="23" t="s">
        <v>76</v>
      </c>
      <c r="I568" s="23"/>
      <c r="J568" s="23" t="s">
        <v>51</v>
      </c>
      <c r="K568" s="23" t="s">
        <v>52</v>
      </c>
      <c r="L568" s="23">
        <f>VLOOKUP(H568,Regiões!$A$1:$E$79,4,FALSE)</f>
        <v>9</v>
      </c>
      <c r="M568" s="23" t="str">
        <f>VLOOKUP(H568,Regiões!$A$1:$E$79,5,FALSE)</f>
        <v>Nordeste</v>
      </c>
      <c r="N568" s="91">
        <v>58413.41</v>
      </c>
      <c r="O568" s="91">
        <v>87199.968999999997</v>
      </c>
      <c r="P568" s="91">
        <f t="shared" si="26"/>
        <v>184351.495</v>
      </c>
      <c r="Q568" s="91">
        <v>100853.815</v>
      </c>
      <c r="R568" s="91">
        <v>83497.679999999993</v>
      </c>
      <c r="S568" s="91">
        <v>48434.754000000001</v>
      </c>
      <c r="T568" s="91">
        <v>378399.62800000003</v>
      </c>
      <c r="U568" s="91">
        <v>27059</v>
      </c>
      <c r="V568" s="91">
        <f t="shared" si="27"/>
        <v>13984.242876676892</v>
      </c>
    </row>
    <row r="569" spans="1:22" x14ac:dyDescent="0.25">
      <c r="A569" s="27" t="str">
        <f t="shared" si="28"/>
        <v>32017042009</v>
      </c>
      <c r="B569" s="23">
        <f>VLOOKUP(H569,Nomes!$H$2:$I$79,2,FALSE)</f>
        <v>21</v>
      </c>
      <c r="C569" s="23">
        <f>VLOOKUP(D569,Nomes!$C$2:$D$15,2,FALSE)</f>
        <v>8</v>
      </c>
      <c r="D569" s="23">
        <v>2009</v>
      </c>
      <c r="E569" s="23">
        <v>32</v>
      </c>
      <c r="F569" s="23" t="s">
        <v>14</v>
      </c>
      <c r="G569" s="23" t="s">
        <v>79</v>
      </c>
      <c r="H569" s="23" t="s">
        <v>80</v>
      </c>
      <c r="I569" s="23"/>
      <c r="J569" s="23" t="s">
        <v>17</v>
      </c>
      <c r="K569" s="23" t="s">
        <v>18</v>
      </c>
      <c r="L569" s="23">
        <f>VLOOKUP(H569,Regiões!$A$1:$E$79,4,FALSE)</f>
        <v>3</v>
      </c>
      <c r="M569" s="23" t="str">
        <f>VLOOKUP(H569,Regiões!$A$1:$E$79,5,FALSE)</f>
        <v>Sudoeste Serrana</v>
      </c>
      <c r="N569" s="91">
        <v>16002.511</v>
      </c>
      <c r="O569" s="91">
        <v>8547.9989999999998</v>
      </c>
      <c r="P569" s="91">
        <f t="shared" si="26"/>
        <v>67024.16399999999</v>
      </c>
      <c r="Q569" s="91">
        <v>30842.438999999998</v>
      </c>
      <c r="R569" s="91">
        <v>36181.724999999999</v>
      </c>
      <c r="S569" s="91">
        <v>7296.7309999999998</v>
      </c>
      <c r="T569" s="91">
        <v>98871.404999999999</v>
      </c>
      <c r="U569" s="91">
        <v>11851</v>
      </c>
      <c r="V569" s="91">
        <f t="shared" si="27"/>
        <v>8342.8744409754454</v>
      </c>
    </row>
    <row r="570" spans="1:22" x14ac:dyDescent="0.25">
      <c r="A570" s="27" t="str">
        <f t="shared" si="28"/>
        <v>32018032009</v>
      </c>
      <c r="B570" s="23">
        <f>VLOOKUP(H570,Nomes!$H$2:$I$79,2,FALSE)</f>
        <v>22</v>
      </c>
      <c r="C570" s="23">
        <f>VLOOKUP(D570,Nomes!$C$2:$D$15,2,FALSE)</f>
        <v>8</v>
      </c>
      <c r="D570" s="23">
        <v>2009</v>
      </c>
      <c r="E570" s="23">
        <v>32</v>
      </c>
      <c r="F570" s="23" t="s">
        <v>14</v>
      </c>
      <c r="G570" s="23" t="s">
        <v>81</v>
      </c>
      <c r="H570" s="23" t="s">
        <v>82</v>
      </c>
      <c r="I570" s="23"/>
      <c r="J570" s="23" t="s">
        <v>32</v>
      </c>
      <c r="K570" s="23" t="s">
        <v>33</v>
      </c>
      <c r="L570" s="23">
        <f>VLOOKUP(H570,Regiões!$A$1:$E$79,4,FALSE)</f>
        <v>6</v>
      </c>
      <c r="M570" s="23" t="str">
        <f>VLOOKUP(H570,Regiões!$A$1:$E$79,5,FALSE)</f>
        <v>Caparaó</v>
      </c>
      <c r="N570" s="91">
        <v>5425.2190000000001</v>
      </c>
      <c r="O570" s="91">
        <v>1834.577</v>
      </c>
      <c r="P570" s="91">
        <f t="shared" si="26"/>
        <v>22229.535</v>
      </c>
      <c r="Q570" s="91">
        <v>6166.5320000000002</v>
      </c>
      <c r="R570" s="91">
        <v>16063.003000000001</v>
      </c>
      <c r="S570" s="91">
        <v>723.59299999999996</v>
      </c>
      <c r="T570" s="91">
        <v>30212.923999999999</v>
      </c>
      <c r="U570" s="91">
        <v>5011</v>
      </c>
      <c r="V570" s="91">
        <f t="shared" si="27"/>
        <v>6029.3202953502296</v>
      </c>
    </row>
    <row r="571" spans="1:22" x14ac:dyDescent="0.25">
      <c r="A571" s="27" t="str">
        <f t="shared" si="28"/>
        <v>32019022009</v>
      </c>
      <c r="B571" s="23">
        <f>VLOOKUP(H571,Nomes!$H$2:$I$79,2,FALSE)</f>
        <v>23</v>
      </c>
      <c r="C571" s="23">
        <f>VLOOKUP(D571,Nomes!$C$2:$D$15,2,FALSE)</f>
        <v>8</v>
      </c>
      <c r="D571" s="23">
        <v>2009</v>
      </c>
      <c r="E571" s="23">
        <v>32</v>
      </c>
      <c r="F571" s="23" t="s">
        <v>14</v>
      </c>
      <c r="G571" s="23" t="s">
        <v>83</v>
      </c>
      <c r="H571" s="23" t="s">
        <v>84</v>
      </c>
      <c r="I571" s="23"/>
      <c r="J571" s="23" t="s">
        <v>17</v>
      </c>
      <c r="K571" s="23" t="s">
        <v>18</v>
      </c>
      <c r="L571" s="23">
        <f>VLOOKUP(H571,Regiões!$A$1:$E$79,4,FALSE)</f>
        <v>3</v>
      </c>
      <c r="M571" s="23" t="str">
        <f>VLOOKUP(H571,Regiões!$A$1:$E$79,5,FALSE)</f>
        <v>Sudoeste Serrana</v>
      </c>
      <c r="N571" s="91">
        <v>47186.77</v>
      </c>
      <c r="O571" s="91">
        <v>33351.033000000003</v>
      </c>
      <c r="P571" s="91">
        <f t="shared" si="26"/>
        <v>194174.37400000001</v>
      </c>
      <c r="Q571" s="91">
        <v>104748.716</v>
      </c>
      <c r="R571" s="91">
        <v>89425.657999999996</v>
      </c>
      <c r="S571" s="91">
        <v>22956.303</v>
      </c>
      <c r="T571" s="91">
        <v>297668.47999999998</v>
      </c>
      <c r="U571" s="91">
        <v>32455</v>
      </c>
      <c r="V571" s="91">
        <f t="shared" si="27"/>
        <v>9171.729471576029</v>
      </c>
    </row>
    <row r="572" spans="1:22" x14ac:dyDescent="0.25">
      <c r="A572" s="27" t="str">
        <f t="shared" si="28"/>
        <v>32020092009</v>
      </c>
      <c r="B572" s="23">
        <f>VLOOKUP(H572,Nomes!$H$2:$I$79,2,FALSE)</f>
        <v>24</v>
      </c>
      <c r="C572" s="23">
        <f>VLOOKUP(D572,Nomes!$C$2:$D$15,2,FALSE)</f>
        <v>8</v>
      </c>
      <c r="D572" s="23">
        <v>2009</v>
      </c>
      <c r="E572" s="23">
        <v>32</v>
      </c>
      <c r="F572" s="23" t="s">
        <v>14</v>
      </c>
      <c r="G572" s="23" t="s">
        <v>85</v>
      </c>
      <c r="H572" s="23" t="s">
        <v>86</v>
      </c>
      <c r="I572" s="23"/>
      <c r="J572" s="23" t="s">
        <v>32</v>
      </c>
      <c r="K572" s="23" t="s">
        <v>33</v>
      </c>
      <c r="L572" s="23">
        <f>VLOOKUP(H572,Regiões!$A$1:$E$79,4,FALSE)</f>
        <v>6</v>
      </c>
      <c r="M572" s="23" t="str">
        <f>VLOOKUP(H572,Regiões!$A$1:$E$79,5,FALSE)</f>
        <v>Caparaó</v>
      </c>
      <c r="N572" s="91">
        <v>5938.0259999999998</v>
      </c>
      <c r="O572" s="91">
        <v>5254.4449999999997</v>
      </c>
      <c r="P572" s="91">
        <f t="shared" si="26"/>
        <v>30268.571000000004</v>
      </c>
      <c r="Q572" s="91">
        <v>12272.599</v>
      </c>
      <c r="R572" s="91">
        <v>17995.972000000002</v>
      </c>
      <c r="S572" s="91">
        <v>2821.52</v>
      </c>
      <c r="T572" s="91">
        <v>44282.561999999998</v>
      </c>
      <c r="U572" s="91">
        <v>6293</v>
      </c>
      <c r="V572" s="91">
        <f t="shared" si="27"/>
        <v>7036.7967583028758</v>
      </c>
    </row>
    <row r="573" spans="1:22" x14ac:dyDescent="0.25">
      <c r="A573" s="27" t="str">
        <f t="shared" si="28"/>
        <v>32021082009</v>
      </c>
      <c r="B573" s="23">
        <f>VLOOKUP(H573,Nomes!$H$2:$I$79,2,FALSE)</f>
        <v>25</v>
      </c>
      <c r="C573" s="23">
        <f>VLOOKUP(D573,Nomes!$C$2:$D$15,2,FALSE)</f>
        <v>8</v>
      </c>
      <c r="D573" s="23">
        <v>2009</v>
      </c>
      <c r="E573" s="23">
        <v>32</v>
      </c>
      <c r="F573" s="23" t="s">
        <v>14</v>
      </c>
      <c r="G573" s="23" t="s">
        <v>87</v>
      </c>
      <c r="H573" s="23" t="s">
        <v>88</v>
      </c>
      <c r="I573" s="23"/>
      <c r="J573" s="23" t="s">
        <v>22</v>
      </c>
      <c r="K573" s="23" t="s">
        <v>23</v>
      </c>
      <c r="L573" s="23">
        <f>VLOOKUP(H573,Regiões!$A$1:$E$79,4,FALSE)</f>
        <v>10</v>
      </c>
      <c r="M573" s="23" t="str">
        <f>VLOOKUP(H573,Regiões!$A$1:$E$79,5,FALSE)</f>
        <v>Noroeste</v>
      </c>
      <c r="N573" s="91">
        <v>41771.529000000002</v>
      </c>
      <c r="O573" s="91">
        <v>34604.220999999998</v>
      </c>
      <c r="P573" s="91">
        <f t="shared" si="26"/>
        <v>114260.872</v>
      </c>
      <c r="Q573" s="91">
        <v>48298.949000000001</v>
      </c>
      <c r="R573" s="91">
        <v>65961.922999999995</v>
      </c>
      <c r="S573" s="91">
        <v>7370.433</v>
      </c>
      <c r="T573" s="91">
        <v>198007.054</v>
      </c>
      <c r="U573" s="91">
        <v>23891</v>
      </c>
      <c r="V573" s="91">
        <f t="shared" si="27"/>
        <v>8287.9349545854093</v>
      </c>
    </row>
    <row r="574" spans="1:22" x14ac:dyDescent="0.25">
      <c r="A574" s="27" t="str">
        <f t="shared" si="28"/>
        <v>32022072009</v>
      </c>
      <c r="B574" s="23">
        <f>VLOOKUP(H574,Nomes!$H$2:$I$79,2,FALSE)</f>
        <v>26</v>
      </c>
      <c r="C574" s="23">
        <f>VLOOKUP(D574,Nomes!$C$2:$D$15,2,FALSE)</f>
        <v>8</v>
      </c>
      <c r="D574" s="23">
        <v>2009</v>
      </c>
      <c r="E574" s="23">
        <v>32</v>
      </c>
      <c r="F574" s="23" t="s">
        <v>14</v>
      </c>
      <c r="G574" s="23" t="s">
        <v>89</v>
      </c>
      <c r="H574" s="23" t="s">
        <v>90</v>
      </c>
      <c r="I574" s="23" t="s">
        <v>69</v>
      </c>
      <c r="J574" s="23" t="s">
        <v>51</v>
      </c>
      <c r="K574" s="23" t="s">
        <v>52</v>
      </c>
      <c r="L574" s="23">
        <f>VLOOKUP(H574,Regiões!$A$1:$E$79,4,FALSE)</f>
        <v>1</v>
      </c>
      <c r="M574" s="23" t="str">
        <f>VLOOKUP(H574,Regiões!$A$1:$E$79,5,FALSE)</f>
        <v>Metropolitana</v>
      </c>
      <c r="N574" s="91">
        <v>8983.0249999999996</v>
      </c>
      <c r="O574" s="91">
        <v>91642.379000000001</v>
      </c>
      <c r="P574" s="91">
        <f t="shared" si="26"/>
        <v>136381.924</v>
      </c>
      <c r="Q574" s="91">
        <v>84196.591</v>
      </c>
      <c r="R574" s="91">
        <v>52185.332999999999</v>
      </c>
      <c r="S574" s="91">
        <v>27380.232</v>
      </c>
      <c r="T574" s="91">
        <v>264387.56</v>
      </c>
      <c r="U574" s="91">
        <v>16431</v>
      </c>
      <c r="V574" s="91">
        <f t="shared" si="27"/>
        <v>16090.77718945895</v>
      </c>
    </row>
    <row r="575" spans="1:22" x14ac:dyDescent="0.25">
      <c r="A575" s="27" t="str">
        <f t="shared" si="28"/>
        <v>32022562009</v>
      </c>
      <c r="B575" s="23">
        <f>VLOOKUP(H575,Nomes!$H$2:$I$79,2,FALSE)</f>
        <v>27</v>
      </c>
      <c r="C575" s="23">
        <f>VLOOKUP(D575,Nomes!$C$2:$D$15,2,FALSE)</f>
        <v>8</v>
      </c>
      <c r="D575" s="23">
        <v>2009</v>
      </c>
      <c r="E575" s="23">
        <v>32</v>
      </c>
      <c r="F575" s="23" t="s">
        <v>14</v>
      </c>
      <c r="G575" s="23" t="s">
        <v>191</v>
      </c>
      <c r="H575" s="23" t="s">
        <v>192</v>
      </c>
      <c r="I575" s="23"/>
      <c r="J575" s="23" t="s">
        <v>22</v>
      </c>
      <c r="K575" s="23" t="s">
        <v>23</v>
      </c>
      <c r="L575" s="23">
        <f>VLOOKUP(H575,Regiões!$A$1:$E$79,4,FALSE)</f>
        <v>8</v>
      </c>
      <c r="M575" s="23" t="str">
        <f>VLOOKUP(H575,Regiões!$A$1:$E$79,5,FALSE)</f>
        <v>Centro-Oeste</v>
      </c>
      <c r="N575" s="91">
        <v>15204.612999999999</v>
      </c>
      <c r="O575" s="91">
        <v>8229.8060000000005</v>
      </c>
      <c r="P575" s="91">
        <f t="shared" si="26"/>
        <v>55011.634000000005</v>
      </c>
      <c r="Q575" s="91">
        <v>24331.274000000001</v>
      </c>
      <c r="R575" s="91">
        <v>30680.36</v>
      </c>
      <c r="S575" s="91">
        <v>6002.0959999999995</v>
      </c>
      <c r="T575" s="91">
        <v>84448.148000000001</v>
      </c>
      <c r="U575" s="91">
        <v>10420</v>
      </c>
      <c r="V575" s="91">
        <f t="shared" si="27"/>
        <v>8104.4287907869484</v>
      </c>
    </row>
    <row r="576" spans="1:22" x14ac:dyDescent="0.25">
      <c r="A576" s="27" t="str">
        <f t="shared" si="28"/>
        <v>32023062009</v>
      </c>
      <c r="B576" s="23">
        <f>VLOOKUP(H576,Nomes!$H$2:$I$79,2,FALSE)</f>
        <v>28</v>
      </c>
      <c r="C576" s="23">
        <f>VLOOKUP(D576,Nomes!$C$2:$D$15,2,FALSE)</f>
        <v>8</v>
      </c>
      <c r="D576" s="23">
        <v>2009</v>
      </c>
      <c r="E576" s="23">
        <v>32</v>
      </c>
      <c r="F576" s="23" t="s">
        <v>14</v>
      </c>
      <c r="G576" s="23" t="s">
        <v>91</v>
      </c>
      <c r="H576" s="23" t="s">
        <v>92</v>
      </c>
      <c r="I576" s="23"/>
      <c r="J576" s="23" t="s">
        <v>32</v>
      </c>
      <c r="K576" s="23" t="s">
        <v>33</v>
      </c>
      <c r="L576" s="23">
        <f>VLOOKUP(H576,Regiões!$A$1:$E$79,4,FALSE)</f>
        <v>6</v>
      </c>
      <c r="M576" s="23" t="str">
        <f>VLOOKUP(H576,Regiões!$A$1:$E$79,5,FALSE)</f>
        <v>Caparaó</v>
      </c>
      <c r="N576" s="91">
        <v>13319.181</v>
      </c>
      <c r="O576" s="91">
        <v>19749.285</v>
      </c>
      <c r="P576" s="91">
        <f t="shared" si="26"/>
        <v>184975.788</v>
      </c>
      <c r="Q576" s="91">
        <v>109860.246</v>
      </c>
      <c r="R576" s="91">
        <v>75115.542000000001</v>
      </c>
      <c r="S576" s="91">
        <v>21666.284</v>
      </c>
      <c r="T576" s="91">
        <v>239710.538</v>
      </c>
      <c r="U576" s="91">
        <v>26743</v>
      </c>
      <c r="V576" s="91">
        <f t="shared" si="27"/>
        <v>8963.4871929102937</v>
      </c>
    </row>
    <row r="577" spans="1:22" x14ac:dyDescent="0.25">
      <c r="A577" s="27" t="str">
        <f t="shared" si="28"/>
        <v>32024052009</v>
      </c>
      <c r="B577" s="23">
        <f>VLOOKUP(H577,Nomes!$H$2:$I$79,2,FALSE)</f>
        <v>29</v>
      </c>
      <c r="C577" s="23">
        <f>VLOOKUP(D577,Nomes!$C$2:$D$15,2,FALSE)</f>
        <v>8</v>
      </c>
      <c r="D577" s="23">
        <v>2009</v>
      </c>
      <c r="E577" s="23">
        <v>32</v>
      </c>
      <c r="F577" s="23" t="s">
        <v>14</v>
      </c>
      <c r="G577" s="23" t="s">
        <v>93</v>
      </c>
      <c r="H577" s="23" t="s">
        <v>38</v>
      </c>
      <c r="I577" s="23" t="s">
        <v>69</v>
      </c>
      <c r="J577" s="23" t="s">
        <v>17</v>
      </c>
      <c r="K577" s="23" t="s">
        <v>18</v>
      </c>
      <c r="L577" s="23">
        <f>VLOOKUP(H577,Regiões!$A$1:$E$79,4,FALSE)</f>
        <v>1</v>
      </c>
      <c r="M577" s="23" t="str">
        <f>VLOOKUP(H577,Regiões!$A$1:$E$79,5,FALSE)</f>
        <v>Metropolitana</v>
      </c>
      <c r="N577" s="91">
        <v>21868.563999999998</v>
      </c>
      <c r="O577" s="91">
        <v>176905.891</v>
      </c>
      <c r="P577" s="91">
        <f t="shared" si="26"/>
        <v>846702.20699999994</v>
      </c>
      <c r="Q577" s="91">
        <v>578658.93299999996</v>
      </c>
      <c r="R577" s="91">
        <v>268043.27399999998</v>
      </c>
      <c r="S577" s="91">
        <v>98017.213000000003</v>
      </c>
      <c r="T577" s="91">
        <v>1143493.8740000001</v>
      </c>
      <c r="U577" s="91">
        <v>104534</v>
      </c>
      <c r="V577" s="91">
        <f t="shared" si="27"/>
        <v>10938.966020624868</v>
      </c>
    </row>
    <row r="578" spans="1:22" x14ac:dyDescent="0.25">
      <c r="A578" s="27" t="str">
        <f t="shared" si="28"/>
        <v>32024542009</v>
      </c>
      <c r="B578" s="23">
        <f>VLOOKUP(H578,Nomes!$H$2:$I$79,2,FALSE)</f>
        <v>30</v>
      </c>
      <c r="C578" s="23">
        <f>VLOOKUP(D578,Nomes!$C$2:$D$15,2,FALSE)</f>
        <v>8</v>
      </c>
      <c r="D578" s="23">
        <v>2009</v>
      </c>
      <c r="E578" s="23">
        <v>32</v>
      </c>
      <c r="F578" s="23" t="s">
        <v>14</v>
      </c>
      <c r="G578" s="23" t="s">
        <v>94</v>
      </c>
      <c r="H578" s="23" t="s">
        <v>95</v>
      </c>
      <c r="I578" s="23"/>
      <c r="J578" s="23" t="s">
        <v>32</v>
      </c>
      <c r="K578" s="23" t="s">
        <v>33</v>
      </c>
      <c r="L578" s="23">
        <f>VLOOKUP(H578,Regiões!$A$1:$E$79,4,FALSE)</f>
        <v>6</v>
      </c>
      <c r="M578" s="23" t="str">
        <f>VLOOKUP(H578,Regiões!$A$1:$E$79,5,FALSE)</f>
        <v>Caparaó</v>
      </c>
      <c r="N578" s="91">
        <v>14630.353999999999</v>
      </c>
      <c r="O578" s="91">
        <v>6563.8389999999999</v>
      </c>
      <c r="P578" s="91">
        <f t="shared" si="26"/>
        <v>107273.87</v>
      </c>
      <c r="Q578" s="91">
        <v>51990.002</v>
      </c>
      <c r="R578" s="91">
        <v>55283.868000000002</v>
      </c>
      <c r="S578" s="91">
        <v>12692.183999999999</v>
      </c>
      <c r="T578" s="91">
        <v>141160.247</v>
      </c>
      <c r="U578" s="91">
        <v>20471</v>
      </c>
      <c r="V578" s="91">
        <f t="shared" si="27"/>
        <v>6895.6204875189296</v>
      </c>
    </row>
    <row r="579" spans="1:22" x14ac:dyDescent="0.25">
      <c r="A579" s="27" t="str">
        <f t="shared" si="28"/>
        <v>32025042009</v>
      </c>
      <c r="B579" s="23">
        <f>VLOOKUP(H579,Nomes!$H$2:$I$79,2,FALSE)</f>
        <v>31</v>
      </c>
      <c r="C579" s="23">
        <f>VLOOKUP(D579,Nomes!$C$2:$D$15,2,FALSE)</f>
        <v>8</v>
      </c>
      <c r="D579" s="23">
        <v>2009</v>
      </c>
      <c r="E579" s="23">
        <v>32</v>
      </c>
      <c r="F579" s="23" t="s">
        <v>14</v>
      </c>
      <c r="G579" s="23" t="s">
        <v>96</v>
      </c>
      <c r="H579" s="23" t="s">
        <v>97</v>
      </c>
      <c r="I579" s="23"/>
      <c r="J579" s="23" t="s">
        <v>51</v>
      </c>
      <c r="K579" s="23" t="s">
        <v>52</v>
      </c>
      <c r="L579" s="23">
        <f>VLOOKUP(H579,Regiões!$A$1:$E$79,4,FALSE)</f>
        <v>7</v>
      </c>
      <c r="M579" s="23" t="str">
        <f>VLOOKUP(H579,Regiões!$A$1:$E$79,5,FALSE)</f>
        <v>Rio Doce</v>
      </c>
      <c r="N579" s="91">
        <v>9589.4179999999997</v>
      </c>
      <c r="O579" s="91">
        <v>91720.260999999999</v>
      </c>
      <c r="P579" s="91">
        <f t="shared" si="26"/>
        <v>105236.484</v>
      </c>
      <c r="Q579" s="91">
        <v>73449.482999999993</v>
      </c>
      <c r="R579" s="91">
        <v>31787.001</v>
      </c>
      <c r="S579" s="91">
        <v>28941.600999999999</v>
      </c>
      <c r="T579" s="91">
        <v>235487.764</v>
      </c>
      <c r="U579" s="91">
        <v>10724</v>
      </c>
      <c r="V579" s="91">
        <f t="shared" si="27"/>
        <v>21958.948526669152</v>
      </c>
    </row>
    <row r="580" spans="1:22" x14ac:dyDescent="0.25">
      <c r="A580" s="27" t="str">
        <f t="shared" si="28"/>
        <v>32025532009</v>
      </c>
      <c r="B580" s="23">
        <f>VLOOKUP(H580,Nomes!$H$2:$I$79,2,FALSE)</f>
        <v>32</v>
      </c>
      <c r="C580" s="23">
        <f>VLOOKUP(D580,Nomes!$C$2:$D$15,2,FALSE)</f>
        <v>8</v>
      </c>
      <c r="D580" s="23">
        <v>2009</v>
      </c>
      <c r="E580" s="23">
        <v>32</v>
      </c>
      <c r="F580" s="23" t="s">
        <v>14</v>
      </c>
      <c r="G580" s="23" t="s">
        <v>98</v>
      </c>
      <c r="H580" s="23" t="s">
        <v>99</v>
      </c>
      <c r="I580" s="23"/>
      <c r="J580" s="23" t="s">
        <v>32</v>
      </c>
      <c r="K580" s="23" t="s">
        <v>33</v>
      </c>
      <c r="L580" s="23">
        <f>VLOOKUP(H580,Regiões!$A$1:$E$79,4,FALSE)</f>
        <v>6</v>
      </c>
      <c r="M580" s="23" t="str">
        <f>VLOOKUP(H580,Regiões!$A$1:$E$79,5,FALSE)</f>
        <v>Caparaó</v>
      </c>
      <c r="N580" s="91">
        <v>11008.192999999999</v>
      </c>
      <c r="O580" s="91">
        <v>3542.4720000000002</v>
      </c>
      <c r="P580" s="91">
        <f t="shared" ref="P580:P643" si="29">Q580+R580</f>
        <v>37778.964</v>
      </c>
      <c r="Q580" s="91">
        <v>10963.937</v>
      </c>
      <c r="R580" s="91">
        <v>26815.026999999998</v>
      </c>
      <c r="S580" s="91">
        <v>1349.143</v>
      </c>
      <c r="T580" s="91">
        <v>53678.771000000001</v>
      </c>
      <c r="U580" s="91">
        <v>9238</v>
      </c>
      <c r="V580" s="91">
        <f t="shared" ref="V580:V626" si="30">(T580*1000)/U580</f>
        <v>5810.6485169950201</v>
      </c>
    </row>
    <row r="581" spans="1:22" x14ac:dyDescent="0.25">
      <c r="A581" s="27" t="str">
        <f t="shared" si="28"/>
        <v>32026032009</v>
      </c>
      <c r="B581" s="23">
        <f>VLOOKUP(H581,Nomes!$H$2:$I$79,2,FALSE)</f>
        <v>33</v>
      </c>
      <c r="C581" s="23">
        <f>VLOOKUP(D581,Nomes!$C$2:$D$15,2,FALSE)</f>
        <v>8</v>
      </c>
      <c r="D581" s="23">
        <v>2009</v>
      </c>
      <c r="E581" s="23">
        <v>32</v>
      </c>
      <c r="F581" s="23" t="s">
        <v>14</v>
      </c>
      <c r="G581" s="23" t="s">
        <v>100</v>
      </c>
      <c r="H581" s="23" t="s">
        <v>101</v>
      </c>
      <c r="I581" s="23"/>
      <c r="J581" s="23" t="s">
        <v>17</v>
      </c>
      <c r="K581" s="23" t="s">
        <v>18</v>
      </c>
      <c r="L581" s="23">
        <f>VLOOKUP(H581,Regiões!$A$1:$E$79,4,FALSE)</f>
        <v>4</v>
      </c>
      <c r="M581" s="23" t="str">
        <f>VLOOKUP(H581,Regiões!$A$1:$E$79,5,FALSE)</f>
        <v>Litoral Sul</v>
      </c>
      <c r="N581" s="91">
        <v>14728.295</v>
      </c>
      <c r="O581" s="91">
        <v>18419.115000000002</v>
      </c>
      <c r="P581" s="91">
        <f t="shared" si="29"/>
        <v>134618.06299999999</v>
      </c>
      <c r="Q581" s="91">
        <v>99915.684999999998</v>
      </c>
      <c r="R581" s="91">
        <v>34702.377999999997</v>
      </c>
      <c r="S581" s="91">
        <v>32733.626</v>
      </c>
      <c r="T581" s="91">
        <v>200499.1</v>
      </c>
      <c r="U581" s="91">
        <v>11901</v>
      </c>
      <c r="V581" s="91">
        <f t="shared" si="30"/>
        <v>16847.248130409211</v>
      </c>
    </row>
    <row r="582" spans="1:22" x14ac:dyDescent="0.25">
      <c r="A582" s="27" t="str">
        <f t="shared" si="28"/>
        <v>32026522009</v>
      </c>
      <c r="B582" s="23">
        <f>VLOOKUP(H582,Nomes!$H$2:$I$79,2,FALSE)</f>
        <v>34</v>
      </c>
      <c r="C582" s="23">
        <f>VLOOKUP(D582,Nomes!$C$2:$D$15,2,FALSE)</f>
        <v>8</v>
      </c>
      <c r="D582" s="23">
        <v>2009</v>
      </c>
      <c r="E582" s="23">
        <v>32</v>
      </c>
      <c r="F582" s="23" t="s">
        <v>14</v>
      </c>
      <c r="G582" s="23" t="s">
        <v>102</v>
      </c>
      <c r="H582" s="23" t="s">
        <v>103</v>
      </c>
      <c r="I582" s="23"/>
      <c r="J582" s="23" t="s">
        <v>32</v>
      </c>
      <c r="K582" s="23" t="s">
        <v>33</v>
      </c>
      <c r="L582" s="23">
        <f>VLOOKUP(H582,Regiões!$A$1:$E$79,4,FALSE)</f>
        <v>6</v>
      </c>
      <c r="M582" s="23" t="str">
        <f>VLOOKUP(H582,Regiões!$A$1:$E$79,5,FALSE)</f>
        <v>Caparaó</v>
      </c>
      <c r="N582" s="91">
        <v>13850.163</v>
      </c>
      <c r="O582" s="91">
        <v>4425.1049999999996</v>
      </c>
      <c r="P582" s="91">
        <f t="shared" si="29"/>
        <v>51294.320999999996</v>
      </c>
      <c r="Q582" s="91">
        <v>19988.708999999999</v>
      </c>
      <c r="R582" s="91">
        <v>31305.612000000001</v>
      </c>
      <c r="S582" s="91">
        <v>3638.5239999999999</v>
      </c>
      <c r="T582" s="91">
        <v>73208.112999999998</v>
      </c>
      <c r="U582" s="91">
        <v>10735</v>
      </c>
      <c r="V582" s="91">
        <f t="shared" si="30"/>
        <v>6819.5727061015368</v>
      </c>
    </row>
    <row r="583" spans="1:22" x14ac:dyDescent="0.25">
      <c r="A583" s="27" t="str">
        <f t="shared" si="28"/>
        <v>32027022009</v>
      </c>
      <c r="B583" s="23">
        <f>VLOOKUP(H583,Nomes!$H$2:$I$79,2,FALSE)</f>
        <v>35</v>
      </c>
      <c r="C583" s="23">
        <f>VLOOKUP(D583,Nomes!$C$2:$D$15,2,FALSE)</f>
        <v>8</v>
      </c>
      <c r="D583" s="23">
        <v>2009</v>
      </c>
      <c r="E583" s="23">
        <v>32</v>
      </c>
      <c r="F583" s="23" t="s">
        <v>14</v>
      </c>
      <c r="G583" s="23" t="s">
        <v>104</v>
      </c>
      <c r="H583" s="23" t="s">
        <v>105</v>
      </c>
      <c r="I583" s="23"/>
      <c r="J583" s="23" t="s">
        <v>17</v>
      </c>
      <c r="K583" s="23" t="s">
        <v>18</v>
      </c>
      <c r="L583" s="23">
        <f>VLOOKUP(H583,Regiões!$A$1:$E$79,4,FALSE)</f>
        <v>2</v>
      </c>
      <c r="M583" s="23" t="str">
        <f>VLOOKUP(H583,Regiões!$A$1:$E$79,5,FALSE)</f>
        <v>Central Serrana</v>
      </c>
      <c r="N583" s="91">
        <v>33560.874000000003</v>
      </c>
      <c r="O583" s="91">
        <v>7893.0219999999999</v>
      </c>
      <c r="P583" s="91">
        <f t="shared" si="29"/>
        <v>67049.241999999998</v>
      </c>
      <c r="Q583" s="91">
        <v>35913.046999999999</v>
      </c>
      <c r="R583" s="91">
        <v>31136.195</v>
      </c>
      <c r="S583" s="91">
        <v>5379.1570000000002</v>
      </c>
      <c r="T583" s="91">
        <v>113882.295</v>
      </c>
      <c r="U583" s="91">
        <v>14171</v>
      </c>
      <c r="V583" s="91">
        <f t="shared" si="30"/>
        <v>8036.2920753651824</v>
      </c>
    </row>
    <row r="584" spans="1:22" x14ac:dyDescent="0.25">
      <c r="A584" s="27" t="str">
        <f t="shared" si="28"/>
        <v>32028012009</v>
      </c>
      <c r="B584" s="23">
        <f>VLOOKUP(H584,Nomes!$H$2:$I$79,2,FALSE)</f>
        <v>36</v>
      </c>
      <c r="C584" s="23">
        <f>VLOOKUP(D584,Nomes!$C$2:$D$15,2,FALSE)</f>
        <v>8</v>
      </c>
      <c r="D584" s="23">
        <v>2009</v>
      </c>
      <c r="E584" s="23">
        <v>32</v>
      </c>
      <c r="F584" s="23" t="s">
        <v>14</v>
      </c>
      <c r="G584" s="23" t="s">
        <v>108</v>
      </c>
      <c r="H584" s="23" t="s">
        <v>109</v>
      </c>
      <c r="I584" s="23"/>
      <c r="J584" s="23" t="s">
        <v>32</v>
      </c>
      <c r="K584" s="23" t="s">
        <v>33</v>
      </c>
      <c r="L584" s="23">
        <f>VLOOKUP(H584,Regiões!$A$1:$E$79,4,FALSE)</f>
        <v>4</v>
      </c>
      <c r="M584" s="23" t="str">
        <f>VLOOKUP(H584,Regiões!$A$1:$E$79,5,FALSE)</f>
        <v>Litoral Sul</v>
      </c>
      <c r="N584" s="91">
        <v>31061.19</v>
      </c>
      <c r="O584" s="91">
        <v>422155.03899999999</v>
      </c>
      <c r="P584" s="91">
        <f t="shared" si="29"/>
        <v>269777.11199999996</v>
      </c>
      <c r="Q584" s="91">
        <v>169446.723</v>
      </c>
      <c r="R584" s="91">
        <v>100330.389</v>
      </c>
      <c r="S584" s="91">
        <v>22000.679</v>
      </c>
      <c r="T584" s="91">
        <v>744994.02099999995</v>
      </c>
      <c r="U584" s="91">
        <v>32761</v>
      </c>
      <c r="V584" s="91">
        <f t="shared" si="30"/>
        <v>22740.271084521228</v>
      </c>
    </row>
    <row r="585" spans="1:22" x14ac:dyDescent="0.25">
      <c r="A585" s="27" t="str">
        <f t="shared" si="28"/>
        <v>32029002009</v>
      </c>
      <c r="B585" s="23">
        <f>VLOOKUP(H585,Nomes!$H$2:$I$79,2,FALSE)</f>
        <v>37</v>
      </c>
      <c r="C585" s="23">
        <f>VLOOKUP(D585,Nomes!$C$2:$D$15,2,FALSE)</f>
        <v>8</v>
      </c>
      <c r="D585" s="23">
        <v>2009</v>
      </c>
      <c r="E585" s="23">
        <v>32</v>
      </c>
      <c r="F585" s="23" t="s">
        <v>14</v>
      </c>
      <c r="G585" s="23" t="s">
        <v>111</v>
      </c>
      <c r="H585" s="23" t="s">
        <v>112</v>
      </c>
      <c r="I585" s="23"/>
      <c r="J585" s="23" t="s">
        <v>17</v>
      </c>
      <c r="K585" s="23" t="s">
        <v>18</v>
      </c>
      <c r="L585" s="23">
        <f>VLOOKUP(H585,Regiões!$A$1:$E$79,4,FALSE)</f>
        <v>2</v>
      </c>
      <c r="M585" s="23" t="str">
        <f>VLOOKUP(H585,Regiões!$A$1:$E$79,5,FALSE)</f>
        <v>Central Serrana</v>
      </c>
      <c r="N585" s="91">
        <v>11664.56</v>
      </c>
      <c r="O585" s="91">
        <v>11985.255999999999</v>
      </c>
      <c r="P585" s="91">
        <f t="shared" si="29"/>
        <v>76907.281000000003</v>
      </c>
      <c r="Q585" s="91">
        <v>47948.807999999997</v>
      </c>
      <c r="R585" s="91">
        <v>28958.473000000002</v>
      </c>
      <c r="S585" s="91">
        <v>9505.2099999999991</v>
      </c>
      <c r="T585" s="91">
        <v>110062.308</v>
      </c>
      <c r="U585" s="91">
        <v>10667</v>
      </c>
      <c r="V585" s="91">
        <f t="shared" si="30"/>
        <v>10318.018936908222</v>
      </c>
    </row>
    <row r="586" spans="1:22" x14ac:dyDescent="0.25">
      <c r="A586" s="27" t="str">
        <f t="shared" si="28"/>
        <v>32030072009</v>
      </c>
      <c r="B586" s="23">
        <f>VLOOKUP(H586,Nomes!$H$2:$I$79,2,FALSE)</f>
        <v>38</v>
      </c>
      <c r="C586" s="23">
        <f>VLOOKUP(D586,Nomes!$C$2:$D$15,2,FALSE)</f>
        <v>8</v>
      </c>
      <c r="D586" s="23">
        <v>2009</v>
      </c>
      <c r="E586" s="23">
        <v>32</v>
      </c>
      <c r="F586" s="23" t="s">
        <v>14</v>
      </c>
      <c r="G586" s="23" t="s">
        <v>113</v>
      </c>
      <c r="H586" s="23" t="s">
        <v>114</v>
      </c>
      <c r="I586" s="23"/>
      <c r="J586" s="23" t="s">
        <v>32</v>
      </c>
      <c r="K586" s="23" t="s">
        <v>33</v>
      </c>
      <c r="L586" s="23">
        <f>VLOOKUP(H586,Regiões!$A$1:$E$79,4,FALSE)</f>
        <v>6</v>
      </c>
      <c r="M586" s="23" t="str">
        <f>VLOOKUP(H586,Regiões!$A$1:$E$79,5,FALSE)</f>
        <v>Caparaó</v>
      </c>
      <c r="N586" s="91">
        <v>22345.898000000001</v>
      </c>
      <c r="O586" s="91">
        <v>11034.017</v>
      </c>
      <c r="P586" s="91">
        <f t="shared" si="29"/>
        <v>142911.052</v>
      </c>
      <c r="Q586" s="91">
        <v>72707.509999999995</v>
      </c>
      <c r="R586" s="91">
        <v>70203.542000000001</v>
      </c>
      <c r="S586" s="91">
        <v>16508.638999999999</v>
      </c>
      <c r="T586" s="91">
        <v>192799.606</v>
      </c>
      <c r="U586" s="91">
        <v>26239</v>
      </c>
      <c r="V586" s="91">
        <f t="shared" si="30"/>
        <v>7347.8259842219595</v>
      </c>
    </row>
    <row r="587" spans="1:22" x14ac:dyDescent="0.25">
      <c r="A587" s="27" t="str">
        <f t="shared" si="28"/>
        <v>32030562009</v>
      </c>
      <c r="B587" s="23">
        <f>VLOOKUP(H587,Nomes!$H$2:$I$79,2,FALSE)</f>
        <v>39</v>
      </c>
      <c r="C587" s="23">
        <f>VLOOKUP(D587,Nomes!$C$2:$D$15,2,FALSE)</f>
        <v>8</v>
      </c>
      <c r="D587" s="23">
        <v>2009</v>
      </c>
      <c r="E587" s="23">
        <v>32</v>
      </c>
      <c r="F587" s="23" t="s">
        <v>14</v>
      </c>
      <c r="G587" s="23" t="s">
        <v>115</v>
      </c>
      <c r="H587" s="23" t="s">
        <v>116</v>
      </c>
      <c r="I587" s="23"/>
      <c r="J587" s="23" t="s">
        <v>51</v>
      </c>
      <c r="K587" s="23" t="s">
        <v>52</v>
      </c>
      <c r="L587" s="23">
        <f>VLOOKUP(H587,Regiões!$A$1:$E$79,4,FALSE)</f>
        <v>9</v>
      </c>
      <c r="M587" s="23" t="str">
        <f>VLOOKUP(H587,Regiões!$A$1:$E$79,5,FALSE)</f>
        <v>Nordeste</v>
      </c>
      <c r="N587" s="91">
        <v>47692.966</v>
      </c>
      <c r="O587" s="91">
        <v>132755.943</v>
      </c>
      <c r="P587" s="91">
        <f t="shared" si="29"/>
        <v>168300.742</v>
      </c>
      <c r="Q587" s="91">
        <v>96236.224000000002</v>
      </c>
      <c r="R587" s="91">
        <v>72064.517999999996</v>
      </c>
      <c r="S587" s="91">
        <v>16381.873</v>
      </c>
      <c r="T587" s="91">
        <v>365131.52399999998</v>
      </c>
      <c r="U587" s="91">
        <v>23472</v>
      </c>
      <c r="V587" s="91">
        <f t="shared" si="30"/>
        <v>15556.046523517383</v>
      </c>
    </row>
    <row r="588" spans="1:22" x14ac:dyDescent="0.25">
      <c r="A588" s="27" t="str">
        <f t="shared" si="28"/>
        <v>32031062009</v>
      </c>
      <c r="B588" s="23">
        <f>VLOOKUP(H588,Nomes!$H$2:$I$79,2,FALSE)</f>
        <v>40</v>
      </c>
      <c r="C588" s="23">
        <f>VLOOKUP(D588,Nomes!$C$2:$D$15,2,FALSE)</f>
        <v>8</v>
      </c>
      <c r="D588" s="23">
        <v>2009</v>
      </c>
      <c r="E588" s="23">
        <v>32</v>
      </c>
      <c r="F588" s="23" t="s">
        <v>14</v>
      </c>
      <c r="G588" s="23" t="s">
        <v>117</v>
      </c>
      <c r="H588" s="23" t="s">
        <v>118</v>
      </c>
      <c r="I588" s="23"/>
      <c r="J588" s="23" t="s">
        <v>32</v>
      </c>
      <c r="K588" s="23" t="s">
        <v>33</v>
      </c>
      <c r="L588" s="23">
        <f>VLOOKUP(H588,Regiões!$A$1:$E$79,4,FALSE)</f>
        <v>6</v>
      </c>
      <c r="M588" s="23" t="str">
        <f>VLOOKUP(H588,Regiões!$A$1:$E$79,5,FALSE)</f>
        <v>Caparaó</v>
      </c>
      <c r="N588" s="91">
        <v>7566.7179999999998</v>
      </c>
      <c r="O588" s="91">
        <v>7501.59</v>
      </c>
      <c r="P588" s="91">
        <f t="shared" si="29"/>
        <v>55170.163</v>
      </c>
      <c r="Q588" s="91">
        <v>23186.103999999999</v>
      </c>
      <c r="R588" s="91">
        <v>31984.059000000001</v>
      </c>
      <c r="S588" s="91">
        <v>3472.31</v>
      </c>
      <c r="T588" s="91">
        <v>73710.781000000003</v>
      </c>
      <c r="U588" s="91">
        <v>11235</v>
      </c>
      <c r="V588" s="91">
        <f t="shared" si="30"/>
        <v>6560.8171784601691</v>
      </c>
    </row>
    <row r="589" spans="1:22" x14ac:dyDescent="0.25">
      <c r="A589" s="27" t="str">
        <f t="shared" si="28"/>
        <v>32031302009</v>
      </c>
      <c r="B589" s="23">
        <f>VLOOKUP(H589,Nomes!$H$2:$I$79,2,FALSE)</f>
        <v>41</v>
      </c>
      <c r="C589" s="23">
        <f>VLOOKUP(D589,Nomes!$C$2:$D$15,2,FALSE)</f>
        <v>8</v>
      </c>
      <c r="D589" s="23">
        <v>2009</v>
      </c>
      <c r="E589" s="23">
        <v>32</v>
      </c>
      <c r="F589" s="23" t="s">
        <v>14</v>
      </c>
      <c r="G589" s="23" t="s">
        <v>119</v>
      </c>
      <c r="H589" s="23" t="s">
        <v>120</v>
      </c>
      <c r="I589" s="23"/>
      <c r="J589" s="23" t="s">
        <v>51</v>
      </c>
      <c r="K589" s="23" t="s">
        <v>52</v>
      </c>
      <c r="L589" s="23">
        <f>VLOOKUP(H589,Regiões!$A$1:$E$79,4,FALSE)</f>
        <v>7</v>
      </c>
      <c r="M589" s="23" t="str">
        <f>VLOOKUP(H589,Regiões!$A$1:$E$79,5,FALSE)</f>
        <v>Rio Doce</v>
      </c>
      <c r="N589" s="91">
        <v>10304.429</v>
      </c>
      <c r="O589" s="91">
        <v>26460.713</v>
      </c>
      <c r="P589" s="91">
        <f t="shared" si="29"/>
        <v>114546.898</v>
      </c>
      <c r="Q589" s="91">
        <v>72976.212</v>
      </c>
      <c r="R589" s="91">
        <v>41570.686000000002</v>
      </c>
      <c r="S589" s="91">
        <v>15910.585999999999</v>
      </c>
      <c r="T589" s="91">
        <v>167222.62700000001</v>
      </c>
      <c r="U589" s="91">
        <v>14621</v>
      </c>
      <c r="V589" s="91">
        <f t="shared" si="30"/>
        <v>11437.153888242938</v>
      </c>
    </row>
    <row r="590" spans="1:22" x14ac:dyDescent="0.25">
      <c r="A590" s="27" t="str">
        <f t="shared" si="28"/>
        <v>32031632009</v>
      </c>
      <c r="B590" s="23">
        <f>VLOOKUP(H590,Nomes!$H$2:$I$79,2,FALSE)</f>
        <v>42</v>
      </c>
      <c r="C590" s="23">
        <f>VLOOKUP(D590,Nomes!$C$2:$D$15,2,FALSE)</f>
        <v>8</v>
      </c>
      <c r="D590" s="23">
        <v>2009</v>
      </c>
      <c r="E590" s="23">
        <v>32</v>
      </c>
      <c r="F590" s="23" t="s">
        <v>14</v>
      </c>
      <c r="G590" s="23" t="s">
        <v>121</v>
      </c>
      <c r="H590" s="23" t="s">
        <v>122</v>
      </c>
      <c r="I590" s="23"/>
      <c r="J590" s="23" t="s">
        <v>17</v>
      </c>
      <c r="K590" s="23" t="s">
        <v>18</v>
      </c>
      <c r="L590" s="23">
        <f>VLOOKUP(H590,Regiões!$A$1:$E$79,4,FALSE)</f>
        <v>3</v>
      </c>
      <c r="M590" s="23" t="str">
        <f>VLOOKUP(H590,Regiões!$A$1:$E$79,5,FALSE)</f>
        <v>Sudoeste Serrana</v>
      </c>
      <c r="N590" s="91">
        <v>12716.936</v>
      </c>
      <c r="O590" s="91">
        <v>4095.1370000000002</v>
      </c>
      <c r="P590" s="91">
        <f t="shared" si="29"/>
        <v>48073.381000000001</v>
      </c>
      <c r="Q590" s="91">
        <v>16470.79</v>
      </c>
      <c r="R590" s="91">
        <v>31602.591</v>
      </c>
      <c r="S590" s="91">
        <v>3392.7730000000001</v>
      </c>
      <c r="T590" s="91">
        <v>68278.226999999999</v>
      </c>
      <c r="U590" s="91">
        <v>11136</v>
      </c>
      <c r="V590" s="91">
        <f t="shared" si="30"/>
        <v>6131.3063038793107</v>
      </c>
    </row>
    <row r="591" spans="1:22" x14ac:dyDescent="0.25">
      <c r="A591" s="27" t="str">
        <f t="shared" si="28"/>
        <v>32032052009</v>
      </c>
      <c r="B591" s="23">
        <f>VLOOKUP(H591,Nomes!$H$2:$I$79,2,FALSE)</f>
        <v>43</v>
      </c>
      <c r="C591" s="23">
        <f>VLOOKUP(D591,Nomes!$C$2:$D$15,2,FALSE)</f>
        <v>8</v>
      </c>
      <c r="D591" s="23">
        <v>2009</v>
      </c>
      <c r="E591" s="23">
        <v>32</v>
      </c>
      <c r="F591" s="23" t="s">
        <v>14</v>
      </c>
      <c r="G591" s="23" t="s">
        <v>123</v>
      </c>
      <c r="H591" s="23" t="s">
        <v>54</v>
      </c>
      <c r="I591" s="23"/>
      <c r="J591" s="23" t="s">
        <v>51</v>
      </c>
      <c r="K591" s="23" t="s">
        <v>52</v>
      </c>
      <c r="L591" s="23">
        <f>VLOOKUP(H591,Regiões!$A$1:$E$79,4,FALSE)</f>
        <v>7</v>
      </c>
      <c r="M591" s="23" t="str">
        <f>VLOOKUP(H591,Regiões!$A$1:$E$79,5,FALSE)</f>
        <v>Rio Doce</v>
      </c>
      <c r="N591" s="91">
        <v>116255.317</v>
      </c>
      <c r="O591" s="91">
        <v>853314.92099999997</v>
      </c>
      <c r="P591" s="91">
        <f t="shared" si="29"/>
        <v>1357880.9819999998</v>
      </c>
      <c r="Q591" s="91">
        <v>956554.98899999994</v>
      </c>
      <c r="R591" s="91">
        <v>401325.99300000002</v>
      </c>
      <c r="S591" s="91">
        <v>389646.69099999999</v>
      </c>
      <c r="T591" s="91">
        <v>2717097.91</v>
      </c>
      <c r="U591" s="91">
        <v>132664</v>
      </c>
      <c r="V591" s="91">
        <f t="shared" si="30"/>
        <v>20481.049191943555</v>
      </c>
    </row>
    <row r="592" spans="1:22" x14ac:dyDescent="0.25">
      <c r="A592" s="27" t="str">
        <f t="shared" si="28"/>
        <v>32033042009</v>
      </c>
      <c r="B592" s="23">
        <f>VLOOKUP(H592,Nomes!$H$2:$I$79,2,FALSE)</f>
        <v>44</v>
      </c>
      <c r="C592" s="23">
        <f>VLOOKUP(D592,Nomes!$C$2:$D$15,2,FALSE)</f>
        <v>8</v>
      </c>
      <c r="D592" s="23">
        <v>2009</v>
      </c>
      <c r="E592" s="23">
        <v>32</v>
      </c>
      <c r="F592" s="23" t="s">
        <v>14</v>
      </c>
      <c r="G592" s="23" t="s">
        <v>124</v>
      </c>
      <c r="H592" s="23" t="s">
        <v>125</v>
      </c>
      <c r="I592" s="23"/>
      <c r="J592" s="23" t="s">
        <v>22</v>
      </c>
      <c r="K592" s="23" t="s">
        <v>23</v>
      </c>
      <c r="L592" s="23">
        <f>VLOOKUP(H592,Regiões!$A$1:$E$79,4,FALSE)</f>
        <v>10</v>
      </c>
      <c r="M592" s="23" t="str">
        <f>VLOOKUP(H592,Regiões!$A$1:$E$79,5,FALSE)</f>
        <v>Noroeste</v>
      </c>
      <c r="N592" s="91">
        <v>8465.2340000000004</v>
      </c>
      <c r="O592" s="91">
        <v>3918.8069999999998</v>
      </c>
      <c r="P592" s="91">
        <f t="shared" si="29"/>
        <v>52184.391000000003</v>
      </c>
      <c r="Q592" s="91">
        <v>20101.918000000001</v>
      </c>
      <c r="R592" s="91">
        <v>32082.473000000002</v>
      </c>
      <c r="S592" s="91">
        <v>2610.7719999999999</v>
      </c>
      <c r="T592" s="91">
        <v>67179.203999999998</v>
      </c>
      <c r="U592" s="91">
        <v>11630</v>
      </c>
      <c r="V592" s="91">
        <f t="shared" si="30"/>
        <v>5776.3717970765265</v>
      </c>
    </row>
    <row r="593" spans="1:22" x14ac:dyDescent="0.25">
      <c r="A593" s="27" t="str">
        <f t="shared" si="28"/>
        <v>32033202009</v>
      </c>
      <c r="B593" s="23">
        <f>VLOOKUP(H593,Nomes!$H$2:$I$79,2,FALSE)</f>
        <v>45</v>
      </c>
      <c r="C593" s="23">
        <f>VLOOKUP(D593,Nomes!$C$2:$D$15,2,FALSE)</f>
        <v>8</v>
      </c>
      <c r="D593" s="23">
        <v>2009</v>
      </c>
      <c r="E593" s="23">
        <v>32</v>
      </c>
      <c r="F593" s="23" t="s">
        <v>14</v>
      </c>
      <c r="G593" s="23" t="s">
        <v>126</v>
      </c>
      <c r="H593" s="23" t="s">
        <v>127</v>
      </c>
      <c r="I593" s="23"/>
      <c r="J593" s="23" t="s">
        <v>32</v>
      </c>
      <c r="K593" s="23" t="s">
        <v>33</v>
      </c>
      <c r="L593" s="23">
        <f>VLOOKUP(H593,Regiões!$A$1:$E$79,4,FALSE)</f>
        <v>4</v>
      </c>
      <c r="M593" s="23" t="str">
        <f>VLOOKUP(H593,Regiões!$A$1:$E$79,5,FALSE)</f>
        <v>Litoral Sul</v>
      </c>
      <c r="N593" s="91">
        <v>22550.617999999999</v>
      </c>
      <c r="O593" s="91">
        <v>143682.473</v>
      </c>
      <c r="P593" s="91">
        <f t="shared" si="29"/>
        <v>216024.9</v>
      </c>
      <c r="Q593" s="91">
        <v>126046.70699999999</v>
      </c>
      <c r="R593" s="91">
        <v>89978.192999999999</v>
      </c>
      <c r="S593" s="91">
        <v>15575.316999999999</v>
      </c>
      <c r="T593" s="91">
        <v>397833.30699999997</v>
      </c>
      <c r="U593" s="91">
        <v>32502</v>
      </c>
      <c r="V593" s="91">
        <f t="shared" si="30"/>
        <v>12240.271583287182</v>
      </c>
    </row>
    <row r="594" spans="1:22" x14ac:dyDescent="0.25">
      <c r="A594" s="27" t="str">
        <f t="shared" si="28"/>
        <v>32033462009</v>
      </c>
      <c r="B594" s="23">
        <f>VLOOKUP(H594,Nomes!$H$2:$I$79,2,FALSE)</f>
        <v>46</v>
      </c>
      <c r="C594" s="23">
        <f>VLOOKUP(D594,Nomes!$C$2:$D$15,2,FALSE)</f>
        <v>8</v>
      </c>
      <c r="D594" s="23">
        <v>2009</v>
      </c>
      <c r="E594" s="23">
        <v>32</v>
      </c>
      <c r="F594" s="23" t="s">
        <v>14</v>
      </c>
      <c r="G594" s="23" t="s">
        <v>128</v>
      </c>
      <c r="H594" s="23" t="s">
        <v>129</v>
      </c>
      <c r="I594" s="23"/>
      <c r="J594" s="23" t="s">
        <v>17</v>
      </c>
      <c r="K594" s="23" t="s">
        <v>18</v>
      </c>
      <c r="L594" s="23">
        <f>VLOOKUP(H594,Regiões!$A$1:$E$79,4,FALSE)</f>
        <v>3</v>
      </c>
      <c r="M594" s="23" t="str">
        <f>VLOOKUP(H594,Regiões!$A$1:$E$79,5,FALSE)</f>
        <v>Sudoeste Serrana</v>
      </c>
      <c r="N594" s="91">
        <v>19966.298999999999</v>
      </c>
      <c r="O594" s="91">
        <v>28539.448</v>
      </c>
      <c r="P594" s="91">
        <f t="shared" si="29"/>
        <v>106763.77499999999</v>
      </c>
      <c r="Q594" s="91">
        <v>64711.705000000002</v>
      </c>
      <c r="R594" s="91">
        <v>42052.07</v>
      </c>
      <c r="S594" s="91">
        <v>16895.038</v>
      </c>
      <c r="T594" s="91">
        <v>172164.56</v>
      </c>
      <c r="U594" s="91">
        <v>13302</v>
      </c>
      <c r="V594" s="91">
        <f t="shared" si="30"/>
        <v>12942.757480078184</v>
      </c>
    </row>
    <row r="595" spans="1:22" x14ac:dyDescent="0.25">
      <c r="A595" s="27" t="str">
        <f t="shared" si="28"/>
        <v>32033532009</v>
      </c>
      <c r="B595" s="23">
        <f>VLOOKUP(H595,Nomes!$H$2:$I$79,2,FALSE)</f>
        <v>47</v>
      </c>
      <c r="C595" s="23">
        <f>VLOOKUP(D595,Nomes!$C$2:$D$15,2,FALSE)</f>
        <v>8</v>
      </c>
      <c r="D595" s="23">
        <v>2009</v>
      </c>
      <c r="E595" s="23">
        <v>32</v>
      </c>
      <c r="F595" s="23" t="s">
        <v>14</v>
      </c>
      <c r="G595" s="23" t="s">
        <v>130</v>
      </c>
      <c r="H595" s="23" t="s">
        <v>131</v>
      </c>
      <c r="I595" s="23"/>
      <c r="J595" s="23" t="s">
        <v>22</v>
      </c>
      <c r="K595" s="23" t="s">
        <v>23</v>
      </c>
      <c r="L595" s="23">
        <f>VLOOKUP(H595,Regiões!$A$1:$E$79,4,FALSE)</f>
        <v>8</v>
      </c>
      <c r="M595" s="23" t="str">
        <f>VLOOKUP(H595,Regiões!$A$1:$E$79,5,FALSE)</f>
        <v>Centro-Oeste</v>
      </c>
      <c r="N595" s="91">
        <v>16997.112000000001</v>
      </c>
      <c r="O595" s="91">
        <v>9485.7270000000008</v>
      </c>
      <c r="P595" s="91">
        <f t="shared" si="29"/>
        <v>64927.784</v>
      </c>
      <c r="Q595" s="91">
        <v>32893.998</v>
      </c>
      <c r="R595" s="91">
        <v>32033.786</v>
      </c>
      <c r="S595" s="91">
        <v>5968.7709999999997</v>
      </c>
      <c r="T595" s="91">
        <v>97379.394</v>
      </c>
      <c r="U595" s="91">
        <v>10676</v>
      </c>
      <c r="V595" s="91">
        <f t="shared" si="30"/>
        <v>9121.3370176095923</v>
      </c>
    </row>
    <row r="596" spans="1:22" x14ac:dyDescent="0.25">
      <c r="A596" s="27" t="str">
        <f t="shared" si="28"/>
        <v>32034032009</v>
      </c>
      <c r="B596" s="23">
        <f>VLOOKUP(H596,Nomes!$H$2:$I$79,2,FALSE)</f>
        <v>48</v>
      </c>
      <c r="C596" s="23">
        <f>VLOOKUP(D596,Nomes!$C$2:$D$15,2,FALSE)</f>
        <v>8</v>
      </c>
      <c r="D596" s="23">
        <v>2009</v>
      </c>
      <c r="E596" s="23">
        <v>32</v>
      </c>
      <c r="F596" s="23" t="s">
        <v>14</v>
      </c>
      <c r="G596" s="23" t="s">
        <v>132</v>
      </c>
      <c r="H596" s="23" t="s">
        <v>133</v>
      </c>
      <c r="I596" s="23"/>
      <c r="J596" s="23" t="s">
        <v>32</v>
      </c>
      <c r="K596" s="23" t="s">
        <v>33</v>
      </c>
      <c r="L596" s="23">
        <f>VLOOKUP(H596,Regiões!$A$1:$E$79,4,FALSE)</f>
        <v>5</v>
      </c>
      <c r="M596" s="23" t="str">
        <f>VLOOKUP(H596,Regiões!$A$1:$E$79,5,FALSE)</f>
        <v>Central Sul</v>
      </c>
      <c r="N596" s="91">
        <v>25940.382000000001</v>
      </c>
      <c r="O596" s="91">
        <v>36216.089999999997</v>
      </c>
      <c r="P596" s="91">
        <f t="shared" si="29"/>
        <v>146746.505</v>
      </c>
      <c r="Q596" s="91">
        <v>76416.138999999996</v>
      </c>
      <c r="R596" s="91">
        <v>70330.365999999995</v>
      </c>
      <c r="S596" s="91">
        <v>23297.129000000001</v>
      </c>
      <c r="T596" s="91">
        <v>232200.106</v>
      </c>
      <c r="U596" s="91">
        <v>27124</v>
      </c>
      <c r="V596" s="91">
        <f t="shared" si="30"/>
        <v>8560.6881728358658</v>
      </c>
    </row>
    <row r="597" spans="1:22" x14ac:dyDescent="0.25">
      <c r="A597" s="27" t="str">
        <f t="shared" si="28"/>
        <v>32035022009</v>
      </c>
      <c r="B597" s="23">
        <f>VLOOKUP(H597,Nomes!$H$2:$I$79,2,FALSE)</f>
        <v>49</v>
      </c>
      <c r="C597" s="23">
        <f>VLOOKUP(D597,Nomes!$C$2:$D$15,2,FALSE)</f>
        <v>8</v>
      </c>
      <c r="D597" s="23">
        <v>2009</v>
      </c>
      <c r="E597" s="23">
        <v>32</v>
      </c>
      <c r="F597" s="23" t="s">
        <v>14</v>
      </c>
      <c r="G597" s="23" t="s">
        <v>134</v>
      </c>
      <c r="H597" s="23" t="s">
        <v>135</v>
      </c>
      <c r="I597" s="23"/>
      <c r="J597" s="23" t="s">
        <v>51</v>
      </c>
      <c r="K597" s="23" t="s">
        <v>52</v>
      </c>
      <c r="L597" s="23">
        <f>VLOOKUP(H597,Regiões!$A$1:$E$79,4,FALSE)</f>
        <v>9</v>
      </c>
      <c r="M597" s="23" t="str">
        <f>VLOOKUP(H597,Regiões!$A$1:$E$79,5,FALSE)</f>
        <v>Nordeste</v>
      </c>
      <c r="N597" s="91">
        <v>41842.932999999997</v>
      </c>
      <c r="O597" s="91">
        <v>19101.602999999999</v>
      </c>
      <c r="P597" s="91">
        <f t="shared" si="29"/>
        <v>97760.453000000009</v>
      </c>
      <c r="Q597" s="91">
        <v>46597.502</v>
      </c>
      <c r="R597" s="91">
        <v>51162.951000000001</v>
      </c>
      <c r="S597" s="91">
        <v>8394.7669999999998</v>
      </c>
      <c r="T597" s="91">
        <v>167099.75599999999</v>
      </c>
      <c r="U597" s="91">
        <v>18856</v>
      </c>
      <c r="V597" s="91">
        <f t="shared" si="30"/>
        <v>8861.8877810776412</v>
      </c>
    </row>
    <row r="598" spans="1:22" x14ac:dyDescent="0.25">
      <c r="A598" s="27" t="str">
        <f t="shared" si="28"/>
        <v>32036012009</v>
      </c>
      <c r="B598" s="23">
        <f>VLOOKUP(H598,Nomes!$H$2:$I$79,2,FALSE)</f>
        <v>50</v>
      </c>
      <c r="C598" s="23">
        <f>VLOOKUP(D598,Nomes!$C$2:$D$15,2,FALSE)</f>
        <v>8</v>
      </c>
      <c r="D598" s="23">
        <v>2009</v>
      </c>
      <c r="E598" s="23">
        <v>32</v>
      </c>
      <c r="F598" s="23" t="s">
        <v>14</v>
      </c>
      <c r="G598" s="23" t="s">
        <v>137</v>
      </c>
      <c r="H598" s="23" t="s">
        <v>138</v>
      </c>
      <c r="I598" s="23"/>
      <c r="J598" s="23" t="s">
        <v>51</v>
      </c>
      <c r="K598" s="23" t="s">
        <v>52</v>
      </c>
      <c r="L598" s="23">
        <f>VLOOKUP(H598,Regiões!$A$1:$E$79,4,FALSE)</f>
        <v>9</v>
      </c>
      <c r="M598" s="23" t="str">
        <f>VLOOKUP(H598,Regiões!$A$1:$E$79,5,FALSE)</f>
        <v>Nordeste</v>
      </c>
      <c r="N598" s="91">
        <v>16659.419000000002</v>
      </c>
      <c r="O598" s="91">
        <v>3958.4059999999999</v>
      </c>
      <c r="P598" s="91">
        <f t="shared" si="29"/>
        <v>25249.384000000002</v>
      </c>
      <c r="Q598" s="91">
        <v>7424.0910000000003</v>
      </c>
      <c r="R598" s="91">
        <v>17825.293000000001</v>
      </c>
      <c r="S598" s="91">
        <v>778.74199999999996</v>
      </c>
      <c r="T598" s="91">
        <v>46645.951999999997</v>
      </c>
      <c r="U598" s="91">
        <v>5910</v>
      </c>
      <c r="V598" s="91">
        <f t="shared" si="30"/>
        <v>7892.7160744500843</v>
      </c>
    </row>
    <row r="599" spans="1:22" x14ac:dyDescent="0.25">
      <c r="A599" s="27" t="str">
        <f t="shared" si="28"/>
        <v>32037002009</v>
      </c>
      <c r="B599" s="23">
        <f>VLOOKUP(H599,Nomes!$H$2:$I$79,2,FALSE)</f>
        <v>51</v>
      </c>
      <c r="C599" s="23">
        <f>VLOOKUP(D599,Nomes!$C$2:$D$15,2,FALSE)</f>
        <v>8</v>
      </c>
      <c r="D599" s="23">
        <v>2009</v>
      </c>
      <c r="E599" s="23">
        <v>32</v>
      </c>
      <c r="F599" s="23" t="s">
        <v>14</v>
      </c>
      <c r="G599" s="23" t="s">
        <v>139</v>
      </c>
      <c r="H599" s="23" t="s">
        <v>140</v>
      </c>
      <c r="I599" s="23"/>
      <c r="J599" s="23" t="s">
        <v>32</v>
      </c>
      <c r="K599" s="23" t="s">
        <v>33</v>
      </c>
      <c r="L599" s="23">
        <f>VLOOKUP(H599,Regiões!$A$1:$E$79,4,FALSE)</f>
        <v>6</v>
      </c>
      <c r="M599" s="23" t="str">
        <f>VLOOKUP(H599,Regiões!$A$1:$E$79,5,FALSE)</f>
        <v>Caparaó</v>
      </c>
      <c r="N599" s="91">
        <v>18362.483</v>
      </c>
      <c r="O599" s="91">
        <v>10997.475</v>
      </c>
      <c r="P599" s="91">
        <f t="shared" si="29"/>
        <v>86221.201000000001</v>
      </c>
      <c r="Q599" s="91">
        <v>33071.847999999998</v>
      </c>
      <c r="R599" s="91">
        <v>53149.353000000003</v>
      </c>
      <c r="S599" s="91">
        <v>5881.4319999999998</v>
      </c>
      <c r="T599" s="91">
        <v>121462.591</v>
      </c>
      <c r="U599" s="91">
        <v>18358</v>
      </c>
      <c r="V599" s="91">
        <f t="shared" si="30"/>
        <v>6616.3302647347209</v>
      </c>
    </row>
    <row r="600" spans="1:22" x14ac:dyDescent="0.25">
      <c r="A600" s="27" t="str">
        <f t="shared" si="28"/>
        <v>32038092009</v>
      </c>
      <c r="B600" s="23">
        <f>VLOOKUP(H600,Nomes!$H$2:$I$79,2,FALSE)</f>
        <v>52</v>
      </c>
      <c r="C600" s="23">
        <f>VLOOKUP(D600,Nomes!$C$2:$D$15,2,FALSE)</f>
        <v>8</v>
      </c>
      <c r="D600" s="23">
        <v>2009</v>
      </c>
      <c r="E600" s="23">
        <v>32</v>
      </c>
      <c r="F600" s="23" t="s">
        <v>14</v>
      </c>
      <c r="G600" s="23" t="s">
        <v>141</v>
      </c>
      <c r="H600" s="23" t="s">
        <v>142</v>
      </c>
      <c r="I600" s="23"/>
      <c r="J600" s="23" t="s">
        <v>32</v>
      </c>
      <c r="K600" s="23" t="s">
        <v>33</v>
      </c>
      <c r="L600" s="23">
        <f>VLOOKUP(H600,Regiões!$A$1:$E$79,4,FALSE)</f>
        <v>5</v>
      </c>
      <c r="M600" s="23" t="str">
        <f>VLOOKUP(H600,Regiões!$A$1:$E$79,5,FALSE)</f>
        <v>Central Sul</v>
      </c>
      <c r="N600" s="91">
        <v>8737.93</v>
      </c>
      <c r="O600" s="91">
        <v>5933.58</v>
      </c>
      <c r="P600" s="91">
        <f t="shared" si="29"/>
        <v>69817.224000000002</v>
      </c>
      <c r="Q600" s="91">
        <v>32062.163</v>
      </c>
      <c r="R600" s="91">
        <v>37755.061000000002</v>
      </c>
      <c r="S600" s="91">
        <v>6018.5259999999998</v>
      </c>
      <c r="T600" s="91">
        <v>90507.260999999999</v>
      </c>
      <c r="U600" s="91">
        <v>14377</v>
      </c>
      <c r="V600" s="91">
        <f t="shared" si="30"/>
        <v>6295.28142171524</v>
      </c>
    </row>
    <row r="601" spans="1:22" x14ac:dyDescent="0.25">
      <c r="A601" s="27" t="str">
        <f t="shared" si="28"/>
        <v>32039082009</v>
      </c>
      <c r="B601" s="23">
        <f>VLOOKUP(H601,Nomes!$H$2:$I$79,2,FALSE)</f>
        <v>53</v>
      </c>
      <c r="C601" s="23">
        <f>VLOOKUP(D601,Nomes!$C$2:$D$15,2,FALSE)</f>
        <v>8</v>
      </c>
      <c r="D601" s="23">
        <v>2009</v>
      </c>
      <c r="E601" s="23">
        <v>32</v>
      </c>
      <c r="F601" s="23" t="s">
        <v>14</v>
      </c>
      <c r="G601" s="23" t="s">
        <v>143</v>
      </c>
      <c r="H601" s="23" t="s">
        <v>25</v>
      </c>
      <c r="I601" s="23"/>
      <c r="J601" s="23" t="s">
        <v>22</v>
      </c>
      <c r="K601" s="23" t="s">
        <v>23</v>
      </c>
      <c r="L601" s="23">
        <f>VLOOKUP(H601,Regiões!$A$1:$E$79,4,FALSE)</f>
        <v>10</v>
      </c>
      <c r="M601" s="23" t="str">
        <f>VLOOKUP(H601,Regiões!$A$1:$E$79,5,FALSE)</f>
        <v>Noroeste</v>
      </c>
      <c r="N601" s="91">
        <v>45527.042000000001</v>
      </c>
      <c r="O601" s="91">
        <v>60749.784</v>
      </c>
      <c r="P601" s="91">
        <f t="shared" si="29"/>
        <v>307779.63500000001</v>
      </c>
      <c r="Q601" s="91">
        <v>179435.239</v>
      </c>
      <c r="R601" s="91">
        <v>128344.39599999999</v>
      </c>
      <c r="S601" s="91">
        <v>41160.472000000002</v>
      </c>
      <c r="T601" s="91">
        <v>455216.93199999997</v>
      </c>
      <c r="U601" s="91">
        <v>46354</v>
      </c>
      <c r="V601" s="91">
        <f t="shared" si="30"/>
        <v>9820.4455278940331</v>
      </c>
    </row>
    <row r="602" spans="1:22" x14ac:dyDescent="0.25">
      <c r="A602" s="27" t="str">
        <f t="shared" si="28"/>
        <v>32040052009</v>
      </c>
      <c r="B602" s="23">
        <f>VLOOKUP(H602,Nomes!$H$2:$I$79,2,FALSE)</f>
        <v>54</v>
      </c>
      <c r="C602" s="23">
        <f>VLOOKUP(D602,Nomes!$C$2:$D$15,2,FALSE)</f>
        <v>8</v>
      </c>
      <c r="D602" s="23">
        <v>2009</v>
      </c>
      <c r="E602" s="23">
        <v>32</v>
      </c>
      <c r="F602" s="23" t="s">
        <v>14</v>
      </c>
      <c r="G602" s="23" t="s">
        <v>144</v>
      </c>
      <c r="H602" s="23" t="s">
        <v>145</v>
      </c>
      <c r="I602" s="23"/>
      <c r="J602" s="23" t="s">
        <v>22</v>
      </c>
      <c r="K602" s="23" t="s">
        <v>23</v>
      </c>
      <c r="L602" s="23">
        <f>VLOOKUP(H602,Regiões!$A$1:$E$79,4,FALSE)</f>
        <v>8</v>
      </c>
      <c r="M602" s="23" t="str">
        <f>VLOOKUP(H602,Regiões!$A$1:$E$79,5,FALSE)</f>
        <v>Centro-Oeste</v>
      </c>
      <c r="N602" s="91">
        <v>18455.542000000001</v>
      </c>
      <c r="O602" s="91">
        <v>6296.4070000000002</v>
      </c>
      <c r="P602" s="91">
        <f t="shared" si="29"/>
        <v>82008.760999999999</v>
      </c>
      <c r="Q602" s="91">
        <v>30782.667000000001</v>
      </c>
      <c r="R602" s="91">
        <v>51226.093999999997</v>
      </c>
      <c r="S602" s="91">
        <v>4232.3860000000004</v>
      </c>
      <c r="T602" s="91">
        <v>110993.09699999999</v>
      </c>
      <c r="U602" s="91">
        <v>18497</v>
      </c>
      <c r="V602" s="91">
        <f t="shared" si="30"/>
        <v>6000.5999351246146</v>
      </c>
    </row>
    <row r="603" spans="1:22" x14ac:dyDescent="0.25">
      <c r="A603" s="27" t="str">
        <f t="shared" si="28"/>
        <v>32040542009</v>
      </c>
      <c r="B603" s="23">
        <f>VLOOKUP(H603,Nomes!$H$2:$I$79,2,FALSE)</f>
        <v>55</v>
      </c>
      <c r="C603" s="23">
        <f>VLOOKUP(D603,Nomes!$C$2:$D$15,2,FALSE)</f>
        <v>8</v>
      </c>
      <c r="D603" s="23">
        <v>2009</v>
      </c>
      <c r="E603" s="23">
        <v>32</v>
      </c>
      <c r="F603" s="23" t="s">
        <v>14</v>
      </c>
      <c r="G603" s="23" t="s">
        <v>146</v>
      </c>
      <c r="H603" s="23" t="s">
        <v>147</v>
      </c>
      <c r="I603" s="23"/>
      <c r="J603" s="23" t="s">
        <v>51</v>
      </c>
      <c r="K603" s="23" t="s">
        <v>52</v>
      </c>
      <c r="L603" s="23">
        <f>VLOOKUP(H603,Regiões!$A$1:$E$79,4,FALSE)</f>
        <v>9</v>
      </c>
      <c r="M603" s="23" t="str">
        <f>VLOOKUP(H603,Regiões!$A$1:$E$79,5,FALSE)</f>
        <v>Nordeste</v>
      </c>
      <c r="N603" s="91">
        <v>20258.884999999998</v>
      </c>
      <c r="O603" s="91">
        <v>18460.682000000001</v>
      </c>
      <c r="P603" s="91">
        <f t="shared" si="29"/>
        <v>147300.198</v>
      </c>
      <c r="Q603" s="91">
        <v>82160.347999999998</v>
      </c>
      <c r="R603" s="91">
        <v>65139.85</v>
      </c>
      <c r="S603" s="91">
        <v>19835.598999999998</v>
      </c>
      <c r="T603" s="91">
        <v>205855.364</v>
      </c>
      <c r="U603" s="91">
        <v>24404</v>
      </c>
      <c r="V603" s="91">
        <f t="shared" si="30"/>
        <v>8435.3124078019991</v>
      </c>
    </row>
    <row r="604" spans="1:22" x14ac:dyDescent="0.25">
      <c r="A604" s="27" t="str">
        <f t="shared" si="28"/>
        <v>32041042009</v>
      </c>
      <c r="B604" s="23">
        <f>VLOOKUP(H604,Nomes!$H$2:$I$79,2,FALSE)</f>
        <v>56</v>
      </c>
      <c r="C604" s="23">
        <f>VLOOKUP(D604,Nomes!$C$2:$D$15,2,FALSE)</f>
        <v>8</v>
      </c>
      <c r="D604" s="23">
        <v>2009</v>
      </c>
      <c r="E604" s="23">
        <v>32</v>
      </c>
      <c r="F604" s="23" t="s">
        <v>14</v>
      </c>
      <c r="G604" s="23" t="s">
        <v>148</v>
      </c>
      <c r="H604" s="23" t="s">
        <v>149</v>
      </c>
      <c r="I604" s="23"/>
      <c r="J604" s="23" t="s">
        <v>51</v>
      </c>
      <c r="K604" s="23" t="s">
        <v>52</v>
      </c>
      <c r="L604" s="23">
        <f>VLOOKUP(H604,Regiões!$A$1:$E$79,4,FALSE)</f>
        <v>9</v>
      </c>
      <c r="M604" s="23" t="str">
        <f>VLOOKUP(H604,Regiões!$A$1:$E$79,5,FALSE)</f>
        <v>Nordeste</v>
      </c>
      <c r="N604" s="91">
        <v>76928.745999999999</v>
      </c>
      <c r="O604" s="91">
        <v>21044.005000000001</v>
      </c>
      <c r="P604" s="91">
        <f t="shared" si="29"/>
        <v>156736.114</v>
      </c>
      <c r="Q604" s="91">
        <v>88522.433999999994</v>
      </c>
      <c r="R604" s="91">
        <v>68213.679999999993</v>
      </c>
      <c r="S604" s="91">
        <v>18753.207999999999</v>
      </c>
      <c r="T604" s="91">
        <v>273462.07299999997</v>
      </c>
      <c r="U604" s="91">
        <v>23874</v>
      </c>
      <c r="V604" s="91">
        <f t="shared" si="30"/>
        <v>11454.388581720701</v>
      </c>
    </row>
    <row r="605" spans="1:22" x14ac:dyDescent="0.25">
      <c r="A605" s="27" t="str">
        <f t="shared" si="28"/>
        <v>32042032009</v>
      </c>
      <c r="B605" s="23">
        <f>VLOOKUP(H605,Nomes!$H$2:$I$79,2,FALSE)</f>
        <v>57</v>
      </c>
      <c r="C605" s="23">
        <f>VLOOKUP(D605,Nomes!$C$2:$D$15,2,FALSE)</f>
        <v>8</v>
      </c>
      <c r="D605" s="23">
        <v>2009</v>
      </c>
      <c r="E605" s="23">
        <v>32</v>
      </c>
      <c r="F605" s="23" t="s">
        <v>14</v>
      </c>
      <c r="G605" s="23" t="s">
        <v>150</v>
      </c>
      <c r="H605" s="23" t="s">
        <v>151</v>
      </c>
      <c r="I605" s="23"/>
      <c r="J605" s="23" t="s">
        <v>17</v>
      </c>
      <c r="K605" s="23" t="s">
        <v>18</v>
      </c>
      <c r="L605" s="23">
        <f>VLOOKUP(H605,Regiões!$A$1:$E$79,4,FALSE)</f>
        <v>4</v>
      </c>
      <c r="M605" s="23" t="str">
        <f>VLOOKUP(H605,Regiões!$A$1:$E$79,5,FALSE)</f>
        <v>Litoral Sul</v>
      </c>
      <c r="N605" s="91">
        <v>4095.0239999999999</v>
      </c>
      <c r="O605" s="91">
        <v>23120.996999999999</v>
      </c>
      <c r="P605" s="91">
        <f t="shared" si="29"/>
        <v>107739.33600000001</v>
      </c>
      <c r="Q605" s="91">
        <v>58511.345000000001</v>
      </c>
      <c r="R605" s="91">
        <v>49227.991000000002</v>
      </c>
      <c r="S605" s="91">
        <v>11211.485000000001</v>
      </c>
      <c r="T605" s="91">
        <v>146166.84099999999</v>
      </c>
      <c r="U605" s="91">
        <v>17212</v>
      </c>
      <c r="V605" s="91">
        <f t="shared" si="30"/>
        <v>8492.1473971647683</v>
      </c>
    </row>
    <row r="606" spans="1:22" x14ac:dyDescent="0.25">
      <c r="A606" s="27" t="str">
        <f t="shared" si="28"/>
        <v>32042522009</v>
      </c>
      <c r="B606" s="23">
        <f>VLOOKUP(H606,Nomes!$H$2:$I$79,2,FALSE)</f>
        <v>58</v>
      </c>
      <c r="C606" s="23">
        <f>VLOOKUP(D606,Nomes!$C$2:$D$15,2,FALSE)</f>
        <v>8</v>
      </c>
      <c r="D606" s="23">
        <v>2009</v>
      </c>
      <c r="E606" s="23">
        <v>32</v>
      </c>
      <c r="F606" s="23" t="s">
        <v>14</v>
      </c>
      <c r="G606" s="23" t="s">
        <v>152</v>
      </c>
      <c r="H606" s="23" t="s">
        <v>153</v>
      </c>
      <c r="I606" s="23"/>
      <c r="J606" s="23" t="s">
        <v>51</v>
      </c>
      <c r="K606" s="23" t="s">
        <v>52</v>
      </c>
      <c r="L606" s="23">
        <f>VLOOKUP(H606,Regiões!$A$1:$E$79,4,FALSE)</f>
        <v>9</v>
      </c>
      <c r="M606" s="23" t="str">
        <f>VLOOKUP(H606,Regiões!$A$1:$E$79,5,FALSE)</f>
        <v>Nordeste</v>
      </c>
      <c r="N606" s="91">
        <v>8711.5969999999998</v>
      </c>
      <c r="O606" s="91">
        <v>5337.05</v>
      </c>
      <c r="P606" s="91">
        <f t="shared" si="29"/>
        <v>32991.108999999997</v>
      </c>
      <c r="Q606" s="91">
        <v>11447.133</v>
      </c>
      <c r="R606" s="91">
        <v>21543.975999999999</v>
      </c>
      <c r="S606" s="91">
        <v>1494.3489999999999</v>
      </c>
      <c r="T606" s="91">
        <v>48534.105000000003</v>
      </c>
      <c r="U606" s="91">
        <v>7247</v>
      </c>
      <c r="V606" s="91">
        <f t="shared" si="30"/>
        <v>6697.1305367738378</v>
      </c>
    </row>
    <row r="607" spans="1:22" x14ac:dyDescent="0.25">
      <c r="A607" s="27" t="str">
        <f t="shared" si="28"/>
        <v>32043022009</v>
      </c>
      <c r="B607" s="23">
        <f>VLOOKUP(H607,Nomes!$H$2:$I$79,2,FALSE)</f>
        <v>59</v>
      </c>
      <c r="C607" s="23">
        <f>VLOOKUP(D607,Nomes!$C$2:$D$15,2,FALSE)</f>
        <v>8</v>
      </c>
      <c r="D607" s="23">
        <v>2009</v>
      </c>
      <c r="E607" s="23">
        <v>32</v>
      </c>
      <c r="F607" s="23" t="s">
        <v>14</v>
      </c>
      <c r="G607" s="23" t="s">
        <v>154</v>
      </c>
      <c r="H607" s="23" t="s">
        <v>155</v>
      </c>
      <c r="I607" s="23"/>
      <c r="J607" s="23" t="s">
        <v>32</v>
      </c>
      <c r="K607" s="23" t="s">
        <v>33</v>
      </c>
      <c r="L607" s="23">
        <f>VLOOKUP(H607,Regiões!$A$1:$E$79,4,FALSE)</f>
        <v>4</v>
      </c>
      <c r="M607" s="23" t="str">
        <f>VLOOKUP(H607,Regiões!$A$1:$E$79,5,FALSE)</f>
        <v>Litoral Sul</v>
      </c>
      <c r="N607" s="91">
        <v>19273.397000000001</v>
      </c>
      <c r="O607" s="91">
        <v>1178098.29</v>
      </c>
      <c r="P607" s="91">
        <f t="shared" si="29"/>
        <v>347518.65600000002</v>
      </c>
      <c r="Q607" s="91">
        <v>301062.935</v>
      </c>
      <c r="R607" s="91">
        <v>46455.720999999998</v>
      </c>
      <c r="S607" s="91">
        <v>13218.656000000001</v>
      </c>
      <c r="T607" s="91">
        <v>1558108.9990000001</v>
      </c>
      <c r="U607" s="91">
        <v>10903</v>
      </c>
      <c r="V607" s="91">
        <f t="shared" si="30"/>
        <v>142906.44767495184</v>
      </c>
    </row>
    <row r="608" spans="1:22" x14ac:dyDescent="0.25">
      <c r="A608" s="27" t="str">
        <f t="shared" si="28"/>
        <v>32043512009</v>
      </c>
      <c r="B608" s="23">
        <f>VLOOKUP(H608,Nomes!$H$2:$I$79,2,FALSE)</f>
        <v>60</v>
      </c>
      <c r="C608" s="23">
        <f>VLOOKUP(D608,Nomes!$C$2:$D$15,2,FALSE)</f>
        <v>8</v>
      </c>
      <c r="D608" s="23">
        <v>2009</v>
      </c>
      <c r="E608" s="23">
        <v>32</v>
      </c>
      <c r="F608" s="23" t="s">
        <v>14</v>
      </c>
      <c r="G608" s="23" t="s">
        <v>156</v>
      </c>
      <c r="H608" s="23" t="s">
        <v>157</v>
      </c>
      <c r="I608" s="23"/>
      <c r="J608" s="23" t="s">
        <v>51</v>
      </c>
      <c r="K608" s="23" t="s">
        <v>52</v>
      </c>
      <c r="L608" s="23">
        <f>VLOOKUP(H608,Regiões!$A$1:$E$79,4,FALSE)</f>
        <v>7</v>
      </c>
      <c r="M608" s="23" t="str">
        <f>VLOOKUP(H608,Regiões!$A$1:$E$79,5,FALSE)</f>
        <v>Rio Doce</v>
      </c>
      <c r="N608" s="91">
        <v>33327.792000000001</v>
      </c>
      <c r="O608" s="91">
        <v>11538.88</v>
      </c>
      <c r="P608" s="91">
        <f t="shared" si="29"/>
        <v>102822.912</v>
      </c>
      <c r="Q608" s="91">
        <v>49649.347999999998</v>
      </c>
      <c r="R608" s="91">
        <v>53173.563999999998</v>
      </c>
      <c r="S608" s="91">
        <v>11024.7</v>
      </c>
      <c r="T608" s="91">
        <v>158714.283</v>
      </c>
      <c r="U608" s="91">
        <v>17247</v>
      </c>
      <c r="V608" s="91">
        <f t="shared" si="30"/>
        <v>9202.4284223343184</v>
      </c>
    </row>
    <row r="609" spans="1:22" x14ac:dyDescent="0.25">
      <c r="A609" s="27" t="str">
        <f t="shared" si="28"/>
        <v>32044012009</v>
      </c>
      <c r="B609" s="23">
        <f>VLOOKUP(H609,Nomes!$H$2:$I$79,2,FALSE)</f>
        <v>61</v>
      </c>
      <c r="C609" s="23">
        <f>VLOOKUP(D609,Nomes!$C$2:$D$15,2,FALSE)</f>
        <v>8</v>
      </c>
      <c r="D609" s="23">
        <v>2009</v>
      </c>
      <c r="E609" s="23">
        <v>32</v>
      </c>
      <c r="F609" s="23" t="s">
        <v>14</v>
      </c>
      <c r="G609" s="23" t="s">
        <v>158</v>
      </c>
      <c r="H609" s="23" t="s">
        <v>159</v>
      </c>
      <c r="I609" s="23"/>
      <c r="J609" s="23" t="s">
        <v>17</v>
      </c>
      <c r="K609" s="23" t="s">
        <v>18</v>
      </c>
      <c r="L609" s="23">
        <f>VLOOKUP(H609,Regiões!$A$1:$E$79,4,FALSE)</f>
        <v>4</v>
      </c>
      <c r="M609" s="23" t="str">
        <f>VLOOKUP(H609,Regiões!$A$1:$E$79,5,FALSE)</f>
        <v>Litoral Sul</v>
      </c>
      <c r="N609" s="91">
        <v>8446.527</v>
      </c>
      <c r="O609" s="91">
        <v>17035.944</v>
      </c>
      <c r="P609" s="91">
        <f t="shared" si="29"/>
        <v>62107.972999999998</v>
      </c>
      <c r="Q609" s="91">
        <v>30246.014999999999</v>
      </c>
      <c r="R609" s="91">
        <v>31861.957999999999</v>
      </c>
      <c r="S609" s="91">
        <v>9039.9069999999992</v>
      </c>
      <c r="T609" s="91">
        <v>96630.350999999995</v>
      </c>
      <c r="U609" s="91">
        <v>11447</v>
      </c>
      <c r="V609" s="91">
        <f t="shared" si="30"/>
        <v>8441.5437232462646</v>
      </c>
    </row>
    <row r="610" spans="1:22" x14ac:dyDescent="0.25">
      <c r="A610" s="27" t="str">
        <f t="shared" si="28"/>
        <v>32045002009</v>
      </c>
      <c r="B610" s="23">
        <f>VLOOKUP(H610,Nomes!$H$2:$I$79,2,FALSE)</f>
        <v>62</v>
      </c>
      <c r="C610" s="23">
        <f>VLOOKUP(D610,Nomes!$C$2:$D$15,2,FALSE)</f>
        <v>8</v>
      </c>
      <c r="D610" s="23">
        <v>2009</v>
      </c>
      <c r="E610" s="23">
        <v>32</v>
      </c>
      <c r="F610" s="23" t="s">
        <v>14</v>
      </c>
      <c r="G610" s="23" t="s">
        <v>160</v>
      </c>
      <c r="H610" s="23" t="s">
        <v>161</v>
      </c>
      <c r="I610" s="23"/>
      <c r="J610" s="23" t="s">
        <v>17</v>
      </c>
      <c r="K610" s="23" t="s">
        <v>18</v>
      </c>
      <c r="L610" s="23">
        <f>VLOOKUP(H610,Regiões!$A$1:$E$79,4,FALSE)</f>
        <v>2</v>
      </c>
      <c r="M610" s="23" t="str">
        <f>VLOOKUP(H610,Regiões!$A$1:$E$79,5,FALSE)</f>
        <v>Central Serrana</v>
      </c>
      <c r="N610" s="91">
        <v>26247.241000000002</v>
      </c>
      <c r="O610" s="91">
        <v>8920.0120000000006</v>
      </c>
      <c r="P610" s="91">
        <f t="shared" si="29"/>
        <v>57734.532999999996</v>
      </c>
      <c r="Q610" s="91">
        <v>21351.974999999999</v>
      </c>
      <c r="R610" s="91">
        <v>36382.557999999997</v>
      </c>
      <c r="S610" s="91">
        <v>2837.1559999999999</v>
      </c>
      <c r="T610" s="91">
        <v>95738.941000000006</v>
      </c>
      <c r="U610" s="91">
        <v>12743</v>
      </c>
      <c r="V610" s="91">
        <f t="shared" si="30"/>
        <v>7513.0613670250332</v>
      </c>
    </row>
    <row r="611" spans="1:22" x14ac:dyDescent="0.25">
      <c r="A611" s="27" t="str">
        <f t="shared" si="28"/>
        <v>32045592009</v>
      </c>
      <c r="B611" s="23">
        <f>VLOOKUP(H611,Nomes!$H$2:$I$79,2,FALSE)</f>
        <v>63</v>
      </c>
      <c r="C611" s="23">
        <f>VLOOKUP(D611,Nomes!$C$2:$D$15,2,FALSE)</f>
        <v>8</v>
      </c>
      <c r="D611" s="23">
        <v>2009</v>
      </c>
      <c r="E611" s="23">
        <v>32</v>
      </c>
      <c r="F611" s="23" t="s">
        <v>14</v>
      </c>
      <c r="G611" s="23" t="s">
        <v>162</v>
      </c>
      <c r="H611" s="23" t="s">
        <v>163</v>
      </c>
      <c r="I611" s="23"/>
      <c r="J611" s="23" t="s">
        <v>17</v>
      </c>
      <c r="K611" s="23" t="s">
        <v>18</v>
      </c>
      <c r="L611" s="23">
        <f>VLOOKUP(H611,Regiões!$A$1:$E$79,4,FALSE)</f>
        <v>2</v>
      </c>
      <c r="M611" s="23" t="str">
        <f>VLOOKUP(H611,Regiões!$A$1:$E$79,5,FALSE)</f>
        <v>Central Serrana</v>
      </c>
      <c r="N611" s="91">
        <v>217715.99600000001</v>
      </c>
      <c r="O611" s="91">
        <v>29537.857</v>
      </c>
      <c r="P611" s="91">
        <f t="shared" si="29"/>
        <v>233249.696</v>
      </c>
      <c r="Q611" s="91">
        <v>142459.266</v>
      </c>
      <c r="R611" s="91">
        <v>90790.43</v>
      </c>
      <c r="S611" s="91">
        <v>28888.124</v>
      </c>
      <c r="T611" s="91">
        <v>509391.67200000002</v>
      </c>
      <c r="U611" s="91">
        <v>33921</v>
      </c>
      <c r="V611" s="91">
        <f t="shared" si="30"/>
        <v>15017.000442203944</v>
      </c>
    </row>
    <row r="612" spans="1:22" x14ac:dyDescent="0.25">
      <c r="A612" s="27" t="str">
        <f t="shared" si="28"/>
        <v>32046092009</v>
      </c>
      <c r="B612" s="23">
        <f>VLOOKUP(H612,Nomes!$H$2:$I$79,2,FALSE)</f>
        <v>64</v>
      </c>
      <c r="C612" s="23">
        <f>VLOOKUP(D612,Nomes!$C$2:$D$15,2,FALSE)</f>
        <v>8</v>
      </c>
      <c r="D612" s="23">
        <v>2009</v>
      </c>
      <c r="E612" s="23">
        <v>32</v>
      </c>
      <c r="F612" s="23" t="s">
        <v>14</v>
      </c>
      <c r="G612" s="23" t="s">
        <v>164</v>
      </c>
      <c r="H612" s="23" t="s">
        <v>107</v>
      </c>
      <c r="I612" s="23"/>
      <c r="J612" s="23" t="s">
        <v>17</v>
      </c>
      <c r="K612" s="23" t="s">
        <v>18</v>
      </c>
      <c r="L612" s="23">
        <f>VLOOKUP(H612,Regiões!$A$1:$E$79,4,FALSE)</f>
        <v>2</v>
      </c>
      <c r="M612" s="23" t="str">
        <f>VLOOKUP(H612,Regiões!$A$1:$E$79,5,FALSE)</f>
        <v>Central Serrana</v>
      </c>
      <c r="N612" s="91">
        <v>33932.512000000002</v>
      </c>
      <c r="O612" s="91">
        <v>16795.117999999999</v>
      </c>
      <c r="P612" s="91">
        <f t="shared" si="29"/>
        <v>145451.701</v>
      </c>
      <c r="Q612" s="91">
        <v>85683.05</v>
      </c>
      <c r="R612" s="91">
        <v>59768.650999999998</v>
      </c>
      <c r="S612" s="91">
        <v>13069.63</v>
      </c>
      <c r="T612" s="91">
        <v>209248.96100000001</v>
      </c>
      <c r="U612" s="91">
        <v>20742</v>
      </c>
      <c r="V612" s="91">
        <f t="shared" si="30"/>
        <v>10088.176694629256</v>
      </c>
    </row>
    <row r="613" spans="1:22" x14ac:dyDescent="0.25">
      <c r="A613" s="27" t="str">
        <f t="shared" si="28"/>
        <v>32046582009</v>
      </c>
      <c r="B613" s="23">
        <f>VLOOKUP(H613,Nomes!$H$2:$I$79,2,FALSE)</f>
        <v>65</v>
      </c>
      <c r="C613" s="23">
        <f>VLOOKUP(D613,Nomes!$C$2:$D$15,2,FALSE)</f>
        <v>8</v>
      </c>
      <c r="D613" s="23">
        <v>2009</v>
      </c>
      <c r="E613" s="23">
        <v>32</v>
      </c>
      <c r="F613" s="23" t="s">
        <v>14</v>
      </c>
      <c r="G613" s="23" t="s">
        <v>165</v>
      </c>
      <c r="H613" s="23" t="s">
        <v>166</v>
      </c>
      <c r="I613" s="23"/>
      <c r="J613" s="23" t="s">
        <v>22</v>
      </c>
      <c r="K613" s="23" t="s">
        <v>23</v>
      </c>
      <c r="L613" s="23">
        <f>VLOOKUP(H613,Regiões!$A$1:$E$79,4,FALSE)</f>
        <v>8</v>
      </c>
      <c r="M613" s="23" t="str">
        <f>VLOOKUP(H613,Regiões!$A$1:$E$79,5,FALSE)</f>
        <v>Centro-Oeste</v>
      </c>
      <c r="N613" s="91">
        <v>13494.38</v>
      </c>
      <c r="O613" s="91">
        <v>25854.614000000001</v>
      </c>
      <c r="P613" s="91">
        <f t="shared" si="29"/>
        <v>42927.982000000004</v>
      </c>
      <c r="Q613" s="91">
        <v>18593.829000000002</v>
      </c>
      <c r="R613" s="91">
        <v>24334.152999999998</v>
      </c>
      <c r="S613" s="91">
        <v>7414.3329999999996</v>
      </c>
      <c r="T613" s="91">
        <v>89691.311000000002</v>
      </c>
      <c r="U613" s="91">
        <v>8205</v>
      </c>
      <c r="V613" s="91">
        <f t="shared" si="30"/>
        <v>10931.299329677026</v>
      </c>
    </row>
    <row r="614" spans="1:22" x14ac:dyDescent="0.25">
      <c r="A614" s="27" t="str">
        <f t="shared" si="28"/>
        <v>32047082009</v>
      </c>
      <c r="B614" s="23">
        <f>VLOOKUP(H614,Nomes!$H$2:$I$79,2,FALSE)</f>
        <v>66</v>
      </c>
      <c r="C614" s="23">
        <f>VLOOKUP(D614,Nomes!$C$2:$D$15,2,FALSE)</f>
        <v>8</v>
      </c>
      <c r="D614" s="23">
        <v>2009</v>
      </c>
      <c r="E614" s="23">
        <v>32</v>
      </c>
      <c r="F614" s="23" t="s">
        <v>14</v>
      </c>
      <c r="G614" s="23" t="s">
        <v>167</v>
      </c>
      <c r="H614" s="23" t="s">
        <v>168</v>
      </c>
      <c r="I614" s="23"/>
      <c r="J614" s="23" t="s">
        <v>22</v>
      </c>
      <c r="K614" s="23" t="s">
        <v>23</v>
      </c>
      <c r="L614" s="23">
        <f>VLOOKUP(H614,Regiões!$A$1:$E$79,4,FALSE)</f>
        <v>8</v>
      </c>
      <c r="M614" s="23" t="str">
        <f>VLOOKUP(H614,Regiões!$A$1:$E$79,5,FALSE)</f>
        <v>Centro-Oeste</v>
      </c>
      <c r="N614" s="91">
        <v>24602.401000000002</v>
      </c>
      <c r="O614" s="91">
        <v>31853.159</v>
      </c>
      <c r="P614" s="91">
        <f t="shared" si="29"/>
        <v>186066.78399999999</v>
      </c>
      <c r="Q614" s="91">
        <v>108301.07799999999</v>
      </c>
      <c r="R614" s="91">
        <v>77765.706000000006</v>
      </c>
      <c r="S614" s="91">
        <v>23010.386999999999</v>
      </c>
      <c r="T614" s="91">
        <v>265532.73100000003</v>
      </c>
      <c r="U614" s="91">
        <v>30604</v>
      </c>
      <c r="V614" s="91">
        <f t="shared" si="30"/>
        <v>8676.4060580316309</v>
      </c>
    </row>
    <row r="615" spans="1:22" x14ac:dyDescent="0.25">
      <c r="A615" s="27" t="str">
        <f t="shared" si="28"/>
        <v>32048072009</v>
      </c>
      <c r="B615" s="23">
        <f>VLOOKUP(H615,Nomes!$H$2:$I$79,2,FALSE)</f>
        <v>67</v>
      </c>
      <c r="C615" s="23">
        <f>VLOOKUP(D615,Nomes!$C$2:$D$15,2,FALSE)</f>
        <v>8</v>
      </c>
      <c r="D615" s="23">
        <v>2009</v>
      </c>
      <c r="E615" s="23">
        <v>32</v>
      </c>
      <c r="F615" s="23" t="s">
        <v>14</v>
      </c>
      <c r="G615" s="23" t="s">
        <v>169</v>
      </c>
      <c r="H615" s="23" t="s">
        <v>170</v>
      </c>
      <c r="I615" s="23"/>
      <c r="J615" s="23" t="s">
        <v>32</v>
      </c>
      <c r="K615" s="23" t="s">
        <v>33</v>
      </c>
      <c r="L615" s="23">
        <f>VLOOKUP(H615,Regiões!$A$1:$E$79,4,FALSE)</f>
        <v>6</v>
      </c>
      <c r="M615" s="23" t="str">
        <f>VLOOKUP(H615,Regiões!$A$1:$E$79,5,FALSE)</f>
        <v>Caparaó</v>
      </c>
      <c r="N615" s="91">
        <v>6945.8959999999997</v>
      </c>
      <c r="O615" s="91">
        <v>3860.6329999999998</v>
      </c>
      <c r="P615" s="91">
        <f t="shared" si="29"/>
        <v>51292.964999999997</v>
      </c>
      <c r="Q615" s="91">
        <v>21090.322</v>
      </c>
      <c r="R615" s="91">
        <v>30202.643</v>
      </c>
      <c r="S615" s="91">
        <v>3088.34</v>
      </c>
      <c r="T615" s="91">
        <v>65187.834000000003</v>
      </c>
      <c r="U615" s="91">
        <v>10965</v>
      </c>
      <c r="V615" s="91">
        <f t="shared" si="30"/>
        <v>5945.0829001367993</v>
      </c>
    </row>
    <row r="616" spans="1:22" x14ac:dyDescent="0.25">
      <c r="A616" s="27" t="str">
        <f t="shared" si="28"/>
        <v>32049062009</v>
      </c>
      <c r="B616" s="23">
        <f>VLOOKUP(H616,Nomes!$H$2:$I$79,2,FALSE)</f>
        <v>68</v>
      </c>
      <c r="C616" s="23">
        <f>VLOOKUP(D616,Nomes!$C$2:$D$15,2,FALSE)</f>
        <v>8</v>
      </c>
      <c r="D616" s="23">
        <v>2009</v>
      </c>
      <c r="E616" s="23">
        <v>32</v>
      </c>
      <c r="F616" s="23" t="s">
        <v>14</v>
      </c>
      <c r="G616" s="23" t="s">
        <v>171</v>
      </c>
      <c r="H616" s="23" t="s">
        <v>78</v>
      </c>
      <c r="I616" s="23"/>
      <c r="J616" s="23" t="s">
        <v>51</v>
      </c>
      <c r="K616" s="23" t="s">
        <v>52</v>
      </c>
      <c r="L616" s="23">
        <f>VLOOKUP(H616,Regiões!$A$1:$E$79,4,FALSE)</f>
        <v>9</v>
      </c>
      <c r="M616" s="23" t="str">
        <f>VLOOKUP(H616,Regiões!$A$1:$E$79,5,FALSE)</f>
        <v>Nordeste</v>
      </c>
      <c r="N616" s="91">
        <v>100960.10799999999</v>
      </c>
      <c r="O616" s="91">
        <v>155538.755</v>
      </c>
      <c r="P616" s="91">
        <f t="shared" si="29"/>
        <v>761829.80200000003</v>
      </c>
      <c r="Q616" s="91">
        <v>459072.78100000002</v>
      </c>
      <c r="R616" s="91">
        <v>302757.02100000001</v>
      </c>
      <c r="S616" s="91">
        <v>93984.73</v>
      </c>
      <c r="T616" s="91">
        <v>1112313.395</v>
      </c>
      <c r="U616" s="91">
        <v>101613</v>
      </c>
      <c r="V616" s="91">
        <f t="shared" si="30"/>
        <v>10946.565842953165</v>
      </c>
    </row>
    <row r="617" spans="1:22" x14ac:dyDescent="0.25">
      <c r="A617" s="27" t="str">
        <f t="shared" si="28"/>
        <v>32049552009</v>
      </c>
      <c r="B617" s="23">
        <f>VLOOKUP(H617,Nomes!$H$2:$I$79,2,FALSE)</f>
        <v>69</v>
      </c>
      <c r="C617" s="23">
        <f>VLOOKUP(D617,Nomes!$C$2:$D$15,2,FALSE)</f>
        <v>8</v>
      </c>
      <c r="D617" s="23">
        <v>2009</v>
      </c>
      <c r="E617" s="23">
        <v>32</v>
      </c>
      <c r="F617" s="23" t="s">
        <v>14</v>
      </c>
      <c r="G617" s="23" t="s">
        <v>172</v>
      </c>
      <c r="H617" s="23" t="s">
        <v>173</v>
      </c>
      <c r="I617" s="23"/>
      <c r="J617" s="23" t="s">
        <v>17</v>
      </c>
      <c r="K617" s="23" t="s">
        <v>18</v>
      </c>
      <c r="L617" s="23">
        <f>VLOOKUP(H617,Regiões!$A$1:$E$79,4,FALSE)</f>
        <v>8</v>
      </c>
      <c r="M617" s="23" t="str">
        <f>VLOOKUP(H617,Regiões!$A$1:$E$79,5,FALSE)</f>
        <v>Centro-Oeste</v>
      </c>
      <c r="N617" s="91">
        <v>12855.37</v>
      </c>
      <c r="O617" s="91">
        <v>7411.3590000000004</v>
      </c>
      <c r="P617" s="91">
        <f t="shared" si="29"/>
        <v>59102.063000000002</v>
      </c>
      <c r="Q617" s="91">
        <v>30396.205000000002</v>
      </c>
      <c r="R617" s="91">
        <v>28705.858</v>
      </c>
      <c r="S617" s="91">
        <v>5686.2160000000003</v>
      </c>
      <c r="T617" s="91">
        <v>85055.005999999994</v>
      </c>
      <c r="U617" s="91">
        <v>10817</v>
      </c>
      <c r="V617" s="91">
        <f t="shared" si="30"/>
        <v>7863.0864380142366</v>
      </c>
    </row>
    <row r="618" spans="1:22" x14ac:dyDescent="0.25">
      <c r="A618" s="27" t="str">
        <f t="shared" si="28"/>
        <v>32050022009</v>
      </c>
      <c r="B618" s="23">
        <f>VLOOKUP(H618,Nomes!$H$2:$I$79,2,FALSE)</f>
        <v>70</v>
      </c>
      <c r="C618" s="23">
        <f>VLOOKUP(D618,Nomes!$C$2:$D$15,2,FALSE)</f>
        <v>8</v>
      </c>
      <c r="D618" s="23">
        <v>2009</v>
      </c>
      <c r="E618" s="23">
        <v>32</v>
      </c>
      <c r="F618" s="23" t="s">
        <v>14</v>
      </c>
      <c r="G618" s="23" t="s">
        <v>174</v>
      </c>
      <c r="H618" s="23" t="s">
        <v>175</v>
      </c>
      <c r="I618" s="23" t="s">
        <v>69</v>
      </c>
      <c r="J618" s="23" t="s">
        <v>17</v>
      </c>
      <c r="K618" s="23" t="s">
        <v>18</v>
      </c>
      <c r="L618" s="23">
        <f>VLOOKUP(H618,Regiões!$A$1:$E$79,4,FALSE)</f>
        <v>1</v>
      </c>
      <c r="M618" s="23" t="str">
        <f>VLOOKUP(H618,Regiões!$A$1:$E$79,5,FALSE)</f>
        <v>Metropolitana</v>
      </c>
      <c r="N618" s="91">
        <v>10305.634</v>
      </c>
      <c r="O618" s="91">
        <v>3219577.392</v>
      </c>
      <c r="P618" s="91">
        <f t="shared" si="29"/>
        <v>5026613.1569999997</v>
      </c>
      <c r="Q618" s="91">
        <v>3938426.909</v>
      </c>
      <c r="R618" s="91">
        <v>1088186.2479999999</v>
      </c>
      <c r="S618" s="91">
        <v>2837786.4649999999</v>
      </c>
      <c r="T618" s="91">
        <v>11094282.647</v>
      </c>
      <c r="U618" s="91">
        <v>404688</v>
      </c>
      <c r="V618" s="91">
        <f t="shared" si="30"/>
        <v>27414.409735401099</v>
      </c>
    </row>
    <row r="619" spans="1:22" x14ac:dyDescent="0.25">
      <c r="A619" s="27" t="str">
        <f t="shared" si="28"/>
        <v>32050102009</v>
      </c>
      <c r="B619" s="23">
        <f>VLOOKUP(H619,Nomes!$H$2:$I$79,2,FALSE)</f>
        <v>71</v>
      </c>
      <c r="C619" s="23">
        <f>VLOOKUP(D619,Nomes!$C$2:$D$15,2,FALSE)</f>
        <v>8</v>
      </c>
      <c r="D619" s="23">
        <v>2009</v>
      </c>
      <c r="E619" s="23">
        <v>32</v>
      </c>
      <c r="F619" s="23" t="s">
        <v>14</v>
      </c>
      <c r="G619" s="23" t="s">
        <v>176</v>
      </c>
      <c r="H619" s="23" t="s">
        <v>177</v>
      </c>
      <c r="I619" s="23"/>
      <c r="J619" s="23" t="s">
        <v>51</v>
      </c>
      <c r="K619" s="23" t="s">
        <v>52</v>
      </c>
      <c r="L619" s="23">
        <f>VLOOKUP(H619,Regiões!$A$1:$E$79,4,FALSE)</f>
        <v>7</v>
      </c>
      <c r="M619" s="23" t="str">
        <f>VLOOKUP(H619,Regiões!$A$1:$E$79,5,FALSE)</f>
        <v>Rio Doce</v>
      </c>
      <c r="N619" s="91">
        <v>42719.03</v>
      </c>
      <c r="O619" s="91">
        <v>47511.667999999998</v>
      </c>
      <c r="P619" s="91">
        <f t="shared" si="29"/>
        <v>125649.26</v>
      </c>
      <c r="Q619" s="91">
        <v>62041.758999999998</v>
      </c>
      <c r="R619" s="91">
        <v>63607.500999999997</v>
      </c>
      <c r="S619" s="91">
        <v>18727.895</v>
      </c>
      <c r="T619" s="91">
        <v>234607.85200000001</v>
      </c>
      <c r="U619" s="91">
        <v>23761</v>
      </c>
      <c r="V619" s="91">
        <f t="shared" si="30"/>
        <v>9873.6522873616432</v>
      </c>
    </row>
    <row r="620" spans="1:22" x14ac:dyDescent="0.25">
      <c r="A620" s="27" t="str">
        <f t="shared" si="28"/>
        <v>32050362009</v>
      </c>
      <c r="B620" s="23">
        <f>VLOOKUP(H620,Nomes!$H$2:$I$79,2,FALSE)</f>
        <v>72</v>
      </c>
      <c r="C620" s="23">
        <f>VLOOKUP(D620,Nomes!$C$2:$D$15,2,FALSE)</f>
        <v>8</v>
      </c>
      <c r="D620" s="23">
        <v>2009</v>
      </c>
      <c r="E620" s="23">
        <v>32</v>
      </c>
      <c r="F620" s="23" t="s">
        <v>14</v>
      </c>
      <c r="G620" s="23" t="s">
        <v>178</v>
      </c>
      <c r="H620" s="23" t="s">
        <v>179</v>
      </c>
      <c r="I620" s="23"/>
      <c r="J620" s="23" t="s">
        <v>32</v>
      </c>
      <c r="K620" s="23" t="s">
        <v>33</v>
      </c>
      <c r="L620" s="23">
        <f>VLOOKUP(H620,Regiões!$A$1:$E$79,4,FALSE)</f>
        <v>5</v>
      </c>
      <c r="M620" s="23" t="str">
        <f>VLOOKUP(H620,Regiões!$A$1:$E$79,5,FALSE)</f>
        <v>Central Sul</v>
      </c>
      <c r="N620" s="91">
        <v>20040.856</v>
      </c>
      <c r="O620" s="91">
        <v>38335.54</v>
      </c>
      <c r="P620" s="91">
        <f t="shared" si="29"/>
        <v>102219.92</v>
      </c>
      <c r="Q620" s="91">
        <v>48386.894</v>
      </c>
      <c r="R620" s="91">
        <v>53833.025999999998</v>
      </c>
      <c r="S620" s="91">
        <v>15749.789000000001</v>
      </c>
      <c r="T620" s="91">
        <v>176346.10500000001</v>
      </c>
      <c r="U620" s="91">
        <v>18637</v>
      </c>
      <c r="V620" s="91">
        <f t="shared" si="30"/>
        <v>9462.1508289960839</v>
      </c>
    </row>
    <row r="621" spans="1:22" x14ac:dyDescent="0.25">
      <c r="A621" s="27" t="str">
        <f t="shared" si="28"/>
        <v>32050692009</v>
      </c>
      <c r="B621" s="23">
        <f>VLOOKUP(H621,Nomes!$H$2:$I$79,2,FALSE)</f>
        <v>73</v>
      </c>
      <c r="C621" s="23">
        <f>VLOOKUP(D621,Nomes!$C$2:$D$15,2,FALSE)</f>
        <v>8</v>
      </c>
      <c r="D621" s="23">
        <v>2009</v>
      </c>
      <c r="E621" s="23">
        <v>32</v>
      </c>
      <c r="F621" s="23" t="s">
        <v>14</v>
      </c>
      <c r="G621" s="23" t="s">
        <v>180</v>
      </c>
      <c r="H621" s="23" t="s">
        <v>181</v>
      </c>
      <c r="I621" s="23"/>
      <c r="J621" s="23" t="s">
        <v>17</v>
      </c>
      <c r="K621" s="23" t="s">
        <v>18</v>
      </c>
      <c r="L621" s="23">
        <f>VLOOKUP(H621,Regiões!$A$1:$E$79,4,FALSE)</f>
        <v>3</v>
      </c>
      <c r="M621" s="23" t="str">
        <f>VLOOKUP(H621,Regiões!$A$1:$E$79,5,FALSE)</f>
        <v>Sudoeste Serrana</v>
      </c>
      <c r="N621" s="91">
        <v>25419.654999999999</v>
      </c>
      <c r="O621" s="91">
        <v>31029.748</v>
      </c>
      <c r="P621" s="91">
        <f t="shared" si="29"/>
        <v>172760.48800000001</v>
      </c>
      <c r="Q621" s="91">
        <v>120566.823</v>
      </c>
      <c r="R621" s="91">
        <v>52193.665000000001</v>
      </c>
      <c r="S621" s="91">
        <v>30160.575000000001</v>
      </c>
      <c r="T621" s="91">
        <v>259370.46599999999</v>
      </c>
      <c r="U621" s="91">
        <v>20028</v>
      </c>
      <c r="V621" s="91">
        <f t="shared" si="30"/>
        <v>12950.392750149791</v>
      </c>
    </row>
    <row r="622" spans="1:22" x14ac:dyDescent="0.25">
      <c r="A622" s="27" t="str">
        <f t="shared" si="28"/>
        <v>32051012009</v>
      </c>
      <c r="B622" s="23">
        <f>VLOOKUP(H622,Nomes!$H$2:$I$79,2,FALSE)</f>
        <v>74</v>
      </c>
      <c r="C622" s="23">
        <f>VLOOKUP(D622,Nomes!$C$2:$D$15,2,FALSE)</f>
        <v>8</v>
      </c>
      <c r="D622" s="23">
        <v>2009</v>
      </c>
      <c r="E622" s="23">
        <v>32</v>
      </c>
      <c r="F622" s="23" t="s">
        <v>14</v>
      </c>
      <c r="G622" s="23" t="s">
        <v>182</v>
      </c>
      <c r="H622" s="23" t="s">
        <v>183</v>
      </c>
      <c r="I622" s="23" t="s">
        <v>69</v>
      </c>
      <c r="J622" s="23" t="s">
        <v>17</v>
      </c>
      <c r="K622" s="23" t="s">
        <v>18</v>
      </c>
      <c r="L622" s="23">
        <f>VLOOKUP(H622,Regiões!$A$1:$E$79,4,FALSE)</f>
        <v>1</v>
      </c>
      <c r="M622" s="23" t="str">
        <f>VLOOKUP(H622,Regiões!$A$1:$E$79,5,FALSE)</f>
        <v>Metropolitana</v>
      </c>
      <c r="N622" s="91">
        <v>11649.422</v>
      </c>
      <c r="O622" s="91">
        <v>157045.717</v>
      </c>
      <c r="P622" s="91">
        <f t="shared" si="29"/>
        <v>529334.69299999997</v>
      </c>
      <c r="Q622" s="91">
        <v>366573.10200000001</v>
      </c>
      <c r="R622" s="91">
        <v>162761.59099999999</v>
      </c>
      <c r="S622" s="91">
        <v>180689.802</v>
      </c>
      <c r="T622" s="91">
        <v>878719.63399999996</v>
      </c>
      <c r="U622" s="91">
        <v>60829</v>
      </c>
      <c r="V622" s="91">
        <f t="shared" si="30"/>
        <v>14445.735323612093</v>
      </c>
    </row>
    <row r="623" spans="1:22" x14ac:dyDescent="0.25">
      <c r="A623" s="27" t="str">
        <f t="shared" si="28"/>
        <v>32051502009</v>
      </c>
      <c r="B623" s="23">
        <f>VLOOKUP(H623,Nomes!$H$2:$I$79,2,FALSE)</f>
        <v>75</v>
      </c>
      <c r="C623" s="23">
        <f>VLOOKUP(D623,Nomes!$C$2:$D$15,2,FALSE)</f>
        <v>8</v>
      </c>
      <c r="D623" s="23">
        <v>2009</v>
      </c>
      <c r="E623" s="23">
        <v>32</v>
      </c>
      <c r="F623" s="23" t="s">
        <v>14</v>
      </c>
      <c r="G623" s="23" t="s">
        <v>184</v>
      </c>
      <c r="H623" s="23" t="s">
        <v>185</v>
      </c>
      <c r="I623" s="23"/>
      <c r="J623" s="23" t="s">
        <v>22</v>
      </c>
      <c r="K623" s="23" t="s">
        <v>23</v>
      </c>
      <c r="L623" s="23">
        <f>VLOOKUP(H623,Regiões!$A$1:$E$79,4,FALSE)</f>
        <v>10</v>
      </c>
      <c r="M623" s="23" t="str">
        <f>VLOOKUP(H623,Regiões!$A$1:$E$79,5,FALSE)</f>
        <v>Noroeste</v>
      </c>
      <c r="N623" s="91">
        <v>19972.210999999999</v>
      </c>
      <c r="O623" s="91">
        <v>16425.843000000001</v>
      </c>
      <c r="P623" s="91">
        <f t="shared" si="29"/>
        <v>47717.510999999999</v>
      </c>
      <c r="Q623" s="91">
        <v>20243.435000000001</v>
      </c>
      <c r="R623" s="91">
        <v>27474.076000000001</v>
      </c>
      <c r="S623" s="91">
        <v>3858.7530000000002</v>
      </c>
      <c r="T623" s="91">
        <v>87974.316999999995</v>
      </c>
      <c r="U623" s="91">
        <v>9126</v>
      </c>
      <c r="V623" s="91">
        <f t="shared" si="30"/>
        <v>9639.9646066184523</v>
      </c>
    </row>
    <row r="624" spans="1:22" x14ac:dyDescent="0.25">
      <c r="A624" s="27" t="str">
        <f t="shared" si="28"/>
        <v>32051762009</v>
      </c>
      <c r="B624" s="23">
        <f>VLOOKUP(H624,Nomes!$H$2:$I$79,2,FALSE)</f>
        <v>76</v>
      </c>
      <c r="C624" s="23">
        <f>VLOOKUP(D624,Nomes!$C$2:$D$15,2,FALSE)</f>
        <v>8</v>
      </c>
      <c r="D624" s="23">
        <v>2009</v>
      </c>
      <c r="E624" s="23">
        <v>32</v>
      </c>
      <c r="F624" s="23" t="s">
        <v>14</v>
      </c>
      <c r="G624" s="23" t="s">
        <v>186</v>
      </c>
      <c r="H624" s="23" t="s">
        <v>187</v>
      </c>
      <c r="I624" s="23"/>
      <c r="J624" s="23" t="s">
        <v>22</v>
      </c>
      <c r="K624" s="23" t="s">
        <v>23</v>
      </c>
      <c r="L624" s="23">
        <f>VLOOKUP(H624,Regiões!$A$1:$E$79,4,FALSE)</f>
        <v>8</v>
      </c>
      <c r="M624" s="23" t="str">
        <f>VLOOKUP(H624,Regiões!$A$1:$E$79,5,FALSE)</f>
        <v>Centro-Oeste</v>
      </c>
      <c r="N624" s="91">
        <v>49986.250999999997</v>
      </c>
      <c r="O624" s="91">
        <v>8893.8070000000007</v>
      </c>
      <c r="P624" s="91">
        <f t="shared" si="29"/>
        <v>64399.938999999998</v>
      </c>
      <c r="Q624" s="91">
        <v>27942.883999999998</v>
      </c>
      <c r="R624" s="91">
        <v>36457.055</v>
      </c>
      <c r="S624" s="91">
        <v>3964.53</v>
      </c>
      <c r="T624" s="91">
        <v>127244.527</v>
      </c>
      <c r="U624" s="91">
        <v>14048</v>
      </c>
      <c r="V624" s="91">
        <f t="shared" si="30"/>
        <v>9057.8393365603642</v>
      </c>
    </row>
    <row r="625" spans="1:22" x14ac:dyDescent="0.25">
      <c r="A625" s="27" t="str">
        <f t="shared" si="28"/>
        <v>32052002009</v>
      </c>
      <c r="B625" s="23">
        <f>VLOOKUP(H625,Nomes!$H$2:$I$79,2,FALSE)</f>
        <v>77</v>
      </c>
      <c r="C625" s="23">
        <f>VLOOKUP(D625,Nomes!$C$2:$D$15,2,FALSE)</f>
        <v>8</v>
      </c>
      <c r="D625" s="23">
        <v>2009</v>
      </c>
      <c r="E625" s="23">
        <v>32</v>
      </c>
      <c r="F625" s="23" t="s">
        <v>14</v>
      </c>
      <c r="G625" s="23" t="s">
        <v>188</v>
      </c>
      <c r="H625" s="23" t="s">
        <v>189</v>
      </c>
      <c r="I625" s="23" t="s">
        <v>69</v>
      </c>
      <c r="J625" s="23" t="s">
        <v>17</v>
      </c>
      <c r="K625" s="23" t="s">
        <v>18</v>
      </c>
      <c r="L625" s="23">
        <f>VLOOKUP(H625,Regiões!$A$1:$E$79,4,FALSE)</f>
        <v>1</v>
      </c>
      <c r="M625" s="23" t="str">
        <f>VLOOKUP(H625,Regiões!$A$1:$E$79,5,FALSE)</f>
        <v>Metropolitana</v>
      </c>
      <c r="N625" s="91">
        <v>7787.8109999999997</v>
      </c>
      <c r="O625" s="91">
        <v>1343996.0830000001</v>
      </c>
      <c r="P625" s="91">
        <f t="shared" si="29"/>
        <v>4184703.2290000003</v>
      </c>
      <c r="Q625" s="91">
        <v>3215505.7220000001</v>
      </c>
      <c r="R625" s="91">
        <v>969197.50699999998</v>
      </c>
      <c r="S625" s="91">
        <v>1568086.8370000001</v>
      </c>
      <c r="T625" s="91">
        <v>7104573.9610000001</v>
      </c>
      <c r="U625" s="91">
        <v>413548</v>
      </c>
      <c r="V625" s="91">
        <f t="shared" si="30"/>
        <v>17179.563100293075</v>
      </c>
    </row>
    <row r="626" spans="1:22" x14ac:dyDescent="0.25">
      <c r="A626" s="27" t="str">
        <f t="shared" si="28"/>
        <v>32053092009</v>
      </c>
      <c r="B626" s="23">
        <f>VLOOKUP(H626,Nomes!$H$2:$I$79,2,FALSE)</f>
        <v>78</v>
      </c>
      <c r="C626" s="23">
        <f>VLOOKUP(D626,Nomes!$C$2:$D$15,2,FALSE)</f>
        <v>8</v>
      </c>
      <c r="D626" s="23">
        <v>2009</v>
      </c>
      <c r="E626" s="23">
        <v>32</v>
      </c>
      <c r="F626" s="23" t="s">
        <v>14</v>
      </c>
      <c r="G626" s="23" t="s">
        <v>190</v>
      </c>
      <c r="H626" s="23" t="s">
        <v>71</v>
      </c>
      <c r="I626" s="23" t="s">
        <v>69</v>
      </c>
      <c r="J626" s="23" t="s">
        <v>17</v>
      </c>
      <c r="K626" s="23" t="s">
        <v>18</v>
      </c>
      <c r="L626" s="23">
        <f>VLOOKUP(H626,Regiões!$A$1:$E$79,4,FALSE)</f>
        <v>1</v>
      </c>
      <c r="M626" s="23" t="str">
        <f>VLOOKUP(H626,Regiões!$A$1:$E$79,5,FALSE)</f>
        <v>Metropolitana</v>
      </c>
      <c r="N626" s="91">
        <v>4465.3909999999996</v>
      </c>
      <c r="O626" s="91">
        <v>3198380.3220000002</v>
      </c>
      <c r="P626" s="91">
        <f t="shared" si="29"/>
        <v>8889103.811999999</v>
      </c>
      <c r="Q626" s="91">
        <v>7738985.142</v>
      </c>
      <c r="R626" s="91">
        <v>1150118.67</v>
      </c>
      <c r="S626" s="91">
        <v>5215638.4630000005</v>
      </c>
      <c r="T626" s="91">
        <v>17307587.989</v>
      </c>
      <c r="U626" s="91">
        <v>320156</v>
      </c>
      <c r="V626" s="91">
        <f t="shared" si="30"/>
        <v>54059.858284711205</v>
      </c>
    </row>
    <row r="627" spans="1:22" x14ac:dyDescent="0.25">
      <c r="A627" s="27" t="str">
        <f t="shared" ref="A627:A667" si="31">G627&amp;D627</f>
        <v>32001022010</v>
      </c>
      <c r="B627" s="23">
        <f>VLOOKUP(H627,Nomes!$H$2:$I$79,2,FALSE)</f>
        <v>1</v>
      </c>
      <c r="C627" s="23">
        <f>VLOOKUP(D627,Nomes!$C$2:$D$15,2,FALSE)</f>
        <v>9</v>
      </c>
      <c r="D627" s="23">
        <v>2010</v>
      </c>
      <c r="E627" s="23">
        <v>32</v>
      </c>
      <c r="F627" s="23" t="s">
        <v>14</v>
      </c>
      <c r="G627" s="23" t="s">
        <v>15</v>
      </c>
      <c r="H627" s="23" t="s">
        <v>16</v>
      </c>
      <c r="I627" s="23"/>
      <c r="J627" s="23" t="s">
        <v>17</v>
      </c>
      <c r="K627" s="23" t="s">
        <v>18</v>
      </c>
      <c r="L627" s="23">
        <f>VLOOKUP(H627,Regiões!$A$1:$E$79,4,FALSE)</f>
        <v>3</v>
      </c>
      <c r="M627" s="23" t="str">
        <f>VLOOKUP(H627,Regiões!$A$1:$E$79,5,FALSE)</f>
        <v>Sudoeste Serrana</v>
      </c>
      <c r="N627" s="91">
        <v>32876.773000000001</v>
      </c>
      <c r="O627" s="91">
        <v>20122.400000000001</v>
      </c>
      <c r="P627" s="91">
        <f t="shared" si="29"/>
        <v>176728.92700000003</v>
      </c>
      <c r="Q627" s="91">
        <v>83128.187000000005</v>
      </c>
      <c r="R627" s="91">
        <v>93600.74</v>
      </c>
      <c r="S627" s="91">
        <v>13979.132</v>
      </c>
      <c r="T627" s="91">
        <v>243707.23300000001</v>
      </c>
      <c r="U627" s="91">
        <v>31086</v>
      </c>
      <c r="V627" s="91">
        <v>7839.77</v>
      </c>
    </row>
    <row r="628" spans="1:22" x14ac:dyDescent="0.25">
      <c r="A628" s="27" t="str">
        <f t="shared" si="31"/>
        <v>32001362010</v>
      </c>
      <c r="B628" s="23">
        <f>VLOOKUP(H628,Nomes!$H$2:$I$79,2,FALSE)</f>
        <v>2</v>
      </c>
      <c r="C628" s="23">
        <f>VLOOKUP(D628,Nomes!$C$2:$D$15,2,FALSE)</f>
        <v>9</v>
      </c>
      <c r="D628" s="23">
        <v>2010</v>
      </c>
      <c r="E628" s="23">
        <v>32</v>
      </c>
      <c r="F628" s="23" t="s">
        <v>14</v>
      </c>
      <c r="G628" s="23" t="s">
        <v>20</v>
      </c>
      <c r="H628" s="23" t="s">
        <v>21</v>
      </c>
      <c r="I628" s="23"/>
      <c r="J628" s="23" t="s">
        <v>22</v>
      </c>
      <c r="K628" s="23" t="s">
        <v>23</v>
      </c>
      <c r="L628" s="23">
        <f>VLOOKUP(H628,Regiões!$A$1:$E$79,4,FALSE)</f>
        <v>10</v>
      </c>
      <c r="M628" s="23" t="str">
        <f>VLOOKUP(H628,Regiões!$A$1:$E$79,5,FALSE)</f>
        <v>Noroeste</v>
      </c>
      <c r="N628" s="91">
        <v>20685.637999999999</v>
      </c>
      <c r="O628" s="91">
        <v>12376.852000000001</v>
      </c>
      <c r="P628" s="91">
        <f t="shared" si="29"/>
        <v>54290.176999999996</v>
      </c>
      <c r="Q628" s="91">
        <v>21715.325000000001</v>
      </c>
      <c r="R628" s="91">
        <v>32574.851999999999</v>
      </c>
      <c r="S628" s="91">
        <v>5373.5959999999995</v>
      </c>
      <c r="T628" s="91">
        <v>92726.262000000002</v>
      </c>
      <c r="U628" s="91">
        <v>9517</v>
      </c>
      <c r="V628" s="91">
        <v>9743.2199999999993</v>
      </c>
    </row>
    <row r="629" spans="1:22" x14ac:dyDescent="0.25">
      <c r="A629" s="27" t="str">
        <f t="shared" si="31"/>
        <v>32001692010</v>
      </c>
      <c r="B629" s="23">
        <f>VLOOKUP(H629,Nomes!$H$2:$I$79,2,FALSE)</f>
        <v>3</v>
      </c>
      <c r="C629" s="23">
        <f>VLOOKUP(D629,Nomes!$C$2:$D$15,2,FALSE)</f>
        <v>9</v>
      </c>
      <c r="D629" s="23">
        <v>2010</v>
      </c>
      <c r="E629" s="23">
        <v>32</v>
      </c>
      <c r="F629" s="23" t="s">
        <v>14</v>
      </c>
      <c r="G629" s="23" t="s">
        <v>26</v>
      </c>
      <c r="H629" s="23" t="s">
        <v>27</v>
      </c>
      <c r="I629" s="23"/>
      <c r="J629" s="23" t="s">
        <v>22</v>
      </c>
      <c r="K629" s="23" t="s">
        <v>23</v>
      </c>
      <c r="L629" s="23">
        <f>VLOOKUP(H629,Regiões!$A$1:$E$79,4,FALSE)</f>
        <v>10</v>
      </c>
      <c r="M629" s="23" t="str">
        <f>VLOOKUP(H629,Regiões!$A$1:$E$79,5,FALSE)</f>
        <v>Noroeste</v>
      </c>
      <c r="N629" s="91">
        <v>6787.0649999999996</v>
      </c>
      <c r="O629" s="91">
        <v>13977.938</v>
      </c>
      <c r="P629" s="91">
        <f t="shared" si="29"/>
        <v>63106.929999999993</v>
      </c>
      <c r="Q629" s="91">
        <v>23904.194</v>
      </c>
      <c r="R629" s="91">
        <v>39202.735999999997</v>
      </c>
      <c r="S629" s="91">
        <v>4873.527</v>
      </c>
      <c r="T629" s="91">
        <v>88745.46</v>
      </c>
      <c r="U629" s="91">
        <v>11771</v>
      </c>
      <c r="V629" s="91">
        <v>7539.33</v>
      </c>
    </row>
    <row r="630" spans="1:22" x14ac:dyDescent="0.25">
      <c r="A630" s="27" t="str">
        <f t="shared" si="31"/>
        <v>32002012010</v>
      </c>
      <c r="B630" s="23">
        <f>VLOOKUP(H630,Nomes!$H$2:$I$79,2,FALSE)</f>
        <v>4</v>
      </c>
      <c r="C630" s="23">
        <f>VLOOKUP(D630,Nomes!$C$2:$D$15,2,FALSE)</f>
        <v>9</v>
      </c>
      <c r="D630" s="23">
        <v>2010</v>
      </c>
      <c r="E630" s="23">
        <v>32</v>
      </c>
      <c r="F630" s="23" t="s">
        <v>14</v>
      </c>
      <c r="G630" s="23" t="s">
        <v>30</v>
      </c>
      <c r="H630" s="23" t="s">
        <v>31</v>
      </c>
      <c r="I630" s="23"/>
      <c r="J630" s="23" t="s">
        <v>32</v>
      </c>
      <c r="K630" s="23" t="s">
        <v>33</v>
      </c>
      <c r="L630" s="23">
        <f>VLOOKUP(H630,Regiões!$A$1:$E$79,4,FALSE)</f>
        <v>6</v>
      </c>
      <c r="M630" s="23" t="str">
        <f>VLOOKUP(H630,Regiões!$A$1:$E$79,5,FALSE)</f>
        <v>Caparaó</v>
      </c>
      <c r="N630" s="91">
        <v>20451.295999999998</v>
      </c>
      <c r="O630" s="91">
        <v>24626.566999999999</v>
      </c>
      <c r="P630" s="91">
        <f t="shared" si="29"/>
        <v>203475.88500000001</v>
      </c>
      <c r="Q630" s="91">
        <v>102749.689</v>
      </c>
      <c r="R630" s="91">
        <v>100726.196</v>
      </c>
      <c r="S630" s="91">
        <v>17661.327000000001</v>
      </c>
      <c r="T630" s="91">
        <v>266215.07500000001</v>
      </c>
      <c r="U630" s="91">
        <v>30784</v>
      </c>
      <c r="V630" s="91">
        <v>8647.84</v>
      </c>
    </row>
    <row r="631" spans="1:22" x14ac:dyDescent="0.25">
      <c r="A631" s="27" t="str">
        <f t="shared" si="31"/>
        <v>32003002010</v>
      </c>
      <c r="B631" s="23">
        <f>VLOOKUP(H631,Nomes!$H$2:$I$79,2,FALSE)</f>
        <v>5</v>
      </c>
      <c r="C631" s="23">
        <f>VLOOKUP(D631,Nomes!$C$2:$D$15,2,FALSE)</f>
        <v>9</v>
      </c>
      <c r="D631" s="23">
        <v>2010</v>
      </c>
      <c r="E631" s="23">
        <v>32</v>
      </c>
      <c r="F631" s="23" t="s">
        <v>14</v>
      </c>
      <c r="G631" s="23" t="s">
        <v>35</v>
      </c>
      <c r="H631" s="23" t="s">
        <v>36</v>
      </c>
      <c r="I631" s="23"/>
      <c r="J631" s="23" t="s">
        <v>17</v>
      </c>
      <c r="K631" s="23" t="s">
        <v>18</v>
      </c>
      <c r="L631" s="23">
        <f>VLOOKUP(H631,Regiões!$A$1:$E$79,4,FALSE)</f>
        <v>4</v>
      </c>
      <c r="M631" s="23" t="str">
        <f>VLOOKUP(H631,Regiões!$A$1:$E$79,5,FALSE)</f>
        <v>Litoral Sul</v>
      </c>
      <c r="N631" s="91">
        <v>25991.32</v>
      </c>
      <c r="O631" s="91">
        <v>21534.587</v>
      </c>
      <c r="P631" s="91">
        <f t="shared" si="29"/>
        <v>91481.69</v>
      </c>
      <c r="Q631" s="91">
        <v>48966.61</v>
      </c>
      <c r="R631" s="91">
        <v>42515.08</v>
      </c>
      <c r="S631" s="91">
        <v>13162.89</v>
      </c>
      <c r="T631" s="91">
        <v>152170.48699999999</v>
      </c>
      <c r="U631" s="91">
        <v>13960</v>
      </c>
      <c r="V631" s="91">
        <v>10900.46</v>
      </c>
    </row>
    <row r="632" spans="1:22" x14ac:dyDescent="0.25">
      <c r="A632" s="27" t="str">
        <f t="shared" si="31"/>
        <v>32003592010</v>
      </c>
      <c r="B632" s="23">
        <f>VLOOKUP(H632,Nomes!$H$2:$I$79,2,FALSE)</f>
        <v>6</v>
      </c>
      <c r="C632" s="23">
        <f>VLOOKUP(D632,Nomes!$C$2:$D$15,2,FALSE)</f>
        <v>9</v>
      </c>
      <c r="D632" s="23">
        <v>2010</v>
      </c>
      <c r="E632" s="23">
        <v>32</v>
      </c>
      <c r="F632" s="23" t="s">
        <v>14</v>
      </c>
      <c r="G632" s="23" t="s">
        <v>39</v>
      </c>
      <c r="H632" s="23" t="s">
        <v>40</v>
      </c>
      <c r="I632" s="23"/>
      <c r="J632" s="23" t="s">
        <v>22</v>
      </c>
      <c r="K632" s="23" t="s">
        <v>23</v>
      </c>
      <c r="L632" s="23">
        <f>VLOOKUP(H632,Regiões!$A$1:$E$79,4,FALSE)</f>
        <v>8</v>
      </c>
      <c r="M632" s="23" t="str">
        <f>VLOOKUP(H632,Regiões!$A$1:$E$79,5,FALSE)</f>
        <v>Centro-Oeste</v>
      </c>
      <c r="N632" s="91">
        <v>5323.9790000000003</v>
      </c>
      <c r="O632" s="91">
        <v>3229.9369999999999</v>
      </c>
      <c r="P632" s="91">
        <f t="shared" si="29"/>
        <v>39638.127</v>
      </c>
      <c r="Q632" s="91">
        <v>13791.837</v>
      </c>
      <c r="R632" s="91">
        <v>25846.29</v>
      </c>
      <c r="S632" s="91">
        <v>2315.1329999999998</v>
      </c>
      <c r="T632" s="91">
        <v>50507.175000000003</v>
      </c>
      <c r="U632" s="91">
        <v>7303</v>
      </c>
      <c r="V632" s="91">
        <v>6915.95</v>
      </c>
    </row>
    <row r="633" spans="1:22" x14ac:dyDescent="0.25">
      <c r="A633" s="27" t="str">
        <f t="shared" si="31"/>
        <v>32004092010</v>
      </c>
      <c r="B633" s="23">
        <f>VLOOKUP(H633,Nomes!$H$2:$I$79,2,FALSE)</f>
        <v>7</v>
      </c>
      <c r="C633" s="23">
        <f>VLOOKUP(D633,Nomes!$C$2:$D$15,2,FALSE)</f>
        <v>9</v>
      </c>
      <c r="D633" s="23">
        <v>2010</v>
      </c>
      <c r="E633" s="23">
        <v>32</v>
      </c>
      <c r="F633" s="23" t="s">
        <v>14</v>
      </c>
      <c r="G633" s="23" t="s">
        <v>43</v>
      </c>
      <c r="H633" s="23" t="s">
        <v>44</v>
      </c>
      <c r="I633" s="23"/>
      <c r="J633" s="23" t="s">
        <v>17</v>
      </c>
      <c r="K633" s="23" t="s">
        <v>18</v>
      </c>
      <c r="L633" s="23">
        <f>VLOOKUP(H633,Regiões!$A$1:$E$79,4,FALSE)</f>
        <v>4</v>
      </c>
      <c r="M633" s="23" t="str">
        <f>VLOOKUP(H633,Regiões!$A$1:$E$79,5,FALSE)</f>
        <v>Litoral Sul</v>
      </c>
      <c r="N633" s="91">
        <v>14021.8</v>
      </c>
      <c r="O633" s="91">
        <v>3369292.6630000002</v>
      </c>
      <c r="P633" s="91">
        <f t="shared" si="29"/>
        <v>889099.50599999994</v>
      </c>
      <c r="Q633" s="91">
        <v>764562.34</v>
      </c>
      <c r="R633" s="91">
        <v>124537.166</v>
      </c>
      <c r="S633" s="91">
        <v>162469.67800000001</v>
      </c>
      <c r="T633" s="91">
        <v>4434883.6469999999</v>
      </c>
      <c r="U633" s="91">
        <v>23894</v>
      </c>
      <c r="V633" s="91">
        <v>185606.58</v>
      </c>
    </row>
    <row r="634" spans="1:22" x14ac:dyDescent="0.25">
      <c r="A634" s="27" t="str">
        <f t="shared" si="31"/>
        <v>32005082010</v>
      </c>
      <c r="B634" s="23">
        <f>VLOOKUP(H634,Nomes!$H$2:$I$79,2,FALSE)</f>
        <v>8</v>
      </c>
      <c r="C634" s="23">
        <f>VLOOKUP(D634,Nomes!$C$2:$D$15,2,FALSE)</f>
        <v>9</v>
      </c>
      <c r="D634" s="23">
        <v>2010</v>
      </c>
      <c r="E634" s="23">
        <v>32</v>
      </c>
      <c r="F634" s="23" t="s">
        <v>14</v>
      </c>
      <c r="G634" s="23" t="s">
        <v>45</v>
      </c>
      <c r="H634" s="23" t="s">
        <v>46</v>
      </c>
      <c r="I634" s="23"/>
      <c r="J634" s="23" t="s">
        <v>32</v>
      </c>
      <c r="K634" s="23" t="s">
        <v>33</v>
      </c>
      <c r="L634" s="23">
        <f>VLOOKUP(H634,Regiões!$A$1:$E$79,4,FALSE)</f>
        <v>5</v>
      </c>
      <c r="M634" s="23" t="str">
        <f>VLOOKUP(H634,Regiões!$A$1:$E$79,5,FALSE)</f>
        <v>Central Sul</v>
      </c>
      <c r="N634" s="91">
        <v>4916.9260000000004</v>
      </c>
      <c r="O634" s="91">
        <v>3252.4079999999999</v>
      </c>
      <c r="P634" s="91">
        <f t="shared" si="29"/>
        <v>38691.709000000003</v>
      </c>
      <c r="Q634" s="91">
        <v>13468.696</v>
      </c>
      <c r="R634" s="91">
        <v>25223.012999999999</v>
      </c>
      <c r="S634" s="91">
        <v>1925.2729999999999</v>
      </c>
      <c r="T634" s="91">
        <v>48786.315999999999</v>
      </c>
      <c r="U634" s="91">
        <v>7513</v>
      </c>
      <c r="V634" s="91">
        <v>6493.59</v>
      </c>
    </row>
    <row r="635" spans="1:22" x14ac:dyDescent="0.25">
      <c r="A635" s="27" t="str">
        <f t="shared" si="31"/>
        <v>32006072010</v>
      </c>
      <c r="B635" s="23">
        <f>VLOOKUP(H635,Nomes!$H$2:$I$79,2,FALSE)</f>
        <v>9</v>
      </c>
      <c r="C635" s="23">
        <f>VLOOKUP(D635,Nomes!$C$2:$D$15,2,FALSE)</f>
        <v>9</v>
      </c>
      <c r="D635" s="23">
        <v>2010</v>
      </c>
      <c r="E635" s="23">
        <v>32</v>
      </c>
      <c r="F635" s="23" t="s">
        <v>14</v>
      </c>
      <c r="G635" s="23" t="s">
        <v>49</v>
      </c>
      <c r="H635" s="23" t="s">
        <v>50</v>
      </c>
      <c r="I635" s="23"/>
      <c r="J635" s="23" t="s">
        <v>51</v>
      </c>
      <c r="K635" s="23" t="s">
        <v>52</v>
      </c>
      <c r="L635" s="23">
        <f>VLOOKUP(H635,Regiões!$A$1:$E$79,4,FALSE)</f>
        <v>7</v>
      </c>
      <c r="M635" s="23" t="str">
        <f>VLOOKUP(H635,Regiões!$A$1:$E$79,5,FALSE)</f>
        <v>Rio Doce</v>
      </c>
      <c r="N635" s="91">
        <v>28590.633999999998</v>
      </c>
      <c r="O635" s="91">
        <v>2650966.6880000001</v>
      </c>
      <c r="P635" s="91">
        <f t="shared" si="29"/>
        <v>1151333.95</v>
      </c>
      <c r="Q635" s="91">
        <v>833323.35600000003</v>
      </c>
      <c r="R635" s="91">
        <v>318010.59399999998</v>
      </c>
      <c r="S635" s="91">
        <v>415345.658</v>
      </c>
      <c r="T635" s="91">
        <v>4246236.9309999999</v>
      </c>
      <c r="U635" s="91">
        <v>81746</v>
      </c>
      <c r="V635" s="91">
        <v>51944.28</v>
      </c>
    </row>
    <row r="636" spans="1:22" x14ac:dyDescent="0.25">
      <c r="A636" s="27" t="str">
        <f t="shared" si="31"/>
        <v>32007062010</v>
      </c>
      <c r="B636" s="23">
        <f>VLOOKUP(H636,Nomes!$H$2:$I$79,2,FALSE)</f>
        <v>10</v>
      </c>
      <c r="C636" s="23">
        <f>VLOOKUP(D636,Nomes!$C$2:$D$15,2,FALSE)</f>
        <v>9</v>
      </c>
      <c r="D636" s="23">
        <v>2010</v>
      </c>
      <c r="E636" s="23">
        <v>32</v>
      </c>
      <c r="F636" s="23" t="s">
        <v>14</v>
      </c>
      <c r="G636" s="23" t="s">
        <v>55</v>
      </c>
      <c r="H636" s="23" t="s">
        <v>56</v>
      </c>
      <c r="I636" s="23"/>
      <c r="J636" s="23" t="s">
        <v>32</v>
      </c>
      <c r="K636" s="23" t="s">
        <v>33</v>
      </c>
      <c r="L636" s="23">
        <f>VLOOKUP(H636,Regiões!$A$1:$E$79,4,FALSE)</f>
        <v>5</v>
      </c>
      <c r="M636" s="23" t="str">
        <f>VLOOKUP(H636,Regiões!$A$1:$E$79,5,FALSE)</f>
        <v>Central Sul</v>
      </c>
      <c r="N636" s="91">
        <v>7399.8980000000001</v>
      </c>
      <c r="O636" s="91">
        <v>48061.345000000001</v>
      </c>
      <c r="P636" s="91">
        <f t="shared" si="29"/>
        <v>67179.67</v>
      </c>
      <c r="Q636" s="91">
        <v>33147.714</v>
      </c>
      <c r="R636" s="91">
        <v>34031.955999999998</v>
      </c>
      <c r="S636" s="91">
        <v>19342.791000000001</v>
      </c>
      <c r="T636" s="91">
        <v>141983.704</v>
      </c>
      <c r="U636" s="91">
        <v>9840</v>
      </c>
      <c r="V636" s="91">
        <v>14429.24</v>
      </c>
    </row>
    <row r="637" spans="1:22" x14ac:dyDescent="0.25">
      <c r="A637" s="27" t="str">
        <f t="shared" si="31"/>
        <v>32008052010</v>
      </c>
      <c r="B637" s="23">
        <f>VLOOKUP(H637,Nomes!$H$2:$I$79,2,FALSE)</f>
        <v>11</v>
      </c>
      <c r="C637" s="23">
        <f>VLOOKUP(D637,Nomes!$C$2:$D$15,2,FALSE)</f>
        <v>9</v>
      </c>
      <c r="D637" s="23">
        <v>2010</v>
      </c>
      <c r="E637" s="23">
        <v>32</v>
      </c>
      <c r="F637" s="23" t="s">
        <v>14</v>
      </c>
      <c r="G637" s="23" t="s">
        <v>57</v>
      </c>
      <c r="H637" s="23" t="s">
        <v>58</v>
      </c>
      <c r="I637" s="23"/>
      <c r="J637" s="23" t="s">
        <v>22</v>
      </c>
      <c r="K637" s="23" t="s">
        <v>23</v>
      </c>
      <c r="L637" s="23">
        <f>VLOOKUP(H637,Regiões!$A$1:$E$79,4,FALSE)</f>
        <v>8</v>
      </c>
      <c r="M637" s="23" t="str">
        <f>VLOOKUP(H637,Regiões!$A$1:$E$79,5,FALSE)</f>
        <v>Centro-Oeste</v>
      </c>
      <c r="N637" s="91">
        <v>18677.52</v>
      </c>
      <c r="O637" s="91">
        <v>112045.573</v>
      </c>
      <c r="P637" s="91">
        <f t="shared" si="29"/>
        <v>193999.652</v>
      </c>
      <c r="Q637" s="91">
        <v>102636.977</v>
      </c>
      <c r="R637" s="91">
        <v>91362.675000000003</v>
      </c>
      <c r="S637" s="91">
        <v>22717.398000000001</v>
      </c>
      <c r="T637" s="91">
        <v>347440.14299999998</v>
      </c>
      <c r="U637" s="91">
        <v>29086</v>
      </c>
      <c r="V637" s="91">
        <v>11945.27</v>
      </c>
    </row>
    <row r="638" spans="1:22" x14ac:dyDescent="0.25">
      <c r="A638" s="27" t="str">
        <f t="shared" si="31"/>
        <v>32009042010</v>
      </c>
      <c r="B638" s="23">
        <f>VLOOKUP(H638,Nomes!$H$2:$I$79,2,FALSE)</f>
        <v>12</v>
      </c>
      <c r="C638" s="23">
        <f>VLOOKUP(D638,Nomes!$C$2:$D$15,2,FALSE)</f>
        <v>9</v>
      </c>
      <c r="D638" s="23">
        <v>2010</v>
      </c>
      <c r="E638" s="23">
        <v>32</v>
      </c>
      <c r="F638" s="23" t="s">
        <v>14</v>
      </c>
      <c r="G638" s="23" t="s">
        <v>59</v>
      </c>
      <c r="H638" s="23" t="s">
        <v>29</v>
      </c>
      <c r="I638" s="23"/>
      <c r="J638" s="23" t="s">
        <v>22</v>
      </c>
      <c r="K638" s="23" t="s">
        <v>23</v>
      </c>
      <c r="L638" s="23">
        <f>VLOOKUP(H638,Regiões!$A$1:$E$79,4,FALSE)</f>
        <v>10</v>
      </c>
      <c r="M638" s="23" t="str">
        <f>VLOOKUP(H638,Regiões!$A$1:$E$79,5,FALSE)</f>
        <v>Noroeste</v>
      </c>
      <c r="N638" s="91">
        <v>25199.677</v>
      </c>
      <c r="O638" s="91">
        <v>123554.607</v>
      </c>
      <c r="P638" s="91">
        <f t="shared" si="29"/>
        <v>283608.527</v>
      </c>
      <c r="Q638" s="91">
        <v>164052.815</v>
      </c>
      <c r="R638" s="91">
        <v>119555.712</v>
      </c>
      <c r="S638" s="91">
        <v>50226.972999999998</v>
      </c>
      <c r="T638" s="91">
        <v>482589.78499999997</v>
      </c>
      <c r="U638" s="91">
        <v>40610</v>
      </c>
      <c r="V638" s="91">
        <v>11883.52</v>
      </c>
    </row>
    <row r="639" spans="1:22" x14ac:dyDescent="0.25">
      <c r="A639" s="27" t="str">
        <f t="shared" si="31"/>
        <v>32010012010</v>
      </c>
      <c r="B639" s="23">
        <f>VLOOKUP(H639,Nomes!$H$2:$I$79,2,FALSE)</f>
        <v>13</v>
      </c>
      <c r="C639" s="23">
        <f>VLOOKUP(D639,Nomes!$C$2:$D$15,2,FALSE)</f>
        <v>9</v>
      </c>
      <c r="D639" s="23">
        <v>2010</v>
      </c>
      <c r="E639" s="23">
        <v>32</v>
      </c>
      <c r="F639" s="23" t="s">
        <v>14</v>
      </c>
      <c r="G639" s="23" t="s">
        <v>60</v>
      </c>
      <c r="H639" s="23" t="s">
        <v>61</v>
      </c>
      <c r="I639" s="23"/>
      <c r="J639" s="23" t="s">
        <v>22</v>
      </c>
      <c r="K639" s="23" t="s">
        <v>23</v>
      </c>
      <c r="L639" s="23">
        <f>VLOOKUP(H639,Regiões!$A$1:$E$79,4,FALSE)</f>
        <v>9</v>
      </c>
      <c r="M639" s="23" t="str">
        <f>VLOOKUP(H639,Regiões!$A$1:$E$79,5,FALSE)</f>
        <v>Nordeste</v>
      </c>
      <c r="N639" s="91">
        <v>36865.273999999998</v>
      </c>
      <c r="O639" s="91">
        <v>12369.279</v>
      </c>
      <c r="P639" s="91">
        <f t="shared" si="29"/>
        <v>88488.569000000003</v>
      </c>
      <c r="Q639" s="91">
        <v>43474.567000000003</v>
      </c>
      <c r="R639" s="91">
        <v>45014.002</v>
      </c>
      <c r="S639" s="91">
        <v>8263.027</v>
      </c>
      <c r="T639" s="91">
        <v>145986.149</v>
      </c>
      <c r="U639" s="91">
        <v>14199</v>
      </c>
      <c r="V639" s="91">
        <v>10281.44</v>
      </c>
    </row>
    <row r="640" spans="1:22" x14ac:dyDescent="0.25">
      <c r="A640" s="27" t="str">
        <f t="shared" si="31"/>
        <v>32011002010</v>
      </c>
      <c r="B640" s="23">
        <f>VLOOKUP(H640,Nomes!$H$2:$I$79,2,FALSE)</f>
        <v>14</v>
      </c>
      <c r="C640" s="23">
        <f>VLOOKUP(D640,Nomes!$C$2:$D$15,2,FALSE)</f>
        <v>9</v>
      </c>
      <c r="D640" s="23">
        <v>2010</v>
      </c>
      <c r="E640" s="23">
        <v>32</v>
      </c>
      <c r="F640" s="23" t="s">
        <v>14</v>
      </c>
      <c r="G640" s="23" t="s">
        <v>62</v>
      </c>
      <c r="H640" s="23" t="s">
        <v>63</v>
      </c>
      <c r="I640" s="23"/>
      <c r="J640" s="23" t="s">
        <v>32</v>
      </c>
      <c r="K640" s="23" t="s">
        <v>33</v>
      </c>
      <c r="L640" s="23">
        <f>VLOOKUP(H640,Regiões!$A$1:$E$79,4,FALSE)</f>
        <v>6</v>
      </c>
      <c r="M640" s="23" t="str">
        <f>VLOOKUP(H640,Regiões!$A$1:$E$79,5,FALSE)</f>
        <v>Caparaó</v>
      </c>
      <c r="N640" s="91">
        <v>1530.308</v>
      </c>
      <c r="O640" s="91">
        <v>11209.813</v>
      </c>
      <c r="P640" s="91">
        <f t="shared" si="29"/>
        <v>58215.936999999998</v>
      </c>
      <c r="Q640" s="91">
        <v>27810.422999999999</v>
      </c>
      <c r="R640" s="91">
        <v>30405.513999999999</v>
      </c>
      <c r="S640" s="91">
        <v>6732.3689999999997</v>
      </c>
      <c r="T640" s="91">
        <v>77688.428</v>
      </c>
      <c r="U640" s="91">
        <v>9479</v>
      </c>
      <c r="V640" s="91">
        <v>8195.85</v>
      </c>
    </row>
    <row r="641" spans="1:22" x14ac:dyDescent="0.25">
      <c r="A641" s="27" t="str">
        <f t="shared" si="31"/>
        <v>32011592010</v>
      </c>
      <c r="B641" s="23">
        <f>VLOOKUP(H641,Nomes!$H$2:$I$79,2,FALSE)</f>
        <v>15</v>
      </c>
      <c r="C641" s="23">
        <f>VLOOKUP(D641,Nomes!$C$2:$D$15,2,FALSE)</f>
        <v>9</v>
      </c>
      <c r="D641" s="23">
        <v>2010</v>
      </c>
      <c r="E641" s="23">
        <v>32</v>
      </c>
      <c r="F641" s="23" t="s">
        <v>14</v>
      </c>
      <c r="G641" s="23" t="s">
        <v>64</v>
      </c>
      <c r="H641" s="23" t="s">
        <v>65</v>
      </c>
      <c r="I641" s="23"/>
      <c r="J641" s="23" t="s">
        <v>17</v>
      </c>
      <c r="K641" s="23" t="s">
        <v>18</v>
      </c>
      <c r="L641" s="23">
        <f>VLOOKUP(H641,Regiões!$A$1:$E$79,4,FALSE)</f>
        <v>3</v>
      </c>
      <c r="M641" s="23" t="str">
        <f>VLOOKUP(H641,Regiões!$A$1:$E$79,5,FALSE)</f>
        <v>Sudoeste Serrana</v>
      </c>
      <c r="N641" s="91">
        <v>33933.78</v>
      </c>
      <c r="O641" s="91">
        <v>7404.3459999999995</v>
      </c>
      <c r="P641" s="91">
        <f t="shared" si="29"/>
        <v>62816.675000000003</v>
      </c>
      <c r="Q641" s="91">
        <v>24745.708999999999</v>
      </c>
      <c r="R641" s="91">
        <v>38070.966</v>
      </c>
      <c r="S641" s="91">
        <v>4737.8230000000003</v>
      </c>
      <c r="T641" s="91">
        <v>108892.62300000001</v>
      </c>
      <c r="U641" s="91">
        <v>11921</v>
      </c>
      <c r="V641" s="91">
        <v>9134.52</v>
      </c>
    </row>
    <row r="642" spans="1:22" x14ac:dyDescent="0.25">
      <c r="A642" s="27" t="str">
        <f t="shared" si="31"/>
        <v>32012092010</v>
      </c>
      <c r="B642" s="23">
        <f>VLOOKUP(H642,Nomes!$H$2:$I$79,2,FALSE)</f>
        <v>16</v>
      </c>
      <c r="C642" s="23">
        <f>VLOOKUP(D642,Nomes!$C$2:$D$15,2,FALSE)</f>
        <v>9</v>
      </c>
      <c r="D642" s="23">
        <v>2010</v>
      </c>
      <c r="E642" s="23">
        <v>32</v>
      </c>
      <c r="F642" s="23" t="s">
        <v>14</v>
      </c>
      <c r="G642" s="23" t="s">
        <v>66</v>
      </c>
      <c r="H642" s="23" t="s">
        <v>48</v>
      </c>
      <c r="I642" s="23"/>
      <c r="J642" s="23" t="s">
        <v>32</v>
      </c>
      <c r="K642" s="23" t="s">
        <v>33</v>
      </c>
      <c r="L642" s="23">
        <f>VLOOKUP(H642,Regiões!$A$1:$E$79,4,FALSE)</f>
        <v>5</v>
      </c>
      <c r="M642" s="23" t="str">
        <f>VLOOKUP(H642,Regiões!$A$1:$E$79,5,FALSE)</f>
        <v>Central Sul</v>
      </c>
      <c r="N642" s="91">
        <v>24368.77</v>
      </c>
      <c r="O642" s="91">
        <v>928894.65599999996</v>
      </c>
      <c r="P642" s="91">
        <f t="shared" si="29"/>
        <v>1808654.4669999999</v>
      </c>
      <c r="Q642" s="91">
        <v>1258390.416</v>
      </c>
      <c r="R642" s="91">
        <v>550264.05099999998</v>
      </c>
      <c r="S642" s="91">
        <v>436985.076</v>
      </c>
      <c r="T642" s="91">
        <v>3198902.9670000002</v>
      </c>
      <c r="U642" s="91">
        <v>189878</v>
      </c>
      <c r="V642" s="91">
        <v>16847.150000000001</v>
      </c>
    </row>
    <row r="643" spans="1:22" x14ac:dyDescent="0.25">
      <c r="A643" s="27" t="str">
        <f t="shared" si="31"/>
        <v>32013082010</v>
      </c>
      <c r="B643" s="23">
        <f>VLOOKUP(H643,Nomes!$H$2:$I$79,2,FALSE)</f>
        <v>17</v>
      </c>
      <c r="C643" s="23">
        <f>VLOOKUP(D643,Nomes!$C$2:$D$15,2,FALSE)</f>
        <v>9</v>
      </c>
      <c r="D643" s="23">
        <v>2010</v>
      </c>
      <c r="E643" s="23">
        <v>32</v>
      </c>
      <c r="F643" s="23" t="s">
        <v>14</v>
      </c>
      <c r="G643" s="23" t="s">
        <v>67</v>
      </c>
      <c r="H643" s="23" t="s">
        <v>68</v>
      </c>
      <c r="I643" s="23" t="s">
        <v>69</v>
      </c>
      <c r="J643" s="23" t="s">
        <v>17</v>
      </c>
      <c r="K643" s="23" t="s">
        <v>18</v>
      </c>
      <c r="L643" s="23">
        <f>VLOOKUP(H643,Regiões!$A$1:$E$79,4,FALSE)</f>
        <v>1</v>
      </c>
      <c r="M643" s="23" t="str">
        <f>VLOOKUP(H643,Regiões!$A$1:$E$79,5,FALSE)</f>
        <v>Metropolitana</v>
      </c>
      <c r="N643" s="91">
        <v>5226.0690000000004</v>
      </c>
      <c r="O643" s="91">
        <v>857467.12399999995</v>
      </c>
      <c r="P643" s="91">
        <f t="shared" si="29"/>
        <v>3064276.301</v>
      </c>
      <c r="Q643" s="91">
        <v>2132892.2250000001</v>
      </c>
      <c r="R643" s="91">
        <v>931384.076</v>
      </c>
      <c r="S643" s="91">
        <v>1284213.784</v>
      </c>
      <c r="T643" s="91">
        <v>5211183.2769999998</v>
      </c>
      <c r="U643" s="91">
        <v>348933</v>
      </c>
      <c r="V643" s="91">
        <v>14934.62</v>
      </c>
    </row>
    <row r="644" spans="1:22" x14ac:dyDescent="0.25">
      <c r="A644" s="27" t="str">
        <f t="shared" si="31"/>
        <v>32014072010</v>
      </c>
      <c r="B644" s="23">
        <f>VLOOKUP(H644,Nomes!$H$2:$I$79,2,FALSE)</f>
        <v>18</v>
      </c>
      <c r="C644" s="23">
        <f>VLOOKUP(D644,Nomes!$C$2:$D$15,2,FALSE)</f>
        <v>9</v>
      </c>
      <c r="D644" s="23">
        <v>2010</v>
      </c>
      <c r="E644" s="23">
        <v>32</v>
      </c>
      <c r="F644" s="23" t="s">
        <v>14</v>
      </c>
      <c r="G644" s="23" t="s">
        <v>72</v>
      </c>
      <c r="H644" s="23" t="s">
        <v>73</v>
      </c>
      <c r="I644" s="23"/>
      <c r="J644" s="23" t="s">
        <v>32</v>
      </c>
      <c r="K644" s="23" t="s">
        <v>33</v>
      </c>
      <c r="L644" s="23">
        <f>VLOOKUP(H644,Regiões!$A$1:$E$79,4,FALSE)</f>
        <v>5</v>
      </c>
      <c r="M644" s="23" t="str">
        <f>VLOOKUP(H644,Regiões!$A$1:$E$79,5,FALSE)</f>
        <v>Central Sul</v>
      </c>
      <c r="N644" s="91">
        <v>24502.983</v>
      </c>
      <c r="O644" s="91">
        <v>116871.583</v>
      </c>
      <c r="P644" s="91">
        <f t="shared" ref="P644:P707" si="32">Q644+R644</f>
        <v>275670.185</v>
      </c>
      <c r="Q644" s="91">
        <v>167599.74799999999</v>
      </c>
      <c r="R644" s="91">
        <v>108070.43700000001</v>
      </c>
      <c r="S644" s="91">
        <v>46385.813999999998</v>
      </c>
      <c r="T644" s="91">
        <v>463430.56599999999</v>
      </c>
      <c r="U644" s="91">
        <v>34826</v>
      </c>
      <c r="V644" s="91">
        <v>13307.03</v>
      </c>
    </row>
    <row r="645" spans="1:22" x14ac:dyDescent="0.25">
      <c r="A645" s="27" t="str">
        <f t="shared" si="31"/>
        <v>32015062010</v>
      </c>
      <c r="B645" s="23">
        <f>VLOOKUP(H645,Nomes!$H$2:$I$79,2,FALSE)</f>
        <v>19</v>
      </c>
      <c r="C645" s="23">
        <f>VLOOKUP(D645,Nomes!$C$2:$D$15,2,FALSE)</f>
        <v>9</v>
      </c>
      <c r="D645" s="23">
        <v>2010</v>
      </c>
      <c r="E645" s="23">
        <v>32</v>
      </c>
      <c r="F645" s="23" t="s">
        <v>14</v>
      </c>
      <c r="G645" s="23" t="s">
        <v>74</v>
      </c>
      <c r="H645" s="23" t="s">
        <v>42</v>
      </c>
      <c r="I645" s="23"/>
      <c r="J645" s="23" t="s">
        <v>22</v>
      </c>
      <c r="K645" s="23" t="s">
        <v>23</v>
      </c>
      <c r="L645" s="23">
        <f>VLOOKUP(H645,Regiões!$A$1:$E$79,4,FALSE)</f>
        <v>8</v>
      </c>
      <c r="M645" s="23" t="str">
        <f>VLOOKUP(H645,Regiões!$A$1:$E$79,5,FALSE)</f>
        <v>Centro-Oeste</v>
      </c>
      <c r="N645" s="91">
        <v>32481.008000000002</v>
      </c>
      <c r="O645" s="91">
        <v>367088.533</v>
      </c>
      <c r="P645" s="91">
        <f t="shared" si="32"/>
        <v>1215546.1159999999</v>
      </c>
      <c r="Q645" s="91">
        <v>875720.39099999995</v>
      </c>
      <c r="R645" s="91">
        <v>339825.72499999998</v>
      </c>
      <c r="S645" s="91">
        <v>267361.90700000001</v>
      </c>
      <c r="T645" s="91">
        <v>1882477.5649999999</v>
      </c>
      <c r="U645" s="91">
        <v>111794</v>
      </c>
      <c r="V645" s="91">
        <v>16838.810000000001</v>
      </c>
    </row>
    <row r="646" spans="1:22" x14ac:dyDescent="0.25">
      <c r="A646" s="27" t="str">
        <f t="shared" si="31"/>
        <v>32016052010</v>
      </c>
      <c r="B646" s="23">
        <f>VLOOKUP(H646,Nomes!$H$2:$I$79,2,FALSE)</f>
        <v>20</v>
      </c>
      <c r="C646" s="23">
        <f>VLOOKUP(D646,Nomes!$C$2:$D$15,2,FALSE)</f>
        <v>9</v>
      </c>
      <c r="D646" s="23">
        <v>2010</v>
      </c>
      <c r="E646" s="23">
        <v>32</v>
      </c>
      <c r="F646" s="23" t="s">
        <v>14</v>
      </c>
      <c r="G646" s="23" t="s">
        <v>75</v>
      </c>
      <c r="H646" s="23" t="s">
        <v>76</v>
      </c>
      <c r="I646" s="23"/>
      <c r="J646" s="23" t="s">
        <v>51</v>
      </c>
      <c r="K646" s="23" t="s">
        <v>52</v>
      </c>
      <c r="L646" s="23">
        <f>VLOOKUP(H646,Regiões!$A$1:$E$79,4,FALSE)</f>
        <v>9</v>
      </c>
      <c r="M646" s="23" t="str">
        <f>VLOOKUP(H646,Regiões!$A$1:$E$79,5,FALSE)</f>
        <v>Nordeste</v>
      </c>
      <c r="N646" s="91">
        <v>47710.491000000002</v>
      </c>
      <c r="O646" s="91">
        <v>41701.705000000002</v>
      </c>
      <c r="P646" s="91">
        <f t="shared" si="32"/>
        <v>195255.95699999999</v>
      </c>
      <c r="Q646" s="91">
        <v>94148.933999999994</v>
      </c>
      <c r="R646" s="91">
        <v>101107.023</v>
      </c>
      <c r="S646" s="91">
        <v>41977.807999999997</v>
      </c>
      <c r="T646" s="91">
        <v>326645.96100000001</v>
      </c>
      <c r="U646" s="91">
        <v>28477</v>
      </c>
      <c r="V646" s="91">
        <v>11470.52</v>
      </c>
    </row>
    <row r="647" spans="1:22" x14ac:dyDescent="0.25">
      <c r="A647" s="27" t="str">
        <f t="shared" si="31"/>
        <v>32017042010</v>
      </c>
      <c r="B647" s="23">
        <f>VLOOKUP(H647,Nomes!$H$2:$I$79,2,FALSE)</f>
        <v>21</v>
      </c>
      <c r="C647" s="23">
        <f>VLOOKUP(D647,Nomes!$C$2:$D$15,2,FALSE)</f>
        <v>9</v>
      </c>
      <c r="D647" s="23">
        <v>2010</v>
      </c>
      <c r="E647" s="23">
        <v>32</v>
      </c>
      <c r="F647" s="23" t="s">
        <v>14</v>
      </c>
      <c r="G647" s="23" t="s">
        <v>79</v>
      </c>
      <c r="H647" s="23" t="s">
        <v>80</v>
      </c>
      <c r="I647" s="23"/>
      <c r="J647" s="23" t="s">
        <v>17</v>
      </c>
      <c r="K647" s="23" t="s">
        <v>18</v>
      </c>
      <c r="L647" s="23">
        <f>VLOOKUP(H647,Regiões!$A$1:$E$79,4,FALSE)</f>
        <v>3</v>
      </c>
      <c r="M647" s="23" t="str">
        <f>VLOOKUP(H647,Regiões!$A$1:$E$79,5,FALSE)</f>
        <v>Sudoeste Serrana</v>
      </c>
      <c r="N647" s="91">
        <v>15059.237999999999</v>
      </c>
      <c r="O647" s="91">
        <v>12422.424000000001</v>
      </c>
      <c r="P647" s="91">
        <f t="shared" si="32"/>
        <v>78062.760999999999</v>
      </c>
      <c r="Q647" s="91">
        <v>38770.961000000003</v>
      </c>
      <c r="R647" s="91">
        <v>39291.800000000003</v>
      </c>
      <c r="S647" s="91">
        <v>9810.8909999999996</v>
      </c>
      <c r="T647" s="91">
        <v>115355.314</v>
      </c>
      <c r="U647" s="91">
        <v>11686</v>
      </c>
      <c r="V647" s="91">
        <v>9871.24</v>
      </c>
    </row>
    <row r="648" spans="1:22" x14ac:dyDescent="0.25">
      <c r="A648" s="27" t="str">
        <f t="shared" si="31"/>
        <v>32018032010</v>
      </c>
      <c r="B648" s="23">
        <f>VLOOKUP(H648,Nomes!$H$2:$I$79,2,FALSE)</f>
        <v>22</v>
      </c>
      <c r="C648" s="23">
        <f>VLOOKUP(D648,Nomes!$C$2:$D$15,2,FALSE)</f>
        <v>9</v>
      </c>
      <c r="D648" s="23">
        <v>2010</v>
      </c>
      <c r="E648" s="23">
        <v>32</v>
      </c>
      <c r="F648" s="23" t="s">
        <v>14</v>
      </c>
      <c r="G648" s="23" t="s">
        <v>81</v>
      </c>
      <c r="H648" s="23" t="s">
        <v>82</v>
      </c>
      <c r="I648" s="23"/>
      <c r="J648" s="23" t="s">
        <v>32</v>
      </c>
      <c r="K648" s="23" t="s">
        <v>33</v>
      </c>
      <c r="L648" s="23">
        <f>VLOOKUP(H648,Regiões!$A$1:$E$79,4,FALSE)</f>
        <v>6</v>
      </c>
      <c r="M648" s="23" t="str">
        <f>VLOOKUP(H648,Regiões!$A$1:$E$79,5,FALSE)</f>
        <v>Caparaó</v>
      </c>
      <c r="N648" s="91">
        <v>6253.7510000000002</v>
      </c>
      <c r="O648" s="91">
        <v>2191.0909999999999</v>
      </c>
      <c r="P648" s="91">
        <f t="shared" si="32"/>
        <v>22892.965</v>
      </c>
      <c r="Q648" s="91">
        <v>6907.3639999999996</v>
      </c>
      <c r="R648" s="91">
        <v>15985.601000000001</v>
      </c>
      <c r="S648" s="91">
        <v>1139.837</v>
      </c>
      <c r="T648" s="91">
        <v>32477.644</v>
      </c>
      <c r="U648" s="91">
        <v>4515</v>
      </c>
      <c r="V648" s="91">
        <v>7193.28</v>
      </c>
    </row>
    <row r="649" spans="1:22" x14ac:dyDescent="0.25">
      <c r="A649" s="27" t="str">
        <f t="shared" si="31"/>
        <v>32019022010</v>
      </c>
      <c r="B649" s="23">
        <f>VLOOKUP(H649,Nomes!$H$2:$I$79,2,FALSE)</f>
        <v>23</v>
      </c>
      <c r="C649" s="23">
        <f>VLOOKUP(D649,Nomes!$C$2:$D$15,2,FALSE)</f>
        <v>9</v>
      </c>
      <c r="D649" s="23">
        <v>2010</v>
      </c>
      <c r="E649" s="23">
        <v>32</v>
      </c>
      <c r="F649" s="23" t="s">
        <v>14</v>
      </c>
      <c r="G649" s="23" t="s">
        <v>83</v>
      </c>
      <c r="H649" s="23" t="s">
        <v>84</v>
      </c>
      <c r="I649" s="23"/>
      <c r="J649" s="23" t="s">
        <v>17</v>
      </c>
      <c r="K649" s="23" t="s">
        <v>18</v>
      </c>
      <c r="L649" s="23">
        <f>VLOOKUP(H649,Regiões!$A$1:$E$79,4,FALSE)</f>
        <v>3</v>
      </c>
      <c r="M649" s="23" t="str">
        <f>VLOOKUP(H649,Regiões!$A$1:$E$79,5,FALSE)</f>
        <v>Sudoeste Serrana</v>
      </c>
      <c r="N649" s="91">
        <v>58718.396000000001</v>
      </c>
      <c r="O649" s="91">
        <v>37153.142999999996</v>
      </c>
      <c r="P649" s="91">
        <f t="shared" si="32"/>
        <v>233273.15700000001</v>
      </c>
      <c r="Q649" s="91">
        <v>134028.81599999999</v>
      </c>
      <c r="R649" s="91">
        <v>99244.341</v>
      </c>
      <c r="S649" s="91">
        <v>28178.448</v>
      </c>
      <c r="T649" s="91">
        <v>357323.14299999998</v>
      </c>
      <c r="U649" s="91">
        <v>31824</v>
      </c>
      <c r="V649" s="91">
        <v>11228.1</v>
      </c>
    </row>
    <row r="650" spans="1:22" x14ac:dyDescent="0.25">
      <c r="A650" s="27" t="str">
        <f t="shared" si="31"/>
        <v>32020092010</v>
      </c>
      <c r="B650" s="23">
        <f>VLOOKUP(H650,Nomes!$H$2:$I$79,2,FALSE)</f>
        <v>24</v>
      </c>
      <c r="C650" s="23">
        <f>VLOOKUP(D650,Nomes!$C$2:$D$15,2,FALSE)</f>
        <v>9</v>
      </c>
      <c r="D650" s="23">
        <v>2010</v>
      </c>
      <c r="E650" s="23">
        <v>32</v>
      </c>
      <c r="F650" s="23" t="s">
        <v>14</v>
      </c>
      <c r="G650" s="23" t="s">
        <v>85</v>
      </c>
      <c r="H650" s="23" t="s">
        <v>86</v>
      </c>
      <c r="I650" s="23"/>
      <c r="J650" s="23" t="s">
        <v>32</v>
      </c>
      <c r="K650" s="23" t="s">
        <v>33</v>
      </c>
      <c r="L650" s="23">
        <f>VLOOKUP(H650,Regiões!$A$1:$E$79,4,FALSE)</f>
        <v>6</v>
      </c>
      <c r="M650" s="23" t="str">
        <f>VLOOKUP(H650,Regiões!$A$1:$E$79,5,FALSE)</f>
        <v>Caparaó</v>
      </c>
      <c r="N650" s="91">
        <v>6349.268</v>
      </c>
      <c r="O650" s="91">
        <v>7707.9669999999996</v>
      </c>
      <c r="P650" s="91">
        <f t="shared" si="32"/>
        <v>35935.332999999999</v>
      </c>
      <c r="Q650" s="91">
        <v>15147.384</v>
      </c>
      <c r="R650" s="91">
        <v>20787.949000000001</v>
      </c>
      <c r="S650" s="91">
        <v>3773.732</v>
      </c>
      <c r="T650" s="91">
        <v>53766.300999999999</v>
      </c>
      <c r="U650" s="91">
        <v>6399</v>
      </c>
      <c r="V650" s="91">
        <v>8402.2999999999993</v>
      </c>
    </row>
    <row r="651" spans="1:22" x14ac:dyDescent="0.25">
      <c r="A651" s="27" t="str">
        <f t="shared" si="31"/>
        <v>32021082010</v>
      </c>
      <c r="B651" s="23">
        <f>VLOOKUP(H651,Nomes!$H$2:$I$79,2,FALSE)</f>
        <v>25</v>
      </c>
      <c r="C651" s="23">
        <f>VLOOKUP(D651,Nomes!$C$2:$D$15,2,FALSE)</f>
        <v>9</v>
      </c>
      <c r="D651" s="23">
        <v>2010</v>
      </c>
      <c r="E651" s="23">
        <v>32</v>
      </c>
      <c r="F651" s="23" t="s">
        <v>14</v>
      </c>
      <c r="G651" s="23" t="s">
        <v>87</v>
      </c>
      <c r="H651" s="23" t="s">
        <v>88</v>
      </c>
      <c r="I651" s="23"/>
      <c r="J651" s="23" t="s">
        <v>22</v>
      </c>
      <c r="K651" s="23" t="s">
        <v>23</v>
      </c>
      <c r="L651" s="23">
        <f>VLOOKUP(H651,Regiões!$A$1:$E$79,4,FALSE)</f>
        <v>10</v>
      </c>
      <c r="M651" s="23" t="str">
        <f>VLOOKUP(H651,Regiões!$A$1:$E$79,5,FALSE)</f>
        <v>Noroeste</v>
      </c>
      <c r="N651" s="91">
        <v>39653.896000000001</v>
      </c>
      <c r="O651" s="91">
        <v>62448.288999999997</v>
      </c>
      <c r="P651" s="91">
        <f t="shared" si="32"/>
        <v>141336.20600000001</v>
      </c>
      <c r="Q651" s="91">
        <v>62296.533000000003</v>
      </c>
      <c r="R651" s="91">
        <v>79039.672999999995</v>
      </c>
      <c r="S651" s="91">
        <v>12984.386</v>
      </c>
      <c r="T651" s="91">
        <v>256422.77799999999</v>
      </c>
      <c r="U651" s="91">
        <v>23223</v>
      </c>
      <c r="V651" s="91">
        <v>11041.76</v>
      </c>
    </row>
    <row r="652" spans="1:22" x14ac:dyDescent="0.25">
      <c r="A652" s="27" t="str">
        <f t="shared" si="31"/>
        <v>32022072010</v>
      </c>
      <c r="B652" s="23">
        <f>VLOOKUP(H652,Nomes!$H$2:$I$79,2,FALSE)</f>
        <v>26</v>
      </c>
      <c r="C652" s="23">
        <f>VLOOKUP(D652,Nomes!$C$2:$D$15,2,FALSE)</f>
        <v>9</v>
      </c>
      <c r="D652" s="23">
        <v>2010</v>
      </c>
      <c r="E652" s="23">
        <v>32</v>
      </c>
      <c r="F652" s="23" t="s">
        <v>14</v>
      </c>
      <c r="G652" s="23" t="s">
        <v>89</v>
      </c>
      <c r="H652" s="23" t="s">
        <v>90</v>
      </c>
      <c r="I652" s="23" t="s">
        <v>69</v>
      </c>
      <c r="J652" s="23" t="s">
        <v>51</v>
      </c>
      <c r="K652" s="23" t="s">
        <v>52</v>
      </c>
      <c r="L652" s="23">
        <f>VLOOKUP(H652,Regiões!$A$1:$E$79,4,FALSE)</f>
        <v>1</v>
      </c>
      <c r="M652" s="23" t="str">
        <f>VLOOKUP(H652,Regiões!$A$1:$E$79,5,FALSE)</f>
        <v>Metropolitana</v>
      </c>
      <c r="N652" s="91">
        <v>9834.7469999999994</v>
      </c>
      <c r="O652" s="91">
        <v>173695.94099999999</v>
      </c>
      <c r="P652" s="91">
        <f t="shared" si="32"/>
        <v>165175.22399999999</v>
      </c>
      <c r="Q652" s="91">
        <v>104709.871</v>
      </c>
      <c r="R652" s="91">
        <v>60465.353000000003</v>
      </c>
      <c r="S652" s="91">
        <v>29185.344000000001</v>
      </c>
      <c r="T652" s="91">
        <v>377891.255</v>
      </c>
      <c r="U652" s="91">
        <v>17028</v>
      </c>
      <c r="V652" s="91">
        <v>22192.35</v>
      </c>
    </row>
    <row r="653" spans="1:22" x14ac:dyDescent="0.25">
      <c r="A653" s="27" t="str">
        <f t="shared" si="31"/>
        <v>32022562010</v>
      </c>
      <c r="B653" s="23">
        <f>VLOOKUP(H653,Nomes!$H$2:$I$79,2,FALSE)</f>
        <v>27</v>
      </c>
      <c r="C653" s="23">
        <f>VLOOKUP(D653,Nomes!$C$2:$D$15,2,FALSE)</f>
        <v>9</v>
      </c>
      <c r="D653" s="23">
        <v>2010</v>
      </c>
      <c r="E653" s="23">
        <v>32</v>
      </c>
      <c r="F653" s="23" t="s">
        <v>14</v>
      </c>
      <c r="G653" s="23" t="s">
        <v>191</v>
      </c>
      <c r="H653" s="23" t="s">
        <v>192</v>
      </c>
      <c r="I653" s="23"/>
      <c r="J653" s="23" t="s">
        <v>22</v>
      </c>
      <c r="K653" s="23" t="s">
        <v>23</v>
      </c>
      <c r="L653" s="23">
        <f>VLOOKUP(H653,Regiões!$A$1:$E$79,4,FALSE)</f>
        <v>8</v>
      </c>
      <c r="M653" s="23" t="str">
        <f>VLOOKUP(H653,Regiões!$A$1:$E$79,5,FALSE)</f>
        <v>Centro-Oeste</v>
      </c>
      <c r="N653" s="91">
        <v>16313.897000000001</v>
      </c>
      <c r="O653" s="91">
        <v>12721.721</v>
      </c>
      <c r="P653" s="91">
        <f t="shared" si="32"/>
        <v>61431.573000000004</v>
      </c>
      <c r="Q653" s="91">
        <v>25992.308000000001</v>
      </c>
      <c r="R653" s="91">
        <v>35439.264999999999</v>
      </c>
      <c r="S653" s="91">
        <v>6398.4920000000002</v>
      </c>
      <c r="T653" s="91">
        <v>96865.682000000001</v>
      </c>
      <c r="U653" s="91">
        <v>10874</v>
      </c>
      <c r="V653" s="91">
        <v>8908.01</v>
      </c>
    </row>
    <row r="654" spans="1:22" x14ac:dyDescent="0.25">
      <c r="A654" s="27" t="str">
        <f t="shared" si="31"/>
        <v>32023062010</v>
      </c>
      <c r="B654" s="23">
        <f>VLOOKUP(H654,Nomes!$H$2:$I$79,2,FALSE)</f>
        <v>28</v>
      </c>
      <c r="C654" s="23">
        <f>VLOOKUP(D654,Nomes!$C$2:$D$15,2,FALSE)</f>
        <v>9</v>
      </c>
      <c r="D654" s="23">
        <v>2010</v>
      </c>
      <c r="E654" s="23">
        <v>32</v>
      </c>
      <c r="F654" s="23" t="s">
        <v>14</v>
      </c>
      <c r="G654" s="23" t="s">
        <v>91</v>
      </c>
      <c r="H654" s="23" t="s">
        <v>92</v>
      </c>
      <c r="I654" s="23"/>
      <c r="J654" s="23" t="s">
        <v>32</v>
      </c>
      <c r="K654" s="23" t="s">
        <v>33</v>
      </c>
      <c r="L654" s="23">
        <f>VLOOKUP(H654,Regiões!$A$1:$E$79,4,FALSE)</f>
        <v>6</v>
      </c>
      <c r="M654" s="23" t="str">
        <f>VLOOKUP(H654,Regiões!$A$1:$E$79,5,FALSE)</f>
        <v>Caparaó</v>
      </c>
      <c r="N654" s="91">
        <v>14242.758</v>
      </c>
      <c r="O654" s="91">
        <v>23745.569</v>
      </c>
      <c r="P654" s="91">
        <f t="shared" si="32"/>
        <v>199368.30900000001</v>
      </c>
      <c r="Q654" s="91">
        <v>110476.031</v>
      </c>
      <c r="R654" s="91">
        <v>88892.278000000006</v>
      </c>
      <c r="S654" s="91">
        <v>20242.169000000002</v>
      </c>
      <c r="T654" s="91">
        <v>257598.804</v>
      </c>
      <c r="U654" s="91">
        <v>27853</v>
      </c>
      <c r="V654" s="91">
        <v>9248.51</v>
      </c>
    </row>
    <row r="655" spans="1:22" x14ac:dyDescent="0.25">
      <c r="A655" s="27" t="str">
        <f t="shared" si="31"/>
        <v>32024052010</v>
      </c>
      <c r="B655" s="23">
        <f>VLOOKUP(H655,Nomes!$H$2:$I$79,2,FALSE)</f>
        <v>29</v>
      </c>
      <c r="C655" s="23">
        <f>VLOOKUP(D655,Nomes!$C$2:$D$15,2,FALSE)</f>
        <v>9</v>
      </c>
      <c r="D655" s="23">
        <v>2010</v>
      </c>
      <c r="E655" s="23">
        <v>32</v>
      </c>
      <c r="F655" s="23" t="s">
        <v>14</v>
      </c>
      <c r="G655" s="23" t="s">
        <v>93</v>
      </c>
      <c r="H655" s="23" t="s">
        <v>38</v>
      </c>
      <c r="I655" s="23" t="s">
        <v>69</v>
      </c>
      <c r="J655" s="23" t="s">
        <v>17</v>
      </c>
      <c r="K655" s="23" t="s">
        <v>18</v>
      </c>
      <c r="L655" s="23">
        <f>VLOOKUP(H655,Regiões!$A$1:$E$79,4,FALSE)</f>
        <v>1</v>
      </c>
      <c r="M655" s="23" t="str">
        <f>VLOOKUP(H655,Regiões!$A$1:$E$79,5,FALSE)</f>
        <v>Metropolitana</v>
      </c>
      <c r="N655" s="91">
        <v>25051.491000000002</v>
      </c>
      <c r="O655" s="91">
        <v>205404.755</v>
      </c>
      <c r="P655" s="91">
        <f t="shared" si="32"/>
        <v>935010.21699999995</v>
      </c>
      <c r="Q655" s="91">
        <v>627247.08100000001</v>
      </c>
      <c r="R655" s="91">
        <v>307763.136</v>
      </c>
      <c r="S655" s="91">
        <v>116379.226</v>
      </c>
      <c r="T655" s="91">
        <v>1281845.689</v>
      </c>
      <c r="U655" s="91">
        <v>105227</v>
      </c>
      <c r="V655" s="91">
        <v>12181.72</v>
      </c>
    </row>
    <row r="656" spans="1:22" x14ac:dyDescent="0.25">
      <c r="A656" s="27" t="str">
        <f t="shared" si="31"/>
        <v>32024542010</v>
      </c>
      <c r="B656" s="23">
        <f>VLOOKUP(H656,Nomes!$H$2:$I$79,2,FALSE)</f>
        <v>30</v>
      </c>
      <c r="C656" s="23">
        <f>VLOOKUP(D656,Nomes!$C$2:$D$15,2,FALSE)</f>
        <v>9</v>
      </c>
      <c r="D656" s="23">
        <v>2010</v>
      </c>
      <c r="E656" s="23">
        <v>32</v>
      </c>
      <c r="F656" s="23" t="s">
        <v>14</v>
      </c>
      <c r="G656" s="23" t="s">
        <v>94</v>
      </c>
      <c r="H656" s="23" t="s">
        <v>95</v>
      </c>
      <c r="I656" s="23"/>
      <c r="J656" s="23" t="s">
        <v>32</v>
      </c>
      <c r="K656" s="23" t="s">
        <v>33</v>
      </c>
      <c r="L656" s="23">
        <f>VLOOKUP(H656,Regiões!$A$1:$E$79,4,FALSE)</f>
        <v>6</v>
      </c>
      <c r="M656" s="23" t="str">
        <f>VLOOKUP(H656,Regiões!$A$1:$E$79,5,FALSE)</f>
        <v>Caparaó</v>
      </c>
      <c r="N656" s="91">
        <v>14690.284</v>
      </c>
      <c r="O656" s="91">
        <v>8117.3620000000001</v>
      </c>
      <c r="P656" s="91">
        <f t="shared" si="32"/>
        <v>131253.44900000002</v>
      </c>
      <c r="Q656" s="91">
        <v>63760.357000000004</v>
      </c>
      <c r="R656" s="91">
        <v>67493.092000000004</v>
      </c>
      <c r="S656" s="91">
        <v>14026.995000000001</v>
      </c>
      <c r="T656" s="91">
        <v>168088.08900000001</v>
      </c>
      <c r="U656" s="91">
        <v>22346</v>
      </c>
      <c r="V656" s="91">
        <v>7522.07</v>
      </c>
    </row>
    <row r="657" spans="1:22" x14ac:dyDescent="0.25">
      <c r="A657" s="27" t="str">
        <f t="shared" si="31"/>
        <v>32025042010</v>
      </c>
      <c r="B657" s="23">
        <f>VLOOKUP(H657,Nomes!$H$2:$I$79,2,FALSE)</f>
        <v>31</v>
      </c>
      <c r="C657" s="23">
        <f>VLOOKUP(D657,Nomes!$C$2:$D$15,2,FALSE)</f>
        <v>9</v>
      </c>
      <c r="D657" s="23">
        <v>2010</v>
      </c>
      <c r="E657" s="23">
        <v>32</v>
      </c>
      <c r="F657" s="23" t="s">
        <v>14</v>
      </c>
      <c r="G657" s="23" t="s">
        <v>96</v>
      </c>
      <c r="H657" s="23" t="s">
        <v>97</v>
      </c>
      <c r="I657" s="23"/>
      <c r="J657" s="23" t="s">
        <v>51</v>
      </c>
      <c r="K657" s="23" t="s">
        <v>52</v>
      </c>
      <c r="L657" s="23">
        <f>VLOOKUP(H657,Regiões!$A$1:$E$79,4,FALSE)</f>
        <v>7</v>
      </c>
      <c r="M657" s="23" t="str">
        <f>VLOOKUP(H657,Regiões!$A$1:$E$79,5,FALSE)</f>
        <v>Rio Doce</v>
      </c>
      <c r="N657" s="91">
        <v>9429.8160000000007</v>
      </c>
      <c r="O657" s="91">
        <v>103089.011</v>
      </c>
      <c r="P657" s="91">
        <f t="shared" si="32"/>
        <v>109412.41099999999</v>
      </c>
      <c r="Q657" s="91">
        <v>72027.001999999993</v>
      </c>
      <c r="R657" s="91">
        <v>37385.409</v>
      </c>
      <c r="S657" s="91">
        <v>33921.199999999997</v>
      </c>
      <c r="T657" s="91">
        <v>255852.43900000001</v>
      </c>
      <c r="U657" s="91">
        <v>11158</v>
      </c>
      <c r="V657" s="91">
        <v>22929.96</v>
      </c>
    </row>
    <row r="658" spans="1:22" x14ac:dyDescent="0.25">
      <c r="A658" s="27" t="str">
        <f t="shared" si="31"/>
        <v>32025532010</v>
      </c>
      <c r="B658" s="23">
        <f>VLOOKUP(H658,Nomes!$H$2:$I$79,2,FALSE)</f>
        <v>32</v>
      </c>
      <c r="C658" s="23">
        <f>VLOOKUP(D658,Nomes!$C$2:$D$15,2,FALSE)</f>
        <v>9</v>
      </c>
      <c r="D658" s="23">
        <v>2010</v>
      </c>
      <c r="E658" s="23">
        <v>32</v>
      </c>
      <c r="F658" s="23" t="s">
        <v>14</v>
      </c>
      <c r="G658" s="23" t="s">
        <v>98</v>
      </c>
      <c r="H658" s="23" t="s">
        <v>99</v>
      </c>
      <c r="I658" s="23"/>
      <c r="J658" s="23" t="s">
        <v>32</v>
      </c>
      <c r="K658" s="23" t="s">
        <v>33</v>
      </c>
      <c r="L658" s="23">
        <f>VLOOKUP(H658,Regiões!$A$1:$E$79,4,FALSE)</f>
        <v>6</v>
      </c>
      <c r="M658" s="23" t="str">
        <f>VLOOKUP(H658,Regiões!$A$1:$E$79,5,FALSE)</f>
        <v>Caparaó</v>
      </c>
      <c r="N658" s="91">
        <v>14759.45</v>
      </c>
      <c r="O658" s="91">
        <v>4111.9740000000002</v>
      </c>
      <c r="P658" s="91">
        <f t="shared" si="32"/>
        <v>44879.432999999997</v>
      </c>
      <c r="Q658" s="91">
        <v>14870.902</v>
      </c>
      <c r="R658" s="91">
        <v>30008.530999999999</v>
      </c>
      <c r="S658" s="91">
        <v>2105.1680000000001</v>
      </c>
      <c r="T658" s="91">
        <v>65856.025999999998</v>
      </c>
      <c r="U658" s="91">
        <v>8964</v>
      </c>
      <c r="V658" s="91">
        <v>7346.72</v>
      </c>
    </row>
    <row r="659" spans="1:22" x14ac:dyDescent="0.25">
      <c r="A659" s="27" t="str">
        <f t="shared" si="31"/>
        <v>32026032010</v>
      </c>
      <c r="B659" s="23">
        <f>VLOOKUP(H659,Nomes!$H$2:$I$79,2,FALSE)</f>
        <v>33</v>
      </c>
      <c r="C659" s="23">
        <f>VLOOKUP(D659,Nomes!$C$2:$D$15,2,FALSE)</f>
        <v>9</v>
      </c>
      <c r="D659" s="23">
        <v>2010</v>
      </c>
      <c r="E659" s="23">
        <v>32</v>
      </c>
      <c r="F659" s="23" t="s">
        <v>14</v>
      </c>
      <c r="G659" s="23" t="s">
        <v>100</v>
      </c>
      <c r="H659" s="23" t="s">
        <v>101</v>
      </c>
      <c r="I659" s="23"/>
      <c r="J659" s="23" t="s">
        <v>17</v>
      </c>
      <c r="K659" s="23" t="s">
        <v>18</v>
      </c>
      <c r="L659" s="23">
        <f>VLOOKUP(H659,Regiões!$A$1:$E$79,4,FALSE)</f>
        <v>4</v>
      </c>
      <c r="M659" s="23" t="str">
        <f>VLOOKUP(H659,Regiões!$A$1:$E$79,5,FALSE)</f>
        <v>Litoral Sul</v>
      </c>
      <c r="N659" s="91">
        <v>12525.291999999999</v>
      </c>
      <c r="O659" s="91">
        <v>23955.543000000001</v>
      </c>
      <c r="P659" s="91">
        <f t="shared" si="32"/>
        <v>116196.356</v>
      </c>
      <c r="Q659" s="91">
        <v>73285.614000000001</v>
      </c>
      <c r="R659" s="91">
        <v>42910.741999999998</v>
      </c>
      <c r="S659" s="91">
        <v>36599.258000000002</v>
      </c>
      <c r="T659" s="91">
        <v>189276.45</v>
      </c>
      <c r="U659" s="91">
        <v>12514</v>
      </c>
      <c r="V659" s="91">
        <v>15125.18</v>
      </c>
    </row>
    <row r="660" spans="1:22" x14ac:dyDescent="0.25">
      <c r="A660" s="27" t="str">
        <f t="shared" si="31"/>
        <v>32026522010</v>
      </c>
      <c r="B660" s="23">
        <f>VLOOKUP(H660,Nomes!$H$2:$I$79,2,FALSE)</f>
        <v>34</v>
      </c>
      <c r="C660" s="23">
        <f>VLOOKUP(D660,Nomes!$C$2:$D$15,2,FALSE)</f>
        <v>9</v>
      </c>
      <c r="D660" s="23">
        <v>2010</v>
      </c>
      <c r="E660" s="23">
        <v>32</v>
      </c>
      <c r="F660" s="23" t="s">
        <v>14</v>
      </c>
      <c r="G660" s="23" t="s">
        <v>102</v>
      </c>
      <c r="H660" s="23" t="s">
        <v>103</v>
      </c>
      <c r="I660" s="23"/>
      <c r="J660" s="23" t="s">
        <v>32</v>
      </c>
      <c r="K660" s="23" t="s">
        <v>33</v>
      </c>
      <c r="L660" s="23">
        <f>VLOOKUP(H660,Regiões!$A$1:$E$79,4,FALSE)</f>
        <v>6</v>
      </c>
      <c r="M660" s="23" t="str">
        <f>VLOOKUP(H660,Regiões!$A$1:$E$79,5,FALSE)</f>
        <v>Caparaó</v>
      </c>
      <c r="N660" s="91">
        <v>14663.708000000001</v>
      </c>
      <c r="O660" s="91">
        <v>5931.9579999999996</v>
      </c>
      <c r="P660" s="91">
        <f t="shared" si="32"/>
        <v>67416.698999999993</v>
      </c>
      <c r="Q660" s="91">
        <v>28586.963</v>
      </c>
      <c r="R660" s="91">
        <v>38829.735999999997</v>
      </c>
      <c r="S660" s="91">
        <v>5906.2430000000004</v>
      </c>
      <c r="T660" s="91">
        <v>93918.607000000004</v>
      </c>
      <c r="U660" s="91">
        <v>11729</v>
      </c>
      <c r="V660" s="91">
        <v>8007.38</v>
      </c>
    </row>
    <row r="661" spans="1:22" x14ac:dyDescent="0.25">
      <c r="A661" s="27" t="str">
        <f t="shared" si="31"/>
        <v>32027022010</v>
      </c>
      <c r="B661" s="23">
        <f>VLOOKUP(H661,Nomes!$H$2:$I$79,2,FALSE)</f>
        <v>35</v>
      </c>
      <c r="C661" s="23">
        <f>VLOOKUP(D661,Nomes!$C$2:$D$15,2,FALSE)</f>
        <v>9</v>
      </c>
      <c r="D661" s="23">
        <v>2010</v>
      </c>
      <c r="E661" s="23">
        <v>32</v>
      </c>
      <c r="F661" s="23" t="s">
        <v>14</v>
      </c>
      <c r="G661" s="23" t="s">
        <v>104</v>
      </c>
      <c r="H661" s="23" t="s">
        <v>105</v>
      </c>
      <c r="I661" s="23"/>
      <c r="J661" s="23" t="s">
        <v>17</v>
      </c>
      <c r="K661" s="23" t="s">
        <v>18</v>
      </c>
      <c r="L661" s="23">
        <f>VLOOKUP(H661,Regiões!$A$1:$E$79,4,FALSE)</f>
        <v>2</v>
      </c>
      <c r="M661" s="23" t="str">
        <f>VLOOKUP(H661,Regiões!$A$1:$E$79,5,FALSE)</f>
        <v>Central Serrana</v>
      </c>
      <c r="N661" s="91">
        <v>24617.294999999998</v>
      </c>
      <c r="O661" s="91">
        <v>10242.311</v>
      </c>
      <c r="P661" s="91">
        <f t="shared" si="32"/>
        <v>88087.584999999992</v>
      </c>
      <c r="Q661" s="91">
        <v>43212.288999999997</v>
      </c>
      <c r="R661" s="91">
        <v>44875.296000000002</v>
      </c>
      <c r="S661" s="91">
        <v>6398.5060000000003</v>
      </c>
      <c r="T661" s="91">
        <v>129345.697</v>
      </c>
      <c r="U661" s="91">
        <v>14134</v>
      </c>
      <c r="V661" s="91">
        <v>9151.39</v>
      </c>
    </row>
    <row r="662" spans="1:22" x14ac:dyDescent="0.25">
      <c r="A662" s="27" t="str">
        <f t="shared" si="31"/>
        <v>32028012010</v>
      </c>
      <c r="B662" s="23">
        <f>VLOOKUP(H662,Nomes!$H$2:$I$79,2,FALSE)</f>
        <v>36</v>
      </c>
      <c r="C662" s="23">
        <f>VLOOKUP(D662,Nomes!$C$2:$D$15,2,FALSE)</f>
        <v>9</v>
      </c>
      <c r="D662" s="23">
        <v>2010</v>
      </c>
      <c r="E662" s="23">
        <v>32</v>
      </c>
      <c r="F662" s="23" t="s">
        <v>14</v>
      </c>
      <c r="G662" s="23" t="s">
        <v>108</v>
      </c>
      <c r="H662" s="23" t="s">
        <v>109</v>
      </c>
      <c r="I662" s="23"/>
      <c r="J662" s="23" t="s">
        <v>32</v>
      </c>
      <c r="K662" s="23" t="s">
        <v>33</v>
      </c>
      <c r="L662" s="23">
        <f>VLOOKUP(H662,Regiões!$A$1:$E$79,4,FALSE)</f>
        <v>4</v>
      </c>
      <c r="M662" s="23" t="str">
        <f>VLOOKUP(H662,Regiões!$A$1:$E$79,5,FALSE)</f>
        <v>Litoral Sul</v>
      </c>
      <c r="N662" s="91">
        <v>53954.720999999998</v>
      </c>
      <c r="O662" s="91">
        <v>886052.75899999996</v>
      </c>
      <c r="P662" s="91">
        <f t="shared" si="32"/>
        <v>373581.32</v>
      </c>
      <c r="Q662" s="91">
        <v>262118.64199999999</v>
      </c>
      <c r="R662" s="91">
        <v>111462.678</v>
      </c>
      <c r="S662" s="91">
        <v>31817.260999999999</v>
      </c>
      <c r="T662" s="91">
        <v>1345406.06</v>
      </c>
      <c r="U662" s="91">
        <v>30988</v>
      </c>
      <c r="V662" s="91">
        <v>43417</v>
      </c>
    </row>
    <row r="663" spans="1:22" x14ac:dyDescent="0.25">
      <c r="A663" s="27" t="str">
        <f t="shared" si="31"/>
        <v>32029002010</v>
      </c>
      <c r="B663" s="23">
        <f>VLOOKUP(H663,Nomes!$H$2:$I$79,2,FALSE)</f>
        <v>37</v>
      </c>
      <c r="C663" s="23">
        <f>VLOOKUP(D663,Nomes!$C$2:$D$15,2,FALSE)</f>
        <v>9</v>
      </c>
      <c r="D663" s="23">
        <v>2010</v>
      </c>
      <c r="E663" s="23">
        <v>32</v>
      </c>
      <c r="F663" s="23" t="s">
        <v>14</v>
      </c>
      <c r="G663" s="23" t="s">
        <v>111</v>
      </c>
      <c r="H663" s="23" t="s">
        <v>112</v>
      </c>
      <c r="I663" s="23"/>
      <c r="J663" s="23" t="s">
        <v>17</v>
      </c>
      <c r="K663" s="23" t="s">
        <v>18</v>
      </c>
      <c r="L663" s="23">
        <f>VLOOKUP(H663,Regiões!$A$1:$E$79,4,FALSE)</f>
        <v>2</v>
      </c>
      <c r="M663" s="23" t="str">
        <f>VLOOKUP(H663,Regiões!$A$1:$E$79,5,FALSE)</f>
        <v>Central Serrana</v>
      </c>
      <c r="N663" s="91">
        <v>15230.654</v>
      </c>
      <c r="O663" s="91">
        <v>16296.09</v>
      </c>
      <c r="P663" s="91">
        <f t="shared" si="32"/>
        <v>76388.453999999998</v>
      </c>
      <c r="Q663" s="91">
        <v>42657.423999999999</v>
      </c>
      <c r="R663" s="91">
        <v>33731.03</v>
      </c>
      <c r="S663" s="91">
        <v>8483.3520000000008</v>
      </c>
      <c r="T663" s="91">
        <v>116398.549</v>
      </c>
      <c r="U663" s="91">
        <v>10881</v>
      </c>
      <c r="V663" s="91">
        <v>10697.41</v>
      </c>
    </row>
    <row r="664" spans="1:22" x14ac:dyDescent="0.25">
      <c r="A664" s="27" t="str">
        <f t="shared" si="31"/>
        <v>32030072010</v>
      </c>
      <c r="B664" s="23">
        <f>VLOOKUP(H664,Nomes!$H$2:$I$79,2,FALSE)</f>
        <v>38</v>
      </c>
      <c r="C664" s="23">
        <f>VLOOKUP(D664,Nomes!$C$2:$D$15,2,FALSE)</f>
        <v>9</v>
      </c>
      <c r="D664" s="23">
        <v>2010</v>
      </c>
      <c r="E664" s="23">
        <v>32</v>
      </c>
      <c r="F664" s="23" t="s">
        <v>14</v>
      </c>
      <c r="G664" s="23" t="s">
        <v>113</v>
      </c>
      <c r="H664" s="23" t="s">
        <v>114</v>
      </c>
      <c r="I664" s="23"/>
      <c r="J664" s="23" t="s">
        <v>32</v>
      </c>
      <c r="K664" s="23" t="s">
        <v>33</v>
      </c>
      <c r="L664" s="23">
        <f>VLOOKUP(H664,Regiões!$A$1:$E$79,4,FALSE)</f>
        <v>6</v>
      </c>
      <c r="M664" s="23" t="str">
        <f>VLOOKUP(H664,Regiões!$A$1:$E$79,5,FALSE)</f>
        <v>Caparaó</v>
      </c>
      <c r="N664" s="91">
        <v>26874.698</v>
      </c>
      <c r="O664" s="91">
        <v>14278.245999999999</v>
      </c>
      <c r="P664" s="91">
        <f t="shared" si="32"/>
        <v>158279.01300000001</v>
      </c>
      <c r="Q664" s="91">
        <v>75408.088000000003</v>
      </c>
      <c r="R664" s="91">
        <v>82870.925000000003</v>
      </c>
      <c r="S664" s="91">
        <v>14430.249</v>
      </c>
      <c r="T664" s="91">
        <v>213862.20600000001</v>
      </c>
      <c r="U664" s="91">
        <v>27340</v>
      </c>
      <c r="V664" s="91">
        <v>7822.32</v>
      </c>
    </row>
    <row r="665" spans="1:22" x14ac:dyDescent="0.25">
      <c r="A665" s="27" t="str">
        <f t="shared" si="31"/>
        <v>32030562010</v>
      </c>
      <c r="B665" s="23">
        <f>VLOOKUP(H665,Nomes!$H$2:$I$79,2,FALSE)</f>
        <v>39</v>
      </c>
      <c r="C665" s="23">
        <f>VLOOKUP(D665,Nomes!$C$2:$D$15,2,FALSE)</f>
        <v>9</v>
      </c>
      <c r="D665" s="23">
        <v>2010</v>
      </c>
      <c r="E665" s="23">
        <v>32</v>
      </c>
      <c r="F665" s="23" t="s">
        <v>14</v>
      </c>
      <c r="G665" s="23" t="s">
        <v>115</v>
      </c>
      <c r="H665" s="23" t="s">
        <v>116</v>
      </c>
      <c r="I665" s="23"/>
      <c r="J665" s="23" t="s">
        <v>51</v>
      </c>
      <c r="K665" s="23" t="s">
        <v>52</v>
      </c>
      <c r="L665" s="23">
        <f>VLOOKUP(H665,Regiões!$A$1:$E$79,4,FALSE)</f>
        <v>9</v>
      </c>
      <c r="M665" s="23" t="str">
        <f>VLOOKUP(H665,Regiões!$A$1:$E$79,5,FALSE)</f>
        <v>Nordeste</v>
      </c>
      <c r="N665" s="91">
        <v>51980.243999999999</v>
      </c>
      <c r="O665" s="91">
        <v>157137.89799999999</v>
      </c>
      <c r="P665" s="91">
        <f t="shared" si="32"/>
        <v>197212.91100000002</v>
      </c>
      <c r="Q665" s="91">
        <v>107959.88</v>
      </c>
      <c r="R665" s="91">
        <v>89253.031000000003</v>
      </c>
      <c r="S665" s="91">
        <v>20574.912</v>
      </c>
      <c r="T665" s="91">
        <v>426905.96299999999</v>
      </c>
      <c r="U665" s="91">
        <v>24718</v>
      </c>
      <c r="V665" s="91">
        <v>17271.060000000001</v>
      </c>
    </row>
    <row r="666" spans="1:22" x14ac:dyDescent="0.25">
      <c r="A666" s="27" t="str">
        <f t="shared" si="31"/>
        <v>32031062010</v>
      </c>
      <c r="B666" s="23">
        <f>VLOOKUP(H666,Nomes!$H$2:$I$79,2,FALSE)</f>
        <v>40</v>
      </c>
      <c r="C666" s="23">
        <f>VLOOKUP(D666,Nomes!$C$2:$D$15,2,FALSE)</f>
        <v>9</v>
      </c>
      <c r="D666" s="23">
        <v>2010</v>
      </c>
      <c r="E666" s="23">
        <v>32</v>
      </c>
      <c r="F666" s="23" t="s">
        <v>14</v>
      </c>
      <c r="G666" s="23" t="s">
        <v>117</v>
      </c>
      <c r="H666" s="23" t="s">
        <v>118</v>
      </c>
      <c r="I666" s="23"/>
      <c r="J666" s="23" t="s">
        <v>32</v>
      </c>
      <c r="K666" s="23" t="s">
        <v>33</v>
      </c>
      <c r="L666" s="23">
        <f>VLOOKUP(H666,Regiões!$A$1:$E$79,4,FALSE)</f>
        <v>6</v>
      </c>
      <c r="M666" s="23" t="str">
        <f>VLOOKUP(H666,Regiões!$A$1:$E$79,5,FALSE)</f>
        <v>Caparaó</v>
      </c>
      <c r="N666" s="91">
        <v>7616.5519999999997</v>
      </c>
      <c r="O666" s="91">
        <v>12230.375</v>
      </c>
      <c r="P666" s="91">
        <f t="shared" si="32"/>
        <v>62336.429000000004</v>
      </c>
      <c r="Q666" s="91">
        <v>27450.97</v>
      </c>
      <c r="R666" s="91">
        <v>34885.459000000003</v>
      </c>
      <c r="S666" s="91">
        <v>5361.9849999999997</v>
      </c>
      <c r="T666" s="91">
        <v>87545.341</v>
      </c>
      <c r="U666" s="91">
        <v>10888</v>
      </c>
      <c r="V666" s="91">
        <v>8040.53</v>
      </c>
    </row>
    <row r="667" spans="1:22" x14ac:dyDescent="0.25">
      <c r="A667" s="27" t="str">
        <f t="shared" si="31"/>
        <v>32031302010</v>
      </c>
      <c r="B667" s="23">
        <f>VLOOKUP(H667,Nomes!$H$2:$I$79,2,FALSE)</f>
        <v>41</v>
      </c>
      <c r="C667" s="23">
        <f>VLOOKUP(D667,Nomes!$C$2:$D$15,2,FALSE)</f>
        <v>9</v>
      </c>
      <c r="D667" s="23">
        <v>2010</v>
      </c>
      <c r="E667" s="23">
        <v>32</v>
      </c>
      <c r="F667" s="23" t="s">
        <v>14</v>
      </c>
      <c r="G667" s="23" t="s">
        <v>119</v>
      </c>
      <c r="H667" s="23" t="s">
        <v>120</v>
      </c>
      <c r="I667" s="23"/>
      <c r="J667" s="23" t="s">
        <v>51</v>
      </c>
      <c r="K667" s="23" t="s">
        <v>52</v>
      </c>
      <c r="L667" s="23">
        <f>VLOOKUP(H667,Regiões!$A$1:$E$79,4,FALSE)</f>
        <v>7</v>
      </c>
      <c r="M667" s="23" t="str">
        <f>VLOOKUP(H667,Regiões!$A$1:$E$79,5,FALSE)</f>
        <v>Rio Doce</v>
      </c>
      <c r="N667" s="91">
        <v>14487.833000000001</v>
      </c>
      <c r="O667" s="91">
        <v>45805.319000000003</v>
      </c>
      <c r="P667" s="91">
        <f t="shared" si="32"/>
        <v>133351.47899999999</v>
      </c>
      <c r="Q667" s="91">
        <v>84420.516000000003</v>
      </c>
      <c r="R667" s="91">
        <v>48930.963000000003</v>
      </c>
      <c r="S667" s="91">
        <v>25164.62</v>
      </c>
      <c r="T667" s="91">
        <v>218809.25</v>
      </c>
      <c r="U667" s="91">
        <v>15808</v>
      </c>
      <c r="V667" s="91">
        <v>13841.68</v>
      </c>
    </row>
    <row r="668" spans="1:22" x14ac:dyDescent="0.25">
      <c r="A668" s="27" t="str">
        <f t="shared" ref="A668:A731" si="33">G668&amp;D668</f>
        <v>32031632010</v>
      </c>
      <c r="B668" s="23">
        <f>VLOOKUP(H668,Nomes!$H$2:$I$79,2,FALSE)</f>
        <v>42</v>
      </c>
      <c r="C668" s="23">
        <f>VLOOKUP(D668,Nomes!$C$2:$D$15,2,FALSE)</f>
        <v>9</v>
      </c>
      <c r="D668" s="23">
        <v>2010</v>
      </c>
      <c r="E668" s="23">
        <v>32</v>
      </c>
      <c r="F668" s="23" t="s">
        <v>14</v>
      </c>
      <c r="G668" s="23" t="s">
        <v>121</v>
      </c>
      <c r="H668" s="23" t="s">
        <v>122</v>
      </c>
      <c r="I668" s="23"/>
      <c r="J668" s="23" t="s">
        <v>17</v>
      </c>
      <c r="K668" s="23" t="s">
        <v>18</v>
      </c>
      <c r="L668" s="23">
        <f>VLOOKUP(H668,Regiões!$A$1:$E$79,4,FALSE)</f>
        <v>3</v>
      </c>
      <c r="M668" s="23" t="str">
        <f>VLOOKUP(H668,Regiões!$A$1:$E$79,5,FALSE)</f>
        <v>Sudoeste Serrana</v>
      </c>
      <c r="N668" s="91">
        <v>16007.46</v>
      </c>
      <c r="O668" s="91">
        <v>4946.8069999999998</v>
      </c>
      <c r="P668" s="91">
        <f t="shared" si="32"/>
        <v>54596.502999999997</v>
      </c>
      <c r="Q668" s="91">
        <v>19853.64</v>
      </c>
      <c r="R668" s="91">
        <v>34742.862999999998</v>
      </c>
      <c r="S668" s="91">
        <v>3877.6570000000002</v>
      </c>
      <c r="T668" s="91">
        <v>79428.426999999996</v>
      </c>
      <c r="U668" s="91">
        <v>10825</v>
      </c>
      <c r="V668" s="91">
        <v>7337.5</v>
      </c>
    </row>
    <row r="669" spans="1:22" x14ac:dyDescent="0.25">
      <c r="A669" s="27" t="str">
        <f t="shared" si="33"/>
        <v>32032052010</v>
      </c>
      <c r="B669" s="23">
        <f>VLOOKUP(H669,Nomes!$H$2:$I$79,2,FALSE)</f>
        <v>43</v>
      </c>
      <c r="C669" s="23">
        <f>VLOOKUP(D669,Nomes!$C$2:$D$15,2,FALSE)</f>
        <v>9</v>
      </c>
      <c r="D669" s="23">
        <v>2010</v>
      </c>
      <c r="E669" s="23">
        <v>32</v>
      </c>
      <c r="F669" s="23" t="s">
        <v>14</v>
      </c>
      <c r="G669" s="23" t="s">
        <v>123</v>
      </c>
      <c r="H669" s="23" t="s">
        <v>54</v>
      </c>
      <c r="I669" s="23"/>
      <c r="J669" s="23" t="s">
        <v>51</v>
      </c>
      <c r="K669" s="23" t="s">
        <v>52</v>
      </c>
      <c r="L669" s="23">
        <f>VLOOKUP(H669,Regiões!$A$1:$E$79,4,FALSE)</f>
        <v>7</v>
      </c>
      <c r="M669" s="23" t="str">
        <f>VLOOKUP(H669,Regiões!$A$1:$E$79,5,FALSE)</f>
        <v>Rio Doce</v>
      </c>
      <c r="N669" s="91">
        <v>164793.11799999999</v>
      </c>
      <c r="O669" s="91">
        <v>1158052.513</v>
      </c>
      <c r="P669" s="91">
        <f t="shared" si="32"/>
        <v>1521689.595</v>
      </c>
      <c r="Q669" s="91">
        <v>1054686.797</v>
      </c>
      <c r="R669" s="91">
        <v>467002.79800000001</v>
      </c>
      <c r="S669" s="91">
        <v>430580.07</v>
      </c>
      <c r="T669" s="91">
        <v>3275115.2940000002</v>
      </c>
      <c r="U669" s="91">
        <v>141254</v>
      </c>
      <c r="V669" s="91">
        <v>23186</v>
      </c>
    </row>
    <row r="670" spans="1:22" x14ac:dyDescent="0.25">
      <c r="A670" s="27" t="str">
        <f t="shared" si="33"/>
        <v>32033042010</v>
      </c>
      <c r="B670" s="23">
        <f>VLOOKUP(H670,Nomes!$H$2:$I$79,2,FALSE)</f>
        <v>44</v>
      </c>
      <c r="C670" s="23">
        <f>VLOOKUP(D670,Nomes!$C$2:$D$15,2,FALSE)</f>
        <v>9</v>
      </c>
      <c r="D670" s="23">
        <v>2010</v>
      </c>
      <c r="E670" s="23">
        <v>32</v>
      </c>
      <c r="F670" s="23" t="s">
        <v>14</v>
      </c>
      <c r="G670" s="23" t="s">
        <v>124</v>
      </c>
      <c r="H670" s="23" t="s">
        <v>125</v>
      </c>
      <c r="I670" s="23"/>
      <c r="J670" s="23" t="s">
        <v>22</v>
      </c>
      <c r="K670" s="23" t="s">
        <v>23</v>
      </c>
      <c r="L670" s="23">
        <f>VLOOKUP(H670,Regiões!$A$1:$E$79,4,FALSE)</f>
        <v>10</v>
      </c>
      <c r="M670" s="23" t="str">
        <f>VLOOKUP(H670,Regiões!$A$1:$E$79,5,FALSE)</f>
        <v>Noroeste</v>
      </c>
      <c r="N670" s="91">
        <v>8312.9920000000002</v>
      </c>
      <c r="O670" s="91">
        <v>12342.976000000001</v>
      </c>
      <c r="P670" s="91">
        <f t="shared" si="32"/>
        <v>65661.16</v>
      </c>
      <c r="Q670" s="91">
        <v>24659.082999999999</v>
      </c>
      <c r="R670" s="91">
        <v>41002.076999999997</v>
      </c>
      <c r="S670" s="91">
        <v>3929.6849999999999</v>
      </c>
      <c r="T670" s="91">
        <v>90246.813999999998</v>
      </c>
      <c r="U670" s="91">
        <v>13600</v>
      </c>
      <c r="V670" s="91">
        <v>6635.8</v>
      </c>
    </row>
    <row r="671" spans="1:22" x14ac:dyDescent="0.25">
      <c r="A671" s="27" t="str">
        <f t="shared" si="33"/>
        <v>32033202010</v>
      </c>
      <c r="B671" s="23">
        <f>VLOOKUP(H671,Nomes!$H$2:$I$79,2,FALSE)</f>
        <v>45</v>
      </c>
      <c r="C671" s="23">
        <f>VLOOKUP(D671,Nomes!$C$2:$D$15,2,FALSE)</f>
        <v>9</v>
      </c>
      <c r="D671" s="23">
        <v>2010</v>
      </c>
      <c r="E671" s="23">
        <v>32</v>
      </c>
      <c r="F671" s="23" t="s">
        <v>14</v>
      </c>
      <c r="G671" s="23" t="s">
        <v>126</v>
      </c>
      <c r="H671" s="23" t="s">
        <v>127</v>
      </c>
      <c r="I671" s="23"/>
      <c r="J671" s="23" t="s">
        <v>32</v>
      </c>
      <c r="K671" s="23" t="s">
        <v>33</v>
      </c>
      <c r="L671" s="23">
        <f>VLOOKUP(H671,Regiões!$A$1:$E$79,4,FALSE)</f>
        <v>4</v>
      </c>
      <c r="M671" s="23" t="str">
        <f>VLOOKUP(H671,Regiões!$A$1:$E$79,5,FALSE)</f>
        <v>Litoral Sul</v>
      </c>
      <c r="N671" s="91">
        <v>40010.902999999998</v>
      </c>
      <c r="O671" s="91">
        <v>387800.39799999999</v>
      </c>
      <c r="P671" s="91">
        <f t="shared" si="32"/>
        <v>296138.46799999999</v>
      </c>
      <c r="Q671" s="91">
        <v>192356.93799999999</v>
      </c>
      <c r="R671" s="91">
        <v>103781.53</v>
      </c>
      <c r="S671" s="91">
        <v>22108.874</v>
      </c>
      <c r="T671" s="91">
        <v>746058.64300000004</v>
      </c>
      <c r="U671" s="91">
        <v>34147</v>
      </c>
      <c r="V671" s="91">
        <v>21848.44</v>
      </c>
    </row>
    <row r="672" spans="1:22" x14ac:dyDescent="0.25">
      <c r="A672" s="27" t="str">
        <f t="shared" si="33"/>
        <v>32033462010</v>
      </c>
      <c r="B672" s="23">
        <f>VLOOKUP(H672,Nomes!$H$2:$I$79,2,FALSE)</f>
        <v>46</v>
      </c>
      <c r="C672" s="23">
        <f>VLOOKUP(D672,Nomes!$C$2:$D$15,2,FALSE)</f>
        <v>9</v>
      </c>
      <c r="D672" s="23">
        <v>2010</v>
      </c>
      <c r="E672" s="23">
        <v>32</v>
      </c>
      <c r="F672" s="23" t="s">
        <v>14</v>
      </c>
      <c r="G672" s="23" t="s">
        <v>128</v>
      </c>
      <c r="H672" s="23" t="s">
        <v>129</v>
      </c>
      <c r="I672" s="23"/>
      <c r="J672" s="23" t="s">
        <v>17</v>
      </c>
      <c r="K672" s="23" t="s">
        <v>18</v>
      </c>
      <c r="L672" s="23">
        <f>VLOOKUP(H672,Regiões!$A$1:$E$79,4,FALSE)</f>
        <v>3</v>
      </c>
      <c r="M672" s="23" t="str">
        <f>VLOOKUP(H672,Regiões!$A$1:$E$79,5,FALSE)</f>
        <v>Sudoeste Serrana</v>
      </c>
      <c r="N672" s="91">
        <v>26041.319</v>
      </c>
      <c r="O672" s="91">
        <v>26506.146000000001</v>
      </c>
      <c r="P672" s="91">
        <f t="shared" si="32"/>
        <v>122287.118</v>
      </c>
      <c r="Q672" s="91">
        <v>73690.645000000004</v>
      </c>
      <c r="R672" s="91">
        <v>48596.472999999998</v>
      </c>
      <c r="S672" s="91">
        <v>18279.749</v>
      </c>
      <c r="T672" s="91">
        <v>193114.33100000001</v>
      </c>
      <c r="U672" s="91">
        <v>14249</v>
      </c>
      <c r="V672" s="91">
        <v>13552.83</v>
      </c>
    </row>
    <row r="673" spans="1:22" x14ac:dyDescent="0.25">
      <c r="A673" s="27" t="str">
        <f t="shared" si="33"/>
        <v>32033532010</v>
      </c>
      <c r="B673" s="23">
        <f>VLOOKUP(H673,Nomes!$H$2:$I$79,2,FALSE)</f>
        <v>47</v>
      </c>
      <c r="C673" s="23">
        <f>VLOOKUP(D673,Nomes!$C$2:$D$15,2,FALSE)</f>
        <v>9</v>
      </c>
      <c r="D673" s="23">
        <v>2010</v>
      </c>
      <c r="E673" s="23">
        <v>32</v>
      </c>
      <c r="F673" s="23" t="s">
        <v>14</v>
      </c>
      <c r="G673" s="23" t="s">
        <v>130</v>
      </c>
      <c r="H673" s="23" t="s">
        <v>131</v>
      </c>
      <c r="I673" s="23"/>
      <c r="J673" s="23" t="s">
        <v>22</v>
      </c>
      <c r="K673" s="23" t="s">
        <v>23</v>
      </c>
      <c r="L673" s="23">
        <f>VLOOKUP(H673,Regiões!$A$1:$E$79,4,FALSE)</f>
        <v>8</v>
      </c>
      <c r="M673" s="23" t="str">
        <f>VLOOKUP(H673,Regiões!$A$1:$E$79,5,FALSE)</f>
        <v>Centro-Oeste</v>
      </c>
      <c r="N673" s="91">
        <v>7491.8879999999999</v>
      </c>
      <c r="O673" s="91">
        <v>38960.031000000003</v>
      </c>
      <c r="P673" s="91">
        <f t="shared" si="32"/>
        <v>82432.016999999993</v>
      </c>
      <c r="Q673" s="91">
        <v>46234.65</v>
      </c>
      <c r="R673" s="91">
        <v>36197.366999999998</v>
      </c>
      <c r="S673" s="91">
        <v>20060.371999999999</v>
      </c>
      <c r="T673" s="91">
        <v>148944.30900000001</v>
      </c>
      <c r="U673" s="91">
        <v>11107</v>
      </c>
      <c r="V673" s="91">
        <v>13409.95</v>
      </c>
    </row>
    <row r="674" spans="1:22" x14ac:dyDescent="0.25">
      <c r="A674" s="27" t="str">
        <f t="shared" si="33"/>
        <v>32034032010</v>
      </c>
      <c r="B674" s="23">
        <f>VLOOKUP(H674,Nomes!$H$2:$I$79,2,FALSE)</f>
        <v>48</v>
      </c>
      <c r="C674" s="23">
        <f>VLOOKUP(D674,Nomes!$C$2:$D$15,2,FALSE)</f>
        <v>9</v>
      </c>
      <c r="D674" s="23">
        <v>2010</v>
      </c>
      <c r="E674" s="23">
        <v>32</v>
      </c>
      <c r="F674" s="23" t="s">
        <v>14</v>
      </c>
      <c r="G674" s="23" t="s">
        <v>132</v>
      </c>
      <c r="H674" s="23" t="s">
        <v>133</v>
      </c>
      <c r="I674" s="23"/>
      <c r="J674" s="23" t="s">
        <v>32</v>
      </c>
      <c r="K674" s="23" t="s">
        <v>33</v>
      </c>
      <c r="L674" s="23">
        <f>VLOOKUP(H674,Regiões!$A$1:$E$79,4,FALSE)</f>
        <v>5</v>
      </c>
      <c r="M674" s="23" t="str">
        <f>VLOOKUP(H674,Regiões!$A$1:$E$79,5,FALSE)</f>
        <v>Central Sul</v>
      </c>
      <c r="N674" s="91">
        <v>24259.763999999999</v>
      </c>
      <c r="O674" s="91">
        <v>38662.623</v>
      </c>
      <c r="P674" s="91">
        <f t="shared" si="32"/>
        <v>164107.85399999999</v>
      </c>
      <c r="Q674" s="91">
        <v>88387.805999999997</v>
      </c>
      <c r="R674" s="91">
        <v>75720.047999999995</v>
      </c>
      <c r="S674" s="91">
        <v>24386.149000000001</v>
      </c>
      <c r="T674" s="91">
        <v>251416.39</v>
      </c>
      <c r="U674" s="91">
        <v>25898</v>
      </c>
      <c r="V674" s="91">
        <v>9707.9500000000007</v>
      </c>
    </row>
    <row r="675" spans="1:22" x14ac:dyDescent="0.25">
      <c r="A675" s="27" t="str">
        <f t="shared" si="33"/>
        <v>32035022010</v>
      </c>
      <c r="B675" s="23">
        <f>VLOOKUP(H675,Nomes!$H$2:$I$79,2,FALSE)</f>
        <v>49</v>
      </c>
      <c r="C675" s="23">
        <f>VLOOKUP(D675,Nomes!$C$2:$D$15,2,FALSE)</f>
        <v>9</v>
      </c>
      <c r="D675" s="23">
        <v>2010</v>
      </c>
      <c r="E675" s="23">
        <v>32</v>
      </c>
      <c r="F675" s="23" t="s">
        <v>14</v>
      </c>
      <c r="G675" s="23" t="s">
        <v>134</v>
      </c>
      <c r="H675" s="23" t="s">
        <v>135</v>
      </c>
      <c r="I675" s="23"/>
      <c r="J675" s="23" t="s">
        <v>51</v>
      </c>
      <c r="K675" s="23" t="s">
        <v>52</v>
      </c>
      <c r="L675" s="23">
        <f>VLOOKUP(H675,Regiões!$A$1:$E$79,4,FALSE)</f>
        <v>9</v>
      </c>
      <c r="M675" s="23" t="str">
        <f>VLOOKUP(H675,Regiões!$A$1:$E$79,5,FALSE)</f>
        <v>Nordeste</v>
      </c>
      <c r="N675" s="91">
        <v>70837.489000000001</v>
      </c>
      <c r="O675" s="91">
        <v>27818.201000000001</v>
      </c>
      <c r="P675" s="91">
        <f t="shared" si="32"/>
        <v>120941.23199999999</v>
      </c>
      <c r="Q675" s="91">
        <v>64781.156999999999</v>
      </c>
      <c r="R675" s="91">
        <v>56160.074999999997</v>
      </c>
      <c r="S675" s="91">
        <v>14393.516</v>
      </c>
      <c r="T675" s="91">
        <v>233990.43799999999</v>
      </c>
      <c r="U675" s="91">
        <v>17854</v>
      </c>
      <c r="V675" s="91">
        <v>13105.77</v>
      </c>
    </row>
    <row r="676" spans="1:22" x14ac:dyDescent="0.25">
      <c r="A676" s="27" t="str">
        <f t="shared" si="33"/>
        <v>32036012010</v>
      </c>
      <c r="B676" s="23">
        <f>VLOOKUP(H676,Nomes!$H$2:$I$79,2,FALSE)</f>
        <v>50</v>
      </c>
      <c r="C676" s="23">
        <f>VLOOKUP(D676,Nomes!$C$2:$D$15,2,FALSE)</f>
        <v>9</v>
      </c>
      <c r="D676" s="23">
        <v>2010</v>
      </c>
      <c r="E676" s="23">
        <v>32</v>
      </c>
      <c r="F676" s="23" t="s">
        <v>14</v>
      </c>
      <c r="G676" s="23" t="s">
        <v>137</v>
      </c>
      <c r="H676" s="23" t="s">
        <v>138</v>
      </c>
      <c r="I676" s="23"/>
      <c r="J676" s="23" t="s">
        <v>51</v>
      </c>
      <c r="K676" s="23" t="s">
        <v>52</v>
      </c>
      <c r="L676" s="23">
        <f>VLOOKUP(H676,Regiões!$A$1:$E$79,4,FALSE)</f>
        <v>9</v>
      </c>
      <c r="M676" s="23" t="str">
        <f>VLOOKUP(H676,Regiões!$A$1:$E$79,5,FALSE)</f>
        <v>Nordeste</v>
      </c>
      <c r="N676" s="91">
        <v>27526.512999999999</v>
      </c>
      <c r="O676" s="91">
        <v>4172.058</v>
      </c>
      <c r="P676" s="91">
        <f t="shared" si="32"/>
        <v>31150.03</v>
      </c>
      <c r="Q676" s="91">
        <v>10647.178</v>
      </c>
      <c r="R676" s="91">
        <v>20502.851999999999</v>
      </c>
      <c r="S676" s="91">
        <v>1737.63</v>
      </c>
      <c r="T676" s="91">
        <v>64586.232000000004</v>
      </c>
      <c r="U676" s="91">
        <v>5672</v>
      </c>
      <c r="V676" s="91">
        <v>11386.85</v>
      </c>
    </row>
    <row r="677" spans="1:22" x14ac:dyDescent="0.25">
      <c r="A677" s="27" t="str">
        <f t="shared" si="33"/>
        <v>32037002010</v>
      </c>
      <c r="B677" s="23">
        <f>VLOOKUP(H677,Nomes!$H$2:$I$79,2,FALSE)</f>
        <v>51</v>
      </c>
      <c r="C677" s="23">
        <f>VLOOKUP(D677,Nomes!$C$2:$D$15,2,FALSE)</f>
        <v>9</v>
      </c>
      <c r="D677" s="23">
        <v>2010</v>
      </c>
      <c r="E677" s="23">
        <v>32</v>
      </c>
      <c r="F677" s="23" t="s">
        <v>14</v>
      </c>
      <c r="G677" s="23" t="s">
        <v>139</v>
      </c>
      <c r="H677" s="23" t="s">
        <v>140</v>
      </c>
      <c r="I677" s="23"/>
      <c r="J677" s="23" t="s">
        <v>32</v>
      </c>
      <c r="K677" s="23" t="s">
        <v>33</v>
      </c>
      <c r="L677" s="23">
        <f>VLOOKUP(H677,Regiões!$A$1:$E$79,4,FALSE)</f>
        <v>6</v>
      </c>
      <c r="M677" s="23" t="str">
        <f>VLOOKUP(H677,Regiões!$A$1:$E$79,5,FALSE)</f>
        <v>Caparaó</v>
      </c>
      <c r="N677" s="91">
        <v>25366.960999999999</v>
      </c>
      <c r="O677" s="91">
        <v>11253.851000000001</v>
      </c>
      <c r="P677" s="91">
        <f t="shared" si="32"/>
        <v>100408.87</v>
      </c>
      <c r="Q677" s="91">
        <v>40201.258999999998</v>
      </c>
      <c r="R677" s="91">
        <v>60207.610999999997</v>
      </c>
      <c r="S677" s="91">
        <v>8071.55</v>
      </c>
      <c r="T677" s="91">
        <v>145101.23199999999</v>
      </c>
      <c r="U677" s="91">
        <v>18387</v>
      </c>
      <c r="V677" s="91">
        <v>7891.51</v>
      </c>
    </row>
    <row r="678" spans="1:22" x14ac:dyDescent="0.25">
      <c r="A678" s="27" t="str">
        <f t="shared" si="33"/>
        <v>32038092010</v>
      </c>
      <c r="B678" s="23">
        <f>VLOOKUP(H678,Nomes!$H$2:$I$79,2,FALSE)</f>
        <v>52</v>
      </c>
      <c r="C678" s="23">
        <f>VLOOKUP(D678,Nomes!$C$2:$D$15,2,FALSE)</f>
        <v>9</v>
      </c>
      <c r="D678" s="23">
        <v>2010</v>
      </c>
      <c r="E678" s="23">
        <v>32</v>
      </c>
      <c r="F678" s="23" t="s">
        <v>14</v>
      </c>
      <c r="G678" s="23" t="s">
        <v>141</v>
      </c>
      <c r="H678" s="23" t="s">
        <v>142</v>
      </c>
      <c r="I678" s="23"/>
      <c r="J678" s="23" t="s">
        <v>32</v>
      </c>
      <c r="K678" s="23" t="s">
        <v>33</v>
      </c>
      <c r="L678" s="23">
        <f>VLOOKUP(H678,Regiões!$A$1:$E$79,4,FALSE)</f>
        <v>5</v>
      </c>
      <c r="M678" s="23" t="str">
        <f>VLOOKUP(H678,Regiões!$A$1:$E$79,5,FALSE)</f>
        <v>Central Sul</v>
      </c>
      <c r="N678" s="91">
        <v>8531.59</v>
      </c>
      <c r="O678" s="91">
        <v>8320.759</v>
      </c>
      <c r="P678" s="91">
        <f t="shared" si="32"/>
        <v>79360.741000000009</v>
      </c>
      <c r="Q678" s="91">
        <v>35808.938000000002</v>
      </c>
      <c r="R678" s="91">
        <v>43551.803</v>
      </c>
      <c r="S678" s="91">
        <v>5868.5860000000002</v>
      </c>
      <c r="T678" s="91">
        <v>102081.67600000001</v>
      </c>
      <c r="U678" s="91">
        <v>14396</v>
      </c>
      <c r="V678" s="91">
        <v>7090.97</v>
      </c>
    </row>
    <row r="679" spans="1:22" x14ac:dyDescent="0.25">
      <c r="A679" s="27" t="str">
        <f t="shared" si="33"/>
        <v>32039082010</v>
      </c>
      <c r="B679" s="23">
        <f>VLOOKUP(H679,Nomes!$H$2:$I$79,2,FALSE)</f>
        <v>53</v>
      </c>
      <c r="C679" s="23">
        <f>VLOOKUP(D679,Nomes!$C$2:$D$15,2,FALSE)</f>
        <v>9</v>
      </c>
      <c r="D679" s="23">
        <v>2010</v>
      </c>
      <c r="E679" s="23">
        <v>32</v>
      </c>
      <c r="F679" s="23" t="s">
        <v>14</v>
      </c>
      <c r="G679" s="23" t="s">
        <v>143</v>
      </c>
      <c r="H679" s="23" t="s">
        <v>25</v>
      </c>
      <c r="I679" s="23"/>
      <c r="J679" s="23" t="s">
        <v>22</v>
      </c>
      <c r="K679" s="23" t="s">
        <v>23</v>
      </c>
      <c r="L679" s="23">
        <f>VLOOKUP(H679,Regiões!$A$1:$E$79,4,FALSE)</f>
        <v>10</v>
      </c>
      <c r="M679" s="23" t="str">
        <f>VLOOKUP(H679,Regiões!$A$1:$E$79,5,FALSE)</f>
        <v>Noroeste</v>
      </c>
      <c r="N679" s="91">
        <v>64100.514999999999</v>
      </c>
      <c r="O679" s="91">
        <v>87713.183000000005</v>
      </c>
      <c r="P679" s="91">
        <f t="shared" si="32"/>
        <v>354527.44400000002</v>
      </c>
      <c r="Q679" s="91">
        <v>209765.11600000001</v>
      </c>
      <c r="R679" s="91">
        <v>144762.32800000001</v>
      </c>
      <c r="S679" s="91">
        <v>49365.470999999998</v>
      </c>
      <c r="T679" s="91">
        <v>555706.61300000001</v>
      </c>
      <c r="U679" s="91">
        <v>46020</v>
      </c>
      <c r="V679" s="91">
        <v>12075.33</v>
      </c>
    </row>
    <row r="680" spans="1:22" x14ac:dyDescent="0.25">
      <c r="A680" s="27" t="str">
        <f t="shared" si="33"/>
        <v>32040052010</v>
      </c>
      <c r="B680" s="23">
        <f>VLOOKUP(H680,Nomes!$H$2:$I$79,2,FALSE)</f>
        <v>54</v>
      </c>
      <c r="C680" s="23">
        <f>VLOOKUP(D680,Nomes!$C$2:$D$15,2,FALSE)</f>
        <v>9</v>
      </c>
      <c r="D680" s="23">
        <v>2010</v>
      </c>
      <c r="E680" s="23">
        <v>32</v>
      </c>
      <c r="F680" s="23" t="s">
        <v>14</v>
      </c>
      <c r="G680" s="23" t="s">
        <v>144</v>
      </c>
      <c r="H680" s="23" t="s">
        <v>145</v>
      </c>
      <c r="I680" s="23"/>
      <c r="J680" s="23" t="s">
        <v>22</v>
      </c>
      <c r="K680" s="23" t="s">
        <v>23</v>
      </c>
      <c r="L680" s="23">
        <f>VLOOKUP(H680,Regiões!$A$1:$E$79,4,FALSE)</f>
        <v>8</v>
      </c>
      <c r="M680" s="23" t="str">
        <f>VLOOKUP(H680,Regiões!$A$1:$E$79,5,FALSE)</f>
        <v>Centro-Oeste</v>
      </c>
      <c r="N680" s="91">
        <v>17634.696</v>
      </c>
      <c r="O680" s="91">
        <v>7615.36</v>
      </c>
      <c r="P680" s="91">
        <f t="shared" si="32"/>
        <v>103812.01800000001</v>
      </c>
      <c r="Q680" s="91">
        <v>38539.459000000003</v>
      </c>
      <c r="R680" s="91">
        <v>65272.559000000001</v>
      </c>
      <c r="S680" s="91">
        <v>6232.009</v>
      </c>
      <c r="T680" s="91">
        <v>135294.08300000001</v>
      </c>
      <c r="U680" s="91">
        <v>21520</v>
      </c>
      <c r="V680" s="91">
        <v>6286.9</v>
      </c>
    </row>
    <row r="681" spans="1:22" x14ac:dyDescent="0.25">
      <c r="A681" s="27" t="str">
        <f t="shared" si="33"/>
        <v>32040542010</v>
      </c>
      <c r="B681" s="23">
        <f>VLOOKUP(H681,Nomes!$H$2:$I$79,2,FALSE)</f>
        <v>55</v>
      </c>
      <c r="C681" s="23">
        <f>VLOOKUP(D681,Nomes!$C$2:$D$15,2,FALSE)</f>
        <v>9</v>
      </c>
      <c r="D681" s="23">
        <v>2010</v>
      </c>
      <c r="E681" s="23">
        <v>32</v>
      </c>
      <c r="F681" s="23" t="s">
        <v>14</v>
      </c>
      <c r="G681" s="23" t="s">
        <v>146</v>
      </c>
      <c r="H681" s="23" t="s">
        <v>147</v>
      </c>
      <c r="I681" s="23"/>
      <c r="J681" s="23" t="s">
        <v>51</v>
      </c>
      <c r="K681" s="23" t="s">
        <v>52</v>
      </c>
      <c r="L681" s="23">
        <f>VLOOKUP(H681,Regiões!$A$1:$E$79,4,FALSE)</f>
        <v>9</v>
      </c>
      <c r="M681" s="23" t="str">
        <f>VLOOKUP(H681,Regiões!$A$1:$E$79,5,FALSE)</f>
        <v>Nordeste</v>
      </c>
      <c r="N681" s="91">
        <v>38064.678</v>
      </c>
      <c r="O681" s="91">
        <v>20381.615000000002</v>
      </c>
      <c r="P681" s="91">
        <f t="shared" si="32"/>
        <v>153827.58299999998</v>
      </c>
      <c r="Q681" s="91">
        <v>81869.842000000004</v>
      </c>
      <c r="R681" s="91">
        <v>71957.740999999995</v>
      </c>
      <c r="S681" s="91">
        <v>19340.014999999999</v>
      </c>
      <c r="T681" s="91">
        <v>231613.891</v>
      </c>
      <c r="U681" s="91">
        <v>23789</v>
      </c>
      <c r="V681" s="91">
        <v>9736.18</v>
      </c>
    </row>
    <row r="682" spans="1:22" x14ac:dyDescent="0.25">
      <c r="A682" s="27" t="str">
        <f t="shared" si="33"/>
        <v>32041042010</v>
      </c>
      <c r="B682" s="23">
        <f>VLOOKUP(H682,Nomes!$H$2:$I$79,2,FALSE)</f>
        <v>56</v>
      </c>
      <c r="C682" s="23">
        <f>VLOOKUP(D682,Nomes!$C$2:$D$15,2,FALSE)</f>
        <v>9</v>
      </c>
      <c r="D682" s="23">
        <v>2010</v>
      </c>
      <c r="E682" s="23">
        <v>32</v>
      </c>
      <c r="F682" s="23" t="s">
        <v>14</v>
      </c>
      <c r="G682" s="23" t="s">
        <v>148</v>
      </c>
      <c r="H682" s="23" t="s">
        <v>149</v>
      </c>
      <c r="I682" s="23"/>
      <c r="J682" s="23" t="s">
        <v>51</v>
      </c>
      <c r="K682" s="23" t="s">
        <v>52</v>
      </c>
      <c r="L682" s="23">
        <f>VLOOKUP(H682,Regiões!$A$1:$E$79,4,FALSE)</f>
        <v>9</v>
      </c>
      <c r="M682" s="23" t="str">
        <f>VLOOKUP(H682,Regiões!$A$1:$E$79,5,FALSE)</f>
        <v>Nordeste</v>
      </c>
      <c r="N682" s="91">
        <v>98863.437000000005</v>
      </c>
      <c r="O682" s="91">
        <v>22289.005000000001</v>
      </c>
      <c r="P682" s="91">
        <f t="shared" si="32"/>
        <v>167806.799</v>
      </c>
      <c r="Q682" s="91">
        <v>88435.468999999997</v>
      </c>
      <c r="R682" s="91">
        <v>79371.33</v>
      </c>
      <c r="S682" s="91">
        <v>23182.021000000001</v>
      </c>
      <c r="T682" s="91">
        <v>312141.26199999999</v>
      </c>
      <c r="U682" s="91">
        <v>23891</v>
      </c>
      <c r="V682" s="91">
        <v>13065.22</v>
      </c>
    </row>
    <row r="683" spans="1:22" x14ac:dyDescent="0.25">
      <c r="A683" s="27" t="str">
        <f t="shared" si="33"/>
        <v>32042032010</v>
      </c>
      <c r="B683" s="23">
        <f>VLOOKUP(H683,Nomes!$H$2:$I$79,2,FALSE)</f>
        <v>57</v>
      </c>
      <c r="C683" s="23">
        <f>VLOOKUP(D683,Nomes!$C$2:$D$15,2,FALSE)</f>
        <v>9</v>
      </c>
      <c r="D683" s="23">
        <v>2010</v>
      </c>
      <c r="E683" s="23">
        <v>32</v>
      </c>
      <c r="F683" s="23" t="s">
        <v>14</v>
      </c>
      <c r="G683" s="23" t="s">
        <v>150</v>
      </c>
      <c r="H683" s="23" t="s">
        <v>151</v>
      </c>
      <c r="I683" s="23"/>
      <c r="J683" s="23" t="s">
        <v>17</v>
      </c>
      <c r="K683" s="23" t="s">
        <v>18</v>
      </c>
      <c r="L683" s="23">
        <f>VLOOKUP(H683,Regiões!$A$1:$E$79,4,FALSE)</f>
        <v>4</v>
      </c>
      <c r="M683" s="23" t="str">
        <f>VLOOKUP(H683,Regiões!$A$1:$E$79,5,FALSE)</f>
        <v>Litoral Sul</v>
      </c>
      <c r="N683" s="91">
        <v>4624.5839999999998</v>
      </c>
      <c r="O683" s="91">
        <v>102144.84</v>
      </c>
      <c r="P683" s="91">
        <f t="shared" si="32"/>
        <v>144299.27600000001</v>
      </c>
      <c r="Q683" s="91">
        <v>84736.350999999995</v>
      </c>
      <c r="R683" s="91">
        <v>59562.925000000003</v>
      </c>
      <c r="S683" s="91">
        <v>13584.268</v>
      </c>
      <c r="T683" s="91">
        <v>264652.96799999999</v>
      </c>
      <c r="U683" s="91">
        <v>18123</v>
      </c>
      <c r="V683" s="91">
        <v>14603.15</v>
      </c>
    </row>
    <row r="684" spans="1:22" x14ac:dyDescent="0.25">
      <c r="A684" s="27" t="str">
        <f t="shared" si="33"/>
        <v>32042522010</v>
      </c>
      <c r="B684" s="23">
        <f>VLOOKUP(H684,Nomes!$H$2:$I$79,2,FALSE)</f>
        <v>58</v>
      </c>
      <c r="C684" s="23">
        <f>VLOOKUP(D684,Nomes!$C$2:$D$15,2,FALSE)</f>
        <v>9</v>
      </c>
      <c r="D684" s="23">
        <v>2010</v>
      </c>
      <c r="E684" s="23">
        <v>32</v>
      </c>
      <c r="F684" s="23" t="s">
        <v>14</v>
      </c>
      <c r="G684" s="23" t="s">
        <v>152</v>
      </c>
      <c r="H684" s="23" t="s">
        <v>153</v>
      </c>
      <c r="I684" s="23"/>
      <c r="J684" s="23" t="s">
        <v>51</v>
      </c>
      <c r="K684" s="23" t="s">
        <v>52</v>
      </c>
      <c r="L684" s="23">
        <f>VLOOKUP(H684,Regiões!$A$1:$E$79,4,FALSE)</f>
        <v>9</v>
      </c>
      <c r="M684" s="23" t="str">
        <f>VLOOKUP(H684,Regiões!$A$1:$E$79,5,FALSE)</f>
        <v>Nordeste</v>
      </c>
      <c r="N684" s="91">
        <v>8526.6659999999993</v>
      </c>
      <c r="O684" s="91">
        <v>8508.3919999999998</v>
      </c>
      <c r="P684" s="91">
        <f t="shared" si="32"/>
        <v>39235.058000000005</v>
      </c>
      <c r="Q684" s="91">
        <v>15103.141</v>
      </c>
      <c r="R684" s="91">
        <v>24131.917000000001</v>
      </c>
      <c r="S684" s="91">
        <v>2712.8960000000002</v>
      </c>
      <c r="T684" s="91">
        <v>58983.012000000002</v>
      </c>
      <c r="U684" s="91">
        <v>6979</v>
      </c>
      <c r="V684" s="91">
        <v>8451.5</v>
      </c>
    </row>
    <row r="685" spans="1:22" x14ac:dyDescent="0.25">
      <c r="A685" s="27" t="str">
        <f t="shared" si="33"/>
        <v>32043022010</v>
      </c>
      <c r="B685" s="23">
        <f>VLOOKUP(H685,Nomes!$H$2:$I$79,2,FALSE)</f>
        <v>59</v>
      </c>
      <c r="C685" s="23">
        <f>VLOOKUP(D685,Nomes!$C$2:$D$15,2,FALSE)</f>
        <v>9</v>
      </c>
      <c r="D685" s="23">
        <v>2010</v>
      </c>
      <c r="E685" s="23">
        <v>32</v>
      </c>
      <c r="F685" s="23" t="s">
        <v>14</v>
      </c>
      <c r="G685" s="23" t="s">
        <v>154</v>
      </c>
      <c r="H685" s="23" t="s">
        <v>155</v>
      </c>
      <c r="I685" s="23"/>
      <c r="J685" s="23" t="s">
        <v>32</v>
      </c>
      <c r="K685" s="23" t="s">
        <v>33</v>
      </c>
      <c r="L685" s="23">
        <f>VLOOKUP(H685,Regiões!$A$1:$E$79,4,FALSE)</f>
        <v>4</v>
      </c>
      <c r="M685" s="23" t="str">
        <f>VLOOKUP(H685,Regiões!$A$1:$E$79,5,FALSE)</f>
        <v>Litoral Sul</v>
      </c>
      <c r="N685" s="91">
        <v>28974.213</v>
      </c>
      <c r="O685" s="91">
        <v>2466018.8810000001</v>
      </c>
      <c r="P685" s="91">
        <f t="shared" si="32"/>
        <v>563143.81799999997</v>
      </c>
      <c r="Q685" s="91">
        <v>508352.56400000001</v>
      </c>
      <c r="R685" s="91">
        <v>54791.254000000001</v>
      </c>
      <c r="S685" s="91">
        <v>23890.026000000002</v>
      </c>
      <c r="T685" s="91">
        <v>3082026.9380000001</v>
      </c>
      <c r="U685" s="91">
        <v>10315</v>
      </c>
      <c r="V685" s="91">
        <v>298790.78000000003</v>
      </c>
    </row>
    <row r="686" spans="1:22" x14ac:dyDescent="0.25">
      <c r="A686" s="27" t="str">
        <f t="shared" si="33"/>
        <v>32043512010</v>
      </c>
      <c r="B686" s="23">
        <f>VLOOKUP(H686,Nomes!$H$2:$I$79,2,FALSE)</f>
        <v>60</v>
      </c>
      <c r="C686" s="23">
        <f>VLOOKUP(D686,Nomes!$C$2:$D$15,2,FALSE)</f>
        <v>9</v>
      </c>
      <c r="D686" s="23">
        <v>2010</v>
      </c>
      <c r="E686" s="23">
        <v>32</v>
      </c>
      <c r="F686" s="23" t="s">
        <v>14</v>
      </c>
      <c r="G686" s="23" t="s">
        <v>156</v>
      </c>
      <c r="H686" s="23" t="s">
        <v>157</v>
      </c>
      <c r="I686" s="23"/>
      <c r="J686" s="23" t="s">
        <v>51</v>
      </c>
      <c r="K686" s="23" t="s">
        <v>52</v>
      </c>
      <c r="L686" s="23">
        <f>VLOOKUP(H686,Regiões!$A$1:$E$79,4,FALSE)</f>
        <v>7</v>
      </c>
      <c r="M686" s="23" t="str">
        <f>VLOOKUP(H686,Regiões!$A$1:$E$79,5,FALSE)</f>
        <v>Rio Doce</v>
      </c>
      <c r="N686" s="91">
        <v>35649.052000000003</v>
      </c>
      <c r="O686" s="91">
        <v>14405.65</v>
      </c>
      <c r="P686" s="91">
        <f t="shared" si="32"/>
        <v>114801.622</v>
      </c>
      <c r="Q686" s="91">
        <v>54506.892</v>
      </c>
      <c r="R686" s="91">
        <v>60294.73</v>
      </c>
      <c r="S686" s="91">
        <v>13184.862999999999</v>
      </c>
      <c r="T686" s="91">
        <v>178041.18599999999</v>
      </c>
      <c r="U686" s="91">
        <v>17538</v>
      </c>
      <c r="V686" s="91">
        <v>10151.74</v>
      </c>
    </row>
    <row r="687" spans="1:22" x14ac:dyDescent="0.25">
      <c r="A687" s="27" t="str">
        <f t="shared" si="33"/>
        <v>32044012010</v>
      </c>
      <c r="B687" s="23">
        <f>VLOOKUP(H687,Nomes!$H$2:$I$79,2,FALSE)</f>
        <v>61</v>
      </c>
      <c r="C687" s="23">
        <f>VLOOKUP(D687,Nomes!$C$2:$D$15,2,FALSE)</f>
        <v>9</v>
      </c>
      <c r="D687" s="23">
        <v>2010</v>
      </c>
      <c r="E687" s="23">
        <v>32</v>
      </c>
      <c r="F687" s="23" t="s">
        <v>14</v>
      </c>
      <c r="G687" s="23" t="s">
        <v>158</v>
      </c>
      <c r="H687" s="23" t="s">
        <v>159</v>
      </c>
      <c r="I687" s="23"/>
      <c r="J687" s="23" t="s">
        <v>17</v>
      </c>
      <c r="K687" s="23" t="s">
        <v>18</v>
      </c>
      <c r="L687" s="23">
        <f>VLOOKUP(H687,Regiões!$A$1:$E$79,4,FALSE)</f>
        <v>4</v>
      </c>
      <c r="M687" s="23" t="str">
        <f>VLOOKUP(H687,Regiões!$A$1:$E$79,5,FALSE)</f>
        <v>Litoral Sul</v>
      </c>
      <c r="N687" s="91">
        <v>9479.4619999999995</v>
      </c>
      <c r="O687" s="91">
        <v>22606.306</v>
      </c>
      <c r="P687" s="91">
        <f t="shared" si="32"/>
        <v>71301.032999999996</v>
      </c>
      <c r="Q687" s="91">
        <v>32850.131999999998</v>
      </c>
      <c r="R687" s="91">
        <v>38450.900999999998</v>
      </c>
      <c r="S687" s="91">
        <v>10727.745000000001</v>
      </c>
      <c r="T687" s="91">
        <v>114114.545</v>
      </c>
      <c r="U687" s="91">
        <v>11333</v>
      </c>
      <c r="V687" s="91">
        <v>10069.23</v>
      </c>
    </row>
    <row r="688" spans="1:22" x14ac:dyDescent="0.25">
      <c r="A688" s="27" t="str">
        <f t="shared" si="33"/>
        <v>32045002010</v>
      </c>
      <c r="B688" s="23">
        <f>VLOOKUP(H688,Nomes!$H$2:$I$79,2,FALSE)</f>
        <v>62</v>
      </c>
      <c r="C688" s="23">
        <f>VLOOKUP(D688,Nomes!$C$2:$D$15,2,FALSE)</f>
        <v>9</v>
      </c>
      <c r="D688" s="23">
        <v>2010</v>
      </c>
      <c r="E688" s="23">
        <v>32</v>
      </c>
      <c r="F688" s="23" t="s">
        <v>14</v>
      </c>
      <c r="G688" s="23" t="s">
        <v>160</v>
      </c>
      <c r="H688" s="23" t="s">
        <v>161</v>
      </c>
      <c r="I688" s="23"/>
      <c r="J688" s="23" t="s">
        <v>17</v>
      </c>
      <c r="K688" s="23" t="s">
        <v>18</v>
      </c>
      <c r="L688" s="23">
        <f>VLOOKUP(H688,Regiões!$A$1:$E$79,4,FALSE)</f>
        <v>2</v>
      </c>
      <c r="M688" s="23" t="str">
        <f>VLOOKUP(H688,Regiões!$A$1:$E$79,5,FALSE)</f>
        <v>Central Serrana</v>
      </c>
      <c r="N688" s="91">
        <v>27015.171999999999</v>
      </c>
      <c r="O688" s="91">
        <v>12881.46</v>
      </c>
      <c r="P688" s="91">
        <f t="shared" si="32"/>
        <v>64620.785999999993</v>
      </c>
      <c r="Q688" s="91">
        <v>24381.384999999998</v>
      </c>
      <c r="R688" s="91">
        <v>40239.400999999998</v>
      </c>
      <c r="S688" s="91">
        <v>4037.9520000000002</v>
      </c>
      <c r="T688" s="91">
        <v>108555.371</v>
      </c>
      <c r="U688" s="91">
        <v>12255</v>
      </c>
      <c r="V688" s="91">
        <v>8858.0499999999993</v>
      </c>
    </row>
    <row r="689" spans="1:22" x14ac:dyDescent="0.25">
      <c r="A689" s="27" t="str">
        <f t="shared" si="33"/>
        <v>32045592010</v>
      </c>
      <c r="B689" s="23">
        <f>VLOOKUP(H689,Nomes!$H$2:$I$79,2,FALSE)</f>
        <v>63</v>
      </c>
      <c r="C689" s="23">
        <f>VLOOKUP(D689,Nomes!$C$2:$D$15,2,FALSE)</f>
        <v>9</v>
      </c>
      <c r="D689" s="23">
        <v>2010</v>
      </c>
      <c r="E689" s="23">
        <v>32</v>
      </c>
      <c r="F689" s="23" t="s">
        <v>14</v>
      </c>
      <c r="G689" s="23" t="s">
        <v>162</v>
      </c>
      <c r="H689" s="23" t="s">
        <v>163</v>
      </c>
      <c r="I689" s="23"/>
      <c r="J689" s="23" t="s">
        <v>17</v>
      </c>
      <c r="K689" s="23" t="s">
        <v>18</v>
      </c>
      <c r="L689" s="23">
        <f>VLOOKUP(H689,Regiões!$A$1:$E$79,4,FALSE)</f>
        <v>2</v>
      </c>
      <c r="M689" s="23" t="str">
        <f>VLOOKUP(H689,Regiões!$A$1:$E$79,5,FALSE)</f>
        <v>Central Serrana</v>
      </c>
      <c r="N689" s="91">
        <v>199007.81099999999</v>
      </c>
      <c r="O689" s="91">
        <v>34098.531000000003</v>
      </c>
      <c r="P689" s="91">
        <f t="shared" si="32"/>
        <v>252406.33799999999</v>
      </c>
      <c r="Q689" s="91">
        <v>148314.03200000001</v>
      </c>
      <c r="R689" s="91">
        <v>104092.306</v>
      </c>
      <c r="S689" s="91">
        <v>33351.334999999999</v>
      </c>
      <c r="T689" s="91">
        <v>518864.01400000002</v>
      </c>
      <c r="U689" s="91">
        <v>34178</v>
      </c>
      <c r="V689" s="91">
        <v>15181.23</v>
      </c>
    </row>
    <row r="690" spans="1:22" x14ac:dyDescent="0.25">
      <c r="A690" s="27" t="str">
        <f t="shared" si="33"/>
        <v>32046092010</v>
      </c>
      <c r="B690" s="23">
        <f>VLOOKUP(H690,Nomes!$H$2:$I$79,2,FALSE)</f>
        <v>64</v>
      </c>
      <c r="C690" s="23">
        <f>VLOOKUP(D690,Nomes!$C$2:$D$15,2,FALSE)</f>
        <v>9</v>
      </c>
      <c r="D690" s="23">
        <v>2010</v>
      </c>
      <c r="E690" s="23">
        <v>32</v>
      </c>
      <c r="F690" s="23" t="s">
        <v>14</v>
      </c>
      <c r="G690" s="23" t="s">
        <v>164</v>
      </c>
      <c r="H690" s="23" t="s">
        <v>107</v>
      </c>
      <c r="I690" s="23"/>
      <c r="J690" s="23" t="s">
        <v>17</v>
      </c>
      <c r="K690" s="23" t="s">
        <v>18</v>
      </c>
      <c r="L690" s="23">
        <f>VLOOKUP(H690,Regiões!$A$1:$E$79,4,FALSE)</f>
        <v>2</v>
      </c>
      <c r="M690" s="23" t="str">
        <f>VLOOKUP(H690,Regiões!$A$1:$E$79,5,FALSE)</f>
        <v>Central Serrana</v>
      </c>
      <c r="N690" s="91">
        <v>37144.171999999999</v>
      </c>
      <c r="O690" s="91">
        <v>29907.108</v>
      </c>
      <c r="P690" s="91">
        <f t="shared" si="32"/>
        <v>166655.64299999998</v>
      </c>
      <c r="Q690" s="91">
        <v>96409.68</v>
      </c>
      <c r="R690" s="91">
        <v>70245.963000000003</v>
      </c>
      <c r="S690" s="91">
        <v>17142.362000000001</v>
      </c>
      <c r="T690" s="91">
        <v>250849.285</v>
      </c>
      <c r="U690" s="91">
        <v>21815</v>
      </c>
      <c r="V690" s="91">
        <v>11498.94</v>
      </c>
    </row>
    <row r="691" spans="1:22" x14ac:dyDescent="0.25">
      <c r="A691" s="27" t="str">
        <f t="shared" si="33"/>
        <v>32046582010</v>
      </c>
      <c r="B691" s="23">
        <f>VLOOKUP(H691,Nomes!$H$2:$I$79,2,FALSE)</f>
        <v>65</v>
      </c>
      <c r="C691" s="23">
        <f>VLOOKUP(D691,Nomes!$C$2:$D$15,2,FALSE)</f>
        <v>9</v>
      </c>
      <c r="D691" s="23">
        <v>2010</v>
      </c>
      <c r="E691" s="23">
        <v>32</v>
      </c>
      <c r="F691" s="23" t="s">
        <v>14</v>
      </c>
      <c r="G691" s="23" t="s">
        <v>165</v>
      </c>
      <c r="H691" s="23" t="s">
        <v>166</v>
      </c>
      <c r="I691" s="23"/>
      <c r="J691" s="23" t="s">
        <v>22</v>
      </c>
      <c r="K691" s="23" t="s">
        <v>23</v>
      </c>
      <c r="L691" s="23">
        <f>VLOOKUP(H691,Regiões!$A$1:$E$79,4,FALSE)</f>
        <v>8</v>
      </c>
      <c r="M691" s="23" t="str">
        <f>VLOOKUP(H691,Regiões!$A$1:$E$79,5,FALSE)</f>
        <v>Centro-Oeste</v>
      </c>
      <c r="N691" s="91">
        <v>13849.812</v>
      </c>
      <c r="O691" s="91">
        <v>26463.825000000001</v>
      </c>
      <c r="P691" s="91">
        <f t="shared" si="32"/>
        <v>50114.444000000003</v>
      </c>
      <c r="Q691" s="91">
        <v>22083.406999999999</v>
      </c>
      <c r="R691" s="91">
        <v>28031.037</v>
      </c>
      <c r="S691" s="91">
        <v>9269.8780000000006</v>
      </c>
      <c r="T691" s="91">
        <v>99697.957999999999</v>
      </c>
      <c r="U691" s="91">
        <v>8016</v>
      </c>
      <c r="V691" s="91">
        <v>12437.37</v>
      </c>
    </row>
    <row r="692" spans="1:22" x14ac:dyDescent="0.25">
      <c r="A692" s="27" t="str">
        <f t="shared" si="33"/>
        <v>32047082010</v>
      </c>
      <c r="B692" s="23">
        <f>VLOOKUP(H692,Nomes!$H$2:$I$79,2,FALSE)</f>
        <v>66</v>
      </c>
      <c r="C692" s="23">
        <f>VLOOKUP(D692,Nomes!$C$2:$D$15,2,FALSE)</f>
        <v>9</v>
      </c>
      <c r="D692" s="23">
        <v>2010</v>
      </c>
      <c r="E692" s="23">
        <v>32</v>
      </c>
      <c r="F692" s="23" t="s">
        <v>14</v>
      </c>
      <c r="G692" s="23" t="s">
        <v>167</v>
      </c>
      <c r="H692" s="23" t="s">
        <v>168</v>
      </c>
      <c r="I692" s="23"/>
      <c r="J692" s="23" t="s">
        <v>22</v>
      </c>
      <c r="K692" s="23" t="s">
        <v>23</v>
      </c>
      <c r="L692" s="23">
        <f>VLOOKUP(H692,Regiões!$A$1:$E$79,4,FALSE)</f>
        <v>8</v>
      </c>
      <c r="M692" s="23" t="str">
        <f>VLOOKUP(H692,Regiões!$A$1:$E$79,5,FALSE)</f>
        <v>Centro-Oeste</v>
      </c>
      <c r="N692" s="91">
        <v>20417.346000000001</v>
      </c>
      <c r="O692" s="91">
        <v>43368.084000000003</v>
      </c>
      <c r="P692" s="91">
        <f t="shared" si="32"/>
        <v>232429.31199999998</v>
      </c>
      <c r="Q692" s="91">
        <v>140293.80799999999</v>
      </c>
      <c r="R692" s="91">
        <v>92135.504000000001</v>
      </c>
      <c r="S692" s="91">
        <v>34905.222999999998</v>
      </c>
      <c r="T692" s="91">
        <v>331119.96399999998</v>
      </c>
      <c r="U692" s="91">
        <v>31859</v>
      </c>
      <c r="V692" s="91">
        <v>10393.290000000001</v>
      </c>
    </row>
    <row r="693" spans="1:22" x14ac:dyDescent="0.25">
      <c r="A693" s="27" t="str">
        <f t="shared" si="33"/>
        <v>32048072010</v>
      </c>
      <c r="B693" s="23">
        <f>VLOOKUP(H693,Nomes!$H$2:$I$79,2,FALSE)</f>
        <v>67</v>
      </c>
      <c r="C693" s="23">
        <f>VLOOKUP(D693,Nomes!$C$2:$D$15,2,FALSE)</f>
        <v>9</v>
      </c>
      <c r="D693" s="23">
        <v>2010</v>
      </c>
      <c r="E693" s="23">
        <v>32</v>
      </c>
      <c r="F693" s="23" t="s">
        <v>14</v>
      </c>
      <c r="G693" s="23" t="s">
        <v>169</v>
      </c>
      <c r="H693" s="23" t="s">
        <v>170</v>
      </c>
      <c r="I693" s="23"/>
      <c r="J693" s="23" t="s">
        <v>32</v>
      </c>
      <c r="K693" s="23" t="s">
        <v>33</v>
      </c>
      <c r="L693" s="23">
        <f>VLOOKUP(H693,Regiões!$A$1:$E$79,4,FALSE)</f>
        <v>6</v>
      </c>
      <c r="M693" s="23" t="str">
        <f>VLOOKUP(H693,Regiões!$A$1:$E$79,5,FALSE)</f>
        <v>Caparaó</v>
      </c>
      <c r="N693" s="91">
        <v>7139.0249999999996</v>
      </c>
      <c r="O693" s="91">
        <v>4846.4489999999996</v>
      </c>
      <c r="P693" s="91">
        <f t="shared" si="32"/>
        <v>63257.150999999998</v>
      </c>
      <c r="Q693" s="91">
        <v>29070.019</v>
      </c>
      <c r="R693" s="91">
        <v>34187.131999999998</v>
      </c>
      <c r="S693" s="91">
        <v>4950.5569999999998</v>
      </c>
      <c r="T693" s="91">
        <v>80193.182000000001</v>
      </c>
      <c r="U693" s="91">
        <v>10417</v>
      </c>
      <c r="V693" s="91">
        <v>7698.3</v>
      </c>
    </row>
    <row r="694" spans="1:22" x14ac:dyDescent="0.25">
      <c r="A694" s="27" t="str">
        <f t="shared" si="33"/>
        <v>32049062010</v>
      </c>
      <c r="B694" s="23">
        <f>VLOOKUP(H694,Nomes!$H$2:$I$79,2,FALSE)</f>
        <v>68</v>
      </c>
      <c r="C694" s="23">
        <f>VLOOKUP(D694,Nomes!$C$2:$D$15,2,FALSE)</f>
        <v>9</v>
      </c>
      <c r="D694" s="23">
        <v>2010</v>
      </c>
      <c r="E694" s="23">
        <v>32</v>
      </c>
      <c r="F694" s="23" t="s">
        <v>14</v>
      </c>
      <c r="G694" s="23" t="s">
        <v>171</v>
      </c>
      <c r="H694" s="23" t="s">
        <v>78</v>
      </c>
      <c r="I694" s="23"/>
      <c r="J694" s="23" t="s">
        <v>51</v>
      </c>
      <c r="K694" s="23" t="s">
        <v>52</v>
      </c>
      <c r="L694" s="23">
        <f>VLOOKUP(H694,Regiões!$A$1:$E$79,4,FALSE)</f>
        <v>9</v>
      </c>
      <c r="M694" s="23" t="str">
        <f>VLOOKUP(H694,Regiões!$A$1:$E$79,5,FALSE)</f>
        <v>Nordeste</v>
      </c>
      <c r="N694" s="91">
        <v>114688.15399999999</v>
      </c>
      <c r="O694" s="91">
        <v>180688.087</v>
      </c>
      <c r="P694" s="91">
        <f t="shared" si="32"/>
        <v>864746.11199999996</v>
      </c>
      <c r="Q694" s="91">
        <v>517491.77799999999</v>
      </c>
      <c r="R694" s="91">
        <v>347254.33399999997</v>
      </c>
      <c r="S694" s="91">
        <v>108367.341</v>
      </c>
      <c r="T694" s="91">
        <v>1268489.693</v>
      </c>
      <c r="U694" s="91">
        <v>109067</v>
      </c>
      <c r="V694" s="91">
        <v>11630.37</v>
      </c>
    </row>
    <row r="695" spans="1:22" x14ac:dyDescent="0.25">
      <c r="A695" s="27" t="str">
        <f t="shared" si="33"/>
        <v>32049552010</v>
      </c>
      <c r="B695" s="23">
        <f>VLOOKUP(H695,Nomes!$H$2:$I$79,2,FALSE)</f>
        <v>69</v>
      </c>
      <c r="C695" s="23">
        <f>VLOOKUP(D695,Nomes!$C$2:$D$15,2,FALSE)</f>
        <v>9</v>
      </c>
      <c r="D695" s="23">
        <v>2010</v>
      </c>
      <c r="E695" s="23">
        <v>32</v>
      </c>
      <c r="F695" s="23" t="s">
        <v>14</v>
      </c>
      <c r="G695" s="23" t="s">
        <v>172</v>
      </c>
      <c r="H695" s="23" t="s">
        <v>173</v>
      </c>
      <c r="I695" s="23"/>
      <c r="J695" s="23" t="s">
        <v>17</v>
      </c>
      <c r="K695" s="23" t="s">
        <v>18</v>
      </c>
      <c r="L695" s="23">
        <f>VLOOKUP(H695,Regiões!$A$1:$E$79,4,FALSE)</f>
        <v>8</v>
      </c>
      <c r="M695" s="23" t="str">
        <f>VLOOKUP(H695,Regiões!$A$1:$E$79,5,FALSE)</f>
        <v>Centro-Oeste</v>
      </c>
      <c r="N695" s="91">
        <v>12819.145</v>
      </c>
      <c r="O695" s="91">
        <v>20010.405999999999</v>
      </c>
      <c r="P695" s="91">
        <f t="shared" si="32"/>
        <v>71319.046000000002</v>
      </c>
      <c r="Q695" s="91">
        <v>37600.519999999997</v>
      </c>
      <c r="R695" s="91">
        <v>33718.525999999998</v>
      </c>
      <c r="S695" s="91">
        <v>9626.9210000000003</v>
      </c>
      <c r="T695" s="91">
        <v>113775.51700000001</v>
      </c>
      <c r="U695" s="91">
        <v>11287</v>
      </c>
      <c r="V695" s="91">
        <v>10080.23</v>
      </c>
    </row>
    <row r="696" spans="1:22" x14ac:dyDescent="0.25">
      <c r="A696" s="27" t="str">
        <f t="shared" si="33"/>
        <v>32050022010</v>
      </c>
      <c r="B696" s="23">
        <f>VLOOKUP(H696,Nomes!$H$2:$I$79,2,FALSE)</f>
        <v>70</v>
      </c>
      <c r="C696" s="23">
        <f>VLOOKUP(D696,Nomes!$C$2:$D$15,2,FALSE)</f>
        <v>9</v>
      </c>
      <c r="D696" s="23">
        <v>2010</v>
      </c>
      <c r="E696" s="23">
        <v>32</v>
      </c>
      <c r="F696" s="23" t="s">
        <v>14</v>
      </c>
      <c r="G696" s="23" t="s">
        <v>174</v>
      </c>
      <c r="H696" s="23" t="s">
        <v>175</v>
      </c>
      <c r="I696" s="23" t="s">
        <v>69</v>
      </c>
      <c r="J696" s="23" t="s">
        <v>17</v>
      </c>
      <c r="K696" s="23" t="s">
        <v>18</v>
      </c>
      <c r="L696" s="23">
        <f>VLOOKUP(H696,Regiões!$A$1:$E$79,4,FALSE)</f>
        <v>1</v>
      </c>
      <c r="M696" s="23" t="str">
        <f>VLOOKUP(H696,Regiões!$A$1:$E$79,5,FALSE)</f>
        <v>Metropolitana</v>
      </c>
      <c r="N696" s="91">
        <v>9912.8379999999997</v>
      </c>
      <c r="O696" s="91">
        <v>4436093.8590000002</v>
      </c>
      <c r="P696" s="91">
        <f t="shared" si="32"/>
        <v>5465734.0379999997</v>
      </c>
      <c r="Q696" s="91">
        <v>4177201.59</v>
      </c>
      <c r="R696" s="91">
        <v>1288532.4480000001</v>
      </c>
      <c r="S696" s="91">
        <v>3136435.3429999999</v>
      </c>
      <c r="T696" s="91">
        <v>13048176.078</v>
      </c>
      <c r="U696" s="91">
        <v>409324</v>
      </c>
      <c r="V696" s="91">
        <v>31877.38</v>
      </c>
    </row>
    <row r="697" spans="1:22" x14ac:dyDescent="0.25">
      <c r="A697" s="27" t="str">
        <f t="shared" si="33"/>
        <v>32050102010</v>
      </c>
      <c r="B697" s="23">
        <f>VLOOKUP(H697,Nomes!$H$2:$I$79,2,FALSE)</f>
        <v>71</v>
      </c>
      <c r="C697" s="23">
        <f>VLOOKUP(D697,Nomes!$C$2:$D$15,2,FALSE)</f>
        <v>9</v>
      </c>
      <c r="D697" s="23">
        <v>2010</v>
      </c>
      <c r="E697" s="23">
        <v>32</v>
      </c>
      <c r="F697" s="23" t="s">
        <v>14</v>
      </c>
      <c r="G697" s="23" t="s">
        <v>176</v>
      </c>
      <c r="H697" s="23" t="s">
        <v>177</v>
      </c>
      <c r="I697" s="23"/>
      <c r="J697" s="23" t="s">
        <v>51</v>
      </c>
      <c r="K697" s="23" t="s">
        <v>52</v>
      </c>
      <c r="L697" s="23">
        <f>VLOOKUP(H697,Regiões!$A$1:$E$79,4,FALSE)</f>
        <v>7</v>
      </c>
      <c r="M697" s="23" t="str">
        <f>VLOOKUP(H697,Regiões!$A$1:$E$79,5,FALSE)</f>
        <v>Rio Doce</v>
      </c>
      <c r="N697" s="91">
        <v>49106.898000000001</v>
      </c>
      <c r="O697" s="91">
        <v>76123.482000000004</v>
      </c>
      <c r="P697" s="91">
        <f t="shared" si="32"/>
        <v>145518.497</v>
      </c>
      <c r="Q697" s="91">
        <v>71615.870999999999</v>
      </c>
      <c r="R697" s="91">
        <v>73902.626000000004</v>
      </c>
      <c r="S697" s="91">
        <v>28302.546999999999</v>
      </c>
      <c r="T697" s="91">
        <v>299051.424</v>
      </c>
      <c r="U697" s="91">
        <v>23860</v>
      </c>
      <c r="V697" s="91">
        <v>12533.59</v>
      </c>
    </row>
    <row r="698" spans="1:22" x14ac:dyDescent="0.25">
      <c r="A698" s="27" t="str">
        <f t="shared" si="33"/>
        <v>32050362010</v>
      </c>
      <c r="B698" s="23">
        <f>VLOOKUP(H698,Nomes!$H$2:$I$79,2,FALSE)</f>
        <v>72</v>
      </c>
      <c r="C698" s="23">
        <f>VLOOKUP(D698,Nomes!$C$2:$D$15,2,FALSE)</f>
        <v>9</v>
      </c>
      <c r="D698" s="23">
        <v>2010</v>
      </c>
      <c r="E698" s="23">
        <v>32</v>
      </c>
      <c r="F698" s="23" t="s">
        <v>14</v>
      </c>
      <c r="G698" s="23" t="s">
        <v>178</v>
      </c>
      <c r="H698" s="23" t="s">
        <v>179</v>
      </c>
      <c r="I698" s="23"/>
      <c r="J698" s="23" t="s">
        <v>32</v>
      </c>
      <c r="K698" s="23" t="s">
        <v>33</v>
      </c>
      <c r="L698" s="23">
        <f>VLOOKUP(H698,Regiões!$A$1:$E$79,4,FALSE)</f>
        <v>5</v>
      </c>
      <c r="M698" s="23" t="str">
        <f>VLOOKUP(H698,Regiões!$A$1:$E$79,5,FALSE)</f>
        <v>Central Sul</v>
      </c>
      <c r="N698" s="91">
        <v>28998.13</v>
      </c>
      <c r="O698" s="91">
        <v>66322.392999999996</v>
      </c>
      <c r="P698" s="91">
        <f t="shared" si="32"/>
        <v>122054.436</v>
      </c>
      <c r="Q698" s="91">
        <v>59815.707000000002</v>
      </c>
      <c r="R698" s="91">
        <v>62238.728999999999</v>
      </c>
      <c r="S698" s="91">
        <v>22306.858</v>
      </c>
      <c r="T698" s="91">
        <v>239681.81700000001</v>
      </c>
      <c r="U698" s="91">
        <v>19141</v>
      </c>
      <c r="V698" s="91">
        <v>12521.91</v>
      </c>
    </row>
    <row r="699" spans="1:22" x14ac:dyDescent="0.25">
      <c r="A699" s="27" t="str">
        <f t="shared" si="33"/>
        <v>32050692010</v>
      </c>
      <c r="B699" s="23">
        <f>VLOOKUP(H699,Nomes!$H$2:$I$79,2,FALSE)</f>
        <v>73</v>
      </c>
      <c r="C699" s="23">
        <f>VLOOKUP(D699,Nomes!$C$2:$D$15,2,FALSE)</f>
        <v>9</v>
      </c>
      <c r="D699" s="23">
        <v>2010</v>
      </c>
      <c r="E699" s="23">
        <v>32</v>
      </c>
      <c r="F699" s="23" t="s">
        <v>14</v>
      </c>
      <c r="G699" s="23" t="s">
        <v>180</v>
      </c>
      <c r="H699" s="23" t="s">
        <v>181</v>
      </c>
      <c r="I699" s="23"/>
      <c r="J699" s="23" t="s">
        <v>17</v>
      </c>
      <c r="K699" s="23" t="s">
        <v>18</v>
      </c>
      <c r="L699" s="23">
        <f>VLOOKUP(H699,Regiões!$A$1:$E$79,4,FALSE)</f>
        <v>3</v>
      </c>
      <c r="M699" s="23" t="str">
        <f>VLOOKUP(H699,Regiões!$A$1:$E$79,5,FALSE)</f>
        <v>Sudoeste Serrana</v>
      </c>
      <c r="N699" s="91">
        <v>29895.087</v>
      </c>
      <c r="O699" s="91">
        <v>46882.462</v>
      </c>
      <c r="P699" s="91">
        <f t="shared" si="32"/>
        <v>207499.35200000001</v>
      </c>
      <c r="Q699" s="91">
        <v>146115.22200000001</v>
      </c>
      <c r="R699" s="91">
        <v>61384.13</v>
      </c>
      <c r="S699" s="91">
        <v>39632.544999999998</v>
      </c>
      <c r="T699" s="91">
        <v>323909.446</v>
      </c>
      <c r="U699" s="91">
        <v>20468</v>
      </c>
      <c r="V699" s="91">
        <v>15825.16</v>
      </c>
    </row>
    <row r="700" spans="1:22" x14ac:dyDescent="0.25">
      <c r="A700" s="27" t="str">
        <f t="shared" si="33"/>
        <v>32051012010</v>
      </c>
      <c r="B700" s="23">
        <f>VLOOKUP(H700,Nomes!$H$2:$I$79,2,FALSE)</f>
        <v>74</v>
      </c>
      <c r="C700" s="23">
        <f>VLOOKUP(D700,Nomes!$C$2:$D$15,2,FALSE)</f>
        <v>9</v>
      </c>
      <c r="D700" s="23">
        <v>2010</v>
      </c>
      <c r="E700" s="23">
        <v>32</v>
      </c>
      <c r="F700" s="23" t="s">
        <v>14</v>
      </c>
      <c r="G700" s="23" t="s">
        <v>182</v>
      </c>
      <c r="H700" s="23" t="s">
        <v>183</v>
      </c>
      <c r="I700" s="23" t="s">
        <v>69</v>
      </c>
      <c r="J700" s="23" t="s">
        <v>17</v>
      </c>
      <c r="K700" s="23" t="s">
        <v>18</v>
      </c>
      <c r="L700" s="23">
        <f>VLOOKUP(H700,Regiões!$A$1:$E$79,4,FALSE)</f>
        <v>1</v>
      </c>
      <c r="M700" s="23" t="str">
        <f>VLOOKUP(H700,Regiões!$A$1:$E$79,5,FALSE)</f>
        <v>Metropolitana</v>
      </c>
      <c r="N700" s="91">
        <v>11551.519</v>
      </c>
      <c r="O700" s="91">
        <v>159002.196</v>
      </c>
      <c r="P700" s="91">
        <f t="shared" si="32"/>
        <v>512462.02899999998</v>
      </c>
      <c r="Q700" s="91">
        <v>314743.84600000002</v>
      </c>
      <c r="R700" s="91">
        <v>197718.18299999999</v>
      </c>
      <c r="S700" s="91">
        <v>164591.288</v>
      </c>
      <c r="T700" s="91">
        <v>847607.03200000001</v>
      </c>
      <c r="U700" s="91">
        <v>64999</v>
      </c>
      <c r="V700" s="91">
        <v>13040.31</v>
      </c>
    </row>
    <row r="701" spans="1:22" x14ac:dyDescent="0.25">
      <c r="A701" s="27" t="str">
        <f t="shared" si="33"/>
        <v>32051502010</v>
      </c>
      <c r="B701" s="23">
        <f>VLOOKUP(H701,Nomes!$H$2:$I$79,2,FALSE)</f>
        <v>75</v>
      </c>
      <c r="C701" s="23">
        <f>VLOOKUP(D701,Nomes!$C$2:$D$15,2,FALSE)</f>
        <v>9</v>
      </c>
      <c r="D701" s="23">
        <v>2010</v>
      </c>
      <c r="E701" s="23">
        <v>32</v>
      </c>
      <c r="F701" s="23" t="s">
        <v>14</v>
      </c>
      <c r="G701" s="23" t="s">
        <v>184</v>
      </c>
      <c r="H701" s="23" t="s">
        <v>185</v>
      </c>
      <c r="I701" s="23"/>
      <c r="J701" s="23" t="s">
        <v>22</v>
      </c>
      <c r="K701" s="23" t="s">
        <v>23</v>
      </c>
      <c r="L701" s="23">
        <f>VLOOKUP(H701,Regiões!$A$1:$E$79,4,FALSE)</f>
        <v>10</v>
      </c>
      <c r="M701" s="23" t="str">
        <f>VLOOKUP(H701,Regiões!$A$1:$E$79,5,FALSE)</f>
        <v>Noroeste</v>
      </c>
      <c r="N701" s="91">
        <v>22941.32</v>
      </c>
      <c r="O701" s="91">
        <v>24161.315999999999</v>
      </c>
      <c r="P701" s="91">
        <f t="shared" si="32"/>
        <v>51444.672999999995</v>
      </c>
      <c r="Q701" s="91">
        <v>23415.585999999999</v>
      </c>
      <c r="R701" s="91">
        <v>28029.087</v>
      </c>
      <c r="S701" s="91">
        <v>3917.9360000000001</v>
      </c>
      <c r="T701" s="91">
        <v>102465.245</v>
      </c>
      <c r="U701" s="91">
        <v>8672</v>
      </c>
      <c r="V701" s="91">
        <v>11815.64</v>
      </c>
    </row>
    <row r="702" spans="1:22" x14ac:dyDescent="0.25">
      <c r="A702" s="27" t="str">
        <f t="shared" si="33"/>
        <v>32051762010</v>
      </c>
      <c r="B702" s="23">
        <f>VLOOKUP(H702,Nomes!$H$2:$I$79,2,FALSE)</f>
        <v>76</v>
      </c>
      <c r="C702" s="23">
        <f>VLOOKUP(D702,Nomes!$C$2:$D$15,2,FALSE)</f>
        <v>9</v>
      </c>
      <c r="D702" s="23">
        <v>2010</v>
      </c>
      <c r="E702" s="23">
        <v>32</v>
      </c>
      <c r="F702" s="23" t="s">
        <v>14</v>
      </c>
      <c r="G702" s="23" t="s">
        <v>186</v>
      </c>
      <c r="H702" s="23" t="s">
        <v>187</v>
      </c>
      <c r="I702" s="23"/>
      <c r="J702" s="23" t="s">
        <v>22</v>
      </c>
      <c r="K702" s="23" t="s">
        <v>23</v>
      </c>
      <c r="L702" s="23">
        <f>VLOOKUP(H702,Regiões!$A$1:$E$79,4,FALSE)</f>
        <v>8</v>
      </c>
      <c r="M702" s="23" t="str">
        <f>VLOOKUP(H702,Regiões!$A$1:$E$79,5,FALSE)</f>
        <v>Centro-Oeste</v>
      </c>
      <c r="N702" s="91">
        <v>49853.514000000003</v>
      </c>
      <c r="O702" s="91">
        <v>10652.692999999999</v>
      </c>
      <c r="P702" s="91">
        <f t="shared" si="32"/>
        <v>81686.680999999997</v>
      </c>
      <c r="Q702" s="91">
        <v>39523.468999999997</v>
      </c>
      <c r="R702" s="91">
        <v>42163.212</v>
      </c>
      <c r="S702" s="91">
        <v>8141.32</v>
      </c>
      <c r="T702" s="91">
        <v>150334.20800000001</v>
      </c>
      <c r="U702" s="91">
        <v>13830</v>
      </c>
      <c r="V702" s="91">
        <v>10870.15</v>
      </c>
    </row>
    <row r="703" spans="1:22" x14ac:dyDescent="0.25">
      <c r="A703" s="27" t="str">
        <f t="shared" si="33"/>
        <v>32052002010</v>
      </c>
      <c r="B703" s="23">
        <f>VLOOKUP(H703,Nomes!$H$2:$I$79,2,FALSE)</f>
        <v>77</v>
      </c>
      <c r="C703" s="23">
        <f>VLOOKUP(D703,Nomes!$C$2:$D$15,2,FALSE)</f>
        <v>9</v>
      </c>
      <c r="D703" s="23">
        <v>2010</v>
      </c>
      <c r="E703" s="23">
        <v>32</v>
      </c>
      <c r="F703" s="23" t="s">
        <v>14</v>
      </c>
      <c r="G703" s="23" t="s">
        <v>188</v>
      </c>
      <c r="H703" s="23" t="s">
        <v>189</v>
      </c>
      <c r="I703" s="23" t="s">
        <v>69</v>
      </c>
      <c r="J703" s="23" t="s">
        <v>17</v>
      </c>
      <c r="K703" s="23" t="s">
        <v>18</v>
      </c>
      <c r="L703" s="23">
        <f>VLOOKUP(H703,Regiões!$A$1:$E$79,4,FALSE)</f>
        <v>1</v>
      </c>
      <c r="M703" s="23" t="str">
        <f>VLOOKUP(H703,Regiões!$A$1:$E$79,5,FALSE)</f>
        <v>Metropolitana</v>
      </c>
      <c r="N703" s="91">
        <v>8249.2379999999994</v>
      </c>
      <c r="O703" s="91">
        <v>1529126.7960000001</v>
      </c>
      <c r="P703" s="91">
        <f t="shared" si="32"/>
        <v>4675290.8560000006</v>
      </c>
      <c r="Q703" s="91">
        <v>3525871.523</v>
      </c>
      <c r="R703" s="91">
        <v>1149419.3330000001</v>
      </c>
      <c r="S703" s="91">
        <v>1716237.89</v>
      </c>
      <c r="T703" s="91">
        <v>7928904.7800000003</v>
      </c>
      <c r="U703" s="91">
        <v>414420</v>
      </c>
      <c r="V703" s="91">
        <v>19132.53</v>
      </c>
    </row>
    <row r="704" spans="1:22" x14ac:dyDescent="0.25">
      <c r="A704" s="27" t="str">
        <f t="shared" si="33"/>
        <v>32053092010</v>
      </c>
      <c r="B704" s="23">
        <f>VLOOKUP(H704,Nomes!$H$2:$I$79,2,FALSE)</f>
        <v>78</v>
      </c>
      <c r="C704" s="23">
        <f>VLOOKUP(D704,Nomes!$C$2:$D$15,2,FALSE)</f>
        <v>9</v>
      </c>
      <c r="D704" s="23">
        <v>2010</v>
      </c>
      <c r="E704" s="23">
        <v>32</v>
      </c>
      <c r="F704" s="23" t="s">
        <v>14</v>
      </c>
      <c r="G704" s="23" t="s">
        <v>190</v>
      </c>
      <c r="H704" s="23" t="s">
        <v>71</v>
      </c>
      <c r="I704" s="23" t="s">
        <v>69</v>
      </c>
      <c r="J704" s="23" t="s">
        <v>17</v>
      </c>
      <c r="K704" s="23" t="s">
        <v>18</v>
      </c>
      <c r="L704" s="23">
        <f>VLOOKUP(H704,Regiões!$A$1:$E$79,4,FALSE)</f>
        <v>1</v>
      </c>
      <c r="M704" s="23" t="str">
        <f>VLOOKUP(H704,Regiões!$A$1:$E$79,5,FALSE)</f>
        <v>Metropolitana</v>
      </c>
      <c r="N704" s="91">
        <v>5661.5159999999996</v>
      </c>
      <c r="O704" s="91">
        <v>5207613.307</v>
      </c>
      <c r="P704" s="91">
        <f t="shared" si="32"/>
        <v>9793971.3549999986</v>
      </c>
      <c r="Q704" s="91">
        <v>8502049.8579999991</v>
      </c>
      <c r="R704" s="91">
        <v>1291921.497</v>
      </c>
      <c r="S704" s="91">
        <v>6176694.0279999999</v>
      </c>
      <c r="T704" s="91">
        <v>21183940.206</v>
      </c>
      <c r="U704" s="91">
        <v>325453</v>
      </c>
      <c r="V704" s="91">
        <v>65090.63</v>
      </c>
    </row>
    <row r="705" spans="1:22" x14ac:dyDescent="0.25">
      <c r="A705" s="27" t="str">
        <f t="shared" si="33"/>
        <v>32001022011</v>
      </c>
      <c r="B705" s="23">
        <f>VLOOKUP(H705,Nomes!$H$2:$I$79,2,FALSE)</f>
        <v>1</v>
      </c>
      <c r="C705" s="23">
        <f>VLOOKUP(D705,Nomes!$C$2:$D$15,2,FALSE)</f>
        <v>10</v>
      </c>
      <c r="D705" s="23">
        <v>2011</v>
      </c>
      <c r="E705" s="23">
        <v>32</v>
      </c>
      <c r="F705" s="23" t="s">
        <v>14</v>
      </c>
      <c r="G705" s="23" t="s">
        <v>15</v>
      </c>
      <c r="H705" s="23" t="s">
        <v>16</v>
      </c>
      <c r="I705" s="23"/>
      <c r="J705" s="23" t="s">
        <v>17</v>
      </c>
      <c r="K705" s="23" t="s">
        <v>18</v>
      </c>
      <c r="L705" s="23">
        <f>VLOOKUP(H705,Regiões!$A$1:$E$79,4,FALSE)</f>
        <v>3</v>
      </c>
      <c r="M705" s="23" t="str">
        <f>VLOOKUP(H705,Regiões!$A$1:$E$79,5,FALSE)</f>
        <v>Sudoeste Serrana</v>
      </c>
      <c r="N705" s="91">
        <v>39620.699000000001</v>
      </c>
      <c r="O705" s="91">
        <v>24690.494999999999</v>
      </c>
      <c r="P705" s="91">
        <f t="shared" si="32"/>
        <v>194457.93299999999</v>
      </c>
      <c r="Q705" s="91">
        <v>93699.183999999994</v>
      </c>
      <c r="R705" s="91">
        <v>100758.749</v>
      </c>
      <c r="S705" s="91">
        <v>19249.11</v>
      </c>
      <c r="T705" s="91">
        <v>278018.23499999999</v>
      </c>
      <c r="U705" s="91">
        <v>31004</v>
      </c>
      <c r="V705" s="91">
        <v>8967.17</v>
      </c>
    </row>
    <row r="706" spans="1:22" x14ac:dyDescent="0.25">
      <c r="A706" s="27" t="str">
        <f t="shared" si="33"/>
        <v>32001362011</v>
      </c>
      <c r="B706" s="23">
        <f>VLOOKUP(H706,Nomes!$H$2:$I$79,2,FALSE)</f>
        <v>2</v>
      </c>
      <c r="C706" s="23">
        <f>VLOOKUP(D706,Nomes!$C$2:$D$15,2,FALSE)</f>
        <v>10</v>
      </c>
      <c r="D706" s="23">
        <v>2011</v>
      </c>
      <c r="E706" s="23">
        <v>32</v>
      </c>
      <c r="F706" s="23" t="s">
        <v>14</v>
      </c>
      <c r="G706" s="23" t="s">
        <v>20</v>
      </c>
      <c r="H706" s="23" t="s">
        <v>21</v>
      </c>
      <c r="I706" s="23"/>
      <c r="J706" s="23" t="s">
        <v>22</v>
      </c>
      <c r="K706" s="23" t="s">
        <v>23</v>
      </c>
      <c r="L706" s="23">
        <f>VLOOKUP(H706,Regiões!$A$1:$E$79,4,FALSE)</f>
        <v>10</v>
      </c>
      <c r="M706" s="23" t="str">
        <f>VLOOKUP(H706,Regiões!$A$1:$E$79,5,FALSE)</f>
        <v>Noroeste</v>
      </c>
      <c r="N706" s="91">
        <v>33840.855000000003</v>
      </c>
      <c r="O706" s="91">
        <v>13379.227999999999</v>
      </c>
      <c r="P706" s="91">
        <f t="shared" si="32"/>
        <v>61547.672000000006</v>
      </c>
      <c r="Q706" s="91">
        <v>26304.217000000001</v>
      </c>
      <c r="R706" s="91">
        <v>35243.455000000002</v>
      </c>
      <c r="S706" s="91">
        <v>7421.174</v>
      </c>
      <c r="T706" s="91">
        <v>116188.928</v>
      </c>
      <c r="U706" s="91">
        <v>9513</v>
      </c>
      <c r="V706" s="91">
        <v>12213.7</v>
      </c>
    </row>
    <row r="707" spans="1:22" x14ac:dyDescent="0.25">
      <c r="A707" s="27" t="str">
        <f t="shared" si="33"/>
        <v>32001692011</v>
      </c>
      <c r="B707" s="23">
        <f>VLOOKUP(H707,Nomes!$H$2:$I$79,2,FALSE)</f>
        <v>3</v>
      </c>
      <c r="C707" s="23">
        <f>VLOOKUP(D707,Nomes!$C$2:$D$15,2,FALSE)</f>
        <v>10</v>
      </c>
      <c r="D707" s="23">
        <v>2011</v>
      </c>
      <c r="E707" s="23">
        <v>32</v>
      </c>
      <c r="F707" s="23" t="s">
        <v>14</v>
      </c>
      <c r="G707" s="23" t="s">
        <v>26</v>
      </c>
      <c r="H707" s="23" t="s">
        <v>27</v>
      </c>
      <c r="I707" s="23"/>
      <c r="J707" s="23" t="s">
        <v>22</v>
      </c>
      <c r="K707" s="23" t="s">
        <v>23</v>
      </c>
      <c r="L707" s="23">
        <f>VLOOKUP(H707,Regiões!$A$1:$E$79,4,FALSE)</f>
        <v>10</v>
      </c>
      <c r="M707" s="23" t="str">
        <f>VLOOKUP(H707,Regiões!$A$1:$E$79,5,FALSE)</f>
        <v>Noroeste</v>
      </c>
      <c r="N707" s="91">
        <v>12438.531000000001</v>
      </c>
      <c r="O707" s="91">
        <v>11996.116</v>
      </c>
      <c r="P707" s="91">
        <f t="shared" si="32"/>
        <v>69206.653999999995</v>
      </c>
      <c r="Q707" s="91">
        <v>27625.920999999998</v>
      </c>
      <c r="R707" s="91">
        <v>41580.733</v>
      </c>
      <c r="S707" s="91">
        <v>6770.8509999999997</v>
      </c>
      <c r="T707" s="91">
        <v>100412.152</v>
      </c>
      <c r="U707" s="91">
        <v>11696</v>
      </c>
      <c r="V707" s="91">
        <v>8585.17</v>
      </c>
    </row>
    <row r="708" spans="1:22" x14ac:dyDescent="0.25">
      <c r="A708" s="27" t="str">
        <f t="shared" si="33"/>
        <v>32002012011</v>
      </c>
      <c r="B708" s="23">
        <f>VLOOKUP(H708,Nomes!$H$2:$I$79,2,FALSE)</f>
        <v>4</v>
      </c>
      <c r="C708" s="23">
        <f>VLOOKUP(D708,Nomes!$C$2:$D$15,2,FALSE)</f>
        <v>10</v>
      </c>
      <c r="D708" s="23">
        <v>2011</v>
      </c>
      <c r="E708" s="23">
        <v>32</v>
      </c>
      <c r="F708" s="23" t="s">
        <v>14</v>
      </c>
      <c r="G708" s="23" t="s">
        <v>30</v>
      </c>
      <c r="H708" s="23" t="s">
        <v>31</v>
      </c>
      <c r="I708" s="23"/>
      <c r="J708" s="23" t="s">
        <v>32</v>
      </c>
      <c r="K708" s="23" t="s">
        <v>33</v>
      </c>
      <c r="L708" s="23">
        <f>VLOOKUP(H708,Regiões!$A$1:$E$79,4,FALSE)</f>
        <v>6</v>
      </c>
      <c r="M708" s="23" t="str">
        <f>VLOOKUP(H708,Regiões!$A$1:$E$79,5,FALSE)</f>
        <v>Caparaó</v>
      </c>
      <c r="N708" s="91">
        <v>24940.786</v>
      </c>
      <c r="O708" s="91">
        <v>29342.232</v>
      </c>
      <c r="P708" s="91">
        <f t="shared" ref="P708:P771" si="34">Q708+R708</f>
        <v>218071.291</v>
      </c>
      <c r="Q708" s="91">
        <v>114715.461</v>
      </c>
      <c r="R708" s="91">
        <v>103355.83</v>
      </c>
      <c r="S708" s="91">
        <v>23385.87</v>
      </c>
      <c r="T708" s="91">
        <v>295740.179</v>
      </c>
      <c r="U708" s="91">
        <v>30696</v>
      </c>
      <c r="V708" s="91">
        <v>9634.49</v>
      </c>
    </row>
    <row r="709" spans="1:22" x14ac:dyDescent="0.25">
      <c r="A709" s="27" t="str">
        <f t="shared" si="33"/>
        <v>32003002011</v>
      </c>
      <c r="B709" s="23">
        <f>VLOOKUP(H709,Nomes!$H$2:$I$79,2,FALSE)</f>
        <v>5</v>
      </c>
      <c r="C709" s="23">
        <f>VLOOKUP(D709,Nomes!$C$2:$D$15,2,FALSE)</f>
        <v>10</v>
      </c>
      <c r="D709" s="23">
        <v>2011</v>
      </c>
      <c r="E709" s="23">
        <v>32</v>
      </c>
      <c r="F709" s="23" t="s">
        <v>14</v>
      </c>
      <c r="G709" s="23" t="s">
        <v>35</v>
      </c>
      <c r="H709" s="23" t="s">
        <v>36</v>
      </c>
      <c r="I709" s="23"/>
      <c r="J709" s="23" t="s">
        <v>17</v>
      </c>
      <c r="K709" s="23" t="s">
        <v>18</v>
      </c>
      <c r="L709" s="23">
        <f>VLOOKUP(H709,Regiões!$A$1:$E$79,4,FALSE)</f>
        <v>4</v>
      </c>
      <c r="M709" s="23" t="str">
        <f>VLOOKUP(H709,Regiões!$A$1:$E$79,5,FALSE)</f>
        <v>Litoral Sul</v>
      </c>
      <c r="N709" s="91">
        <v>36446.745999999999</v>
      </c>
      <c r="O709" s="91">
        <v>26192.931</v>
      </c>
      <c r="P709" s="91">
        <f t="shared" si="34"/>
        <v>108463.62299999999</v>
      </c>
      <c r="Q709" s="91">
        <v>61512.031000000003</v>
      </c>
      <c r="R709" s="91">
        <v>46951.591999999997</v>
      </c>
      <c r="S709" s="91">
        <v>17231.562999999998</v>
      </c>
      <c r="T709" s="91">
        <v>188334.86300000001</v>
      </c>
      <c r="U709" s="91">
        <v>13982</v>
      </c>
      <c r="V709" s="91">
        <v>13469.81</v>
      </c>
    </row>
    <row r="710" spans="1:22" x14ac:dyDescent="0.25">
      <c r="A710" s="27" t="str">
        <f t="shared" si="33"/>
        <v>32003592011</v>
      </c>
      <c r="B710" s="23">
        <f>VLOOKUP(H710,Nomes!$H$2:$I$79,2,FALSE)</f>
        <v>6</v>
      </c>
      <c r="C710" s="23">
        <f>VLOOKUP(D710,Nomes!$C$2:$D$15,2,FALSE)</f>
        <v>10</v>
      </c>
      <c r="D710" s="23">
        <v>2011</v>
      </c>
      <c r="E710" s="23">
        <v>32</v>
      </c>
      <c r="F710" s="23" t="s">
        <v>14</v>
      </c>
      <c r="G710" s="23" t="s">
        <v>39</v>
      </c>
      <c r="H710" s="23" t="s">
        <v>40</v>
      </c>
      <c r="I710" s="23"/>
      <c r="J710" s="23" t="s">
        <v>22</v>
      </c>
      <c r="K710" s="23" t="s">
        <v>23</v>
      </c>
      <c r="L710" s="23">
        <f>VLOOKUP(H710,Regiões!$A$1:$E$79,4,FALSE)</f>
        <v>8</v>
      </c>
      <c r="M710" s="23" t="str">
        <f>VLOOKUP(H710,Regiões!$A$1:$E$79,5,FALSE)</f>
        <v>Centro-Oeste</v>
      </c>
      <c r="N710" s="91">
        <v>9431.6730000000007</v>
      </c>
      <c r="O710" s="91">
        <v>3326.9560000000001</v>
      </c>
      <c r="P710" s="91">
        <f t="shared" si="34"/>
        <v>45143.240999999995</v>
      </c>
      <c r="Q710" s="91">
        <v>17081.14</v>
      </c>
      <c r="R710" s="91">
        <v>28062.100999999999</v>
      </c>
      <c r="S710" s="91">
        <v>3497.116</v>
      </c>
      <c r="T710" s="91">
        <v>61398.985999999997</v>
      </c>
      <c r="U710" s="91">
        <v>7345</v>
      </c>
      <c r="V710" s="91">
        <v>8359.2900000000009</v>
      </c>
    </row>
    <row r="711" spans="1:22" x14ac:dyDescent="0.25">
      <c r="A711" s="27" t="str">
        <f t="shared" si="33"/>
        <v>32004092011</v>
      </c>
      <c r="B711" s="23">
        <f>VLOOKUP(H711,Nomes!$H$2:$I$79,2,FALSE)</f>
        <v>7</v>
      </c>
      <c r="C711" s="23">
        <f>VLOOKUP(D711,Nomes!$C$2:$D$15,2,FALSE)</f>
        <v>10</v>
      </c>
      <c r="D711" s="23">
        <v>2011</v>
      </c>
      <c r="E711" s="23">
        <v>32</v>
      </c>
      <c r="F711" s="23" t="s">
        <v>14</v>
      </c>
      <c r="G711" s="23" t="s">
        <v>43</v>
      </c>
      <c r="H711" s="23" t="s">
        <v>44</v>
      </c>
      <c r="I711" s="23"/>
      <c r="J711" s="23" t="s">
        <v>17</v>
      </c>
      <c r="K711" s="23" t="s">
        <v>18</v>
      </c>
      <c r="L711" s="23">
        <f>VLOOKUP(H711,Regiões!$A$1:$E$79,4,FALSE)</f>
        <v>4</v>
      </c>
      <c r="M711" s="23" t="str">
        <f>VLOOKUP(H711,Regiões!$A$1:$E$79,5,FALSE)</f>
        <v>Litoral Sul</v>
      </c>
      <c r="N711" s="91">
        <v>20099.623</v>
      </c>
      <c r="O711" s="91">
        <v>4172846.0630000001</v>
      </c>
      <c r="P711" s="91">
        <f t="shared" si="34"/>
        <v>1002507.3250000001</v>
      </c>
      <c r="Q711" s="91">
        <v>857544.46900000004</v>
      </c>
      <c r="R711" s="91">
        <v>144962.856</v>
      </c>
      <c r="S711" s="91">
        <v>201402.75200000001</v>
      </c>
      <c r="T711" s="91">
        <v>5396855.7630000003</v>
      </c>
      <c r="U711" s="91">
        <v>24265</v>
      </c>
      <c r="V711" s="91">
        <v>222413.18</v>
      </c>
    </row>
    <row r="712" spans="1:22" x14ac:dyDescent="0.25">
      <c r="A712" s="27" t="str">
        <f t="shared" si="33"/>
        <v>32005082011</v>
      </c>
      <c r="B712" s="23">
        <f>VLOOKUP(H712,Nomes!$H$2:$I$79,2,FALSE)</f>
        <v>8</v>
      </c>
      <c r="C712" s="23">
        <f>VLOOKUP(D712,Nomes!$C$2:$D$15,2,FALSE)</f>
        <v>10</v>
      </c>
      <c r="D712" s="23">
        <v>2011</v>
      </c>
      <c r="E712" s="23">
        <v>32</v>
      </c>
      <c r="F712" s="23" t="s">
        <v>14</v>
      </c>
      <c r="G712" s="23" t="s">
        <v>45</v>
      </c>
      <c r="H712" s="23" t="s">
        <v>46</v>
      </c>
      <c r="I712" s="23"/>
      <c r="J712" s="23" t="s">
        <v>32</v>
      </c>
      <c r="K712" s="23" t="s">
        <v>33</v>
      </c>
      <c r="L712" s="23">
        <f>VLOOKUP(H712,Regiões!$A$1:$E$79,4,FALSE)</f>
        <v>5</v>
      </c>
      <c r="M712" s="23" t="str">
        <f>VLOOKUP(H712,Regiões!$A$1:$E$79,5,FALSE)</f>
        <v>Central Sul</v>
      </c>
      <c r="N712" s="91">
        <v>8117.6760000000004</v>
      </c>
      <c r="O712" s="91">
        <v>3641.38</v>
      </c>
      <c r="P712" s="91">
        <f t="shared" si="34"/>
        <v>43794.296000000002</v>
      </c>
      <c r="Q712" s="91">
        <v>16853.530999999999</v>
      </c>
      <c r="R712" s="91">
        <v>26940.764999999999</v>
      </c>
      <c r="S712" s="91">
        <v>3019.2689999999998</v>
      </c>
      <c r="T712" s="91">
        <v>58572.620999999999</v>
      </c>
      <c r="U712" s="91">
        <v>7505</v>
      </c>
      <c r="V712" s="91">
        <v>7804.48</v>
      </c>
    </row>
    <row r="713" spans="1:22" x14ac:dyDescent="0.25">
      <c r="A713" s="27" t="str">
        <f t="shared" si="33"/>
        <v>32006072011</v>
      </c>
      <c r="B713" s="23">
        <f>VLOOKUP(H713,Nomes!$H$2:$I$79,2,FALSE)</f>
        <v>9</v>
      </c>
      <c r="C713" s="23">
        <f>VLOOKUP(D713,Nomes!$C$2:$D$15,2,FALSE)</f>
        <v>10</v>
      </c>
      <c r="D713" s="23">
        <v>2011</v>
      </c>
      <c r="E713" s="23">
        <v>32</v>
      </c>
      <c r="F713" s="23" t="s">
        <v>14</v>
      </c>
      <c r="G713" s="23" t="s">
        <v>49</v>
      </c>
      <c r="H713" s="23" t="s">
        <v>50</v>
      </c>
      <c r="I713" s="23"/>
      <c r="J713" s="23" t="s">
        <v>51</v>
      </c>
      <c r="K713" s="23" t="s">
        <v>52</v>
      </c>
      <c r="L713" s="23">
        <f>VLOOKUP(H713,Regiões!$A$1:$E$79,4,FALSE)</f>
        <v>7</v>
      </c>
      <c r="M713" s="23" t="str">
        <f>VLOOKUP(H713,Regiões!$A$1:$E$79,5,FALSE)</f>
        <v>Rio Doce</v>
      </c>
      <c r="N713" s="91">
        <v>42748.362999999998</v>
      </c>
      <c r="O713" s="91">
        <v>3487586.2379999999</v>
      </c>
      <c r="P713" s="91">
        <f t="shared" si="34"/>
        <v>1280655.0589999999</v>
      </c>
      <c r="Q713" s="91">
        <v>928305.929</v>
      </c>
      <c r="R713" s="91">
        <v>352349.13</v>
      </c>
      <c r="S713" s="91">
        <v>482695.27</v>
      </c>
      <c r="T713" s="91">
        <v>5293684.93</v>
      </c>
      <c r="U713" s="91">
        <v>83152</v>
      </c>
      <c r="V713" s="91">
        <v>63662.75</v>
      </c>
    </row>
    <row r="714" spans="1:22" x14ac:dyDescent="0.25">
      <c r="A714" s="27" t="str">
        <f t="shared" si="33"/>
        <v>32007062011</v>
      </c>
      <c r="B714" s="23">
        <f>VLOOKUP(H714,Nomes!$H$2:$I$79,2,FALSE)</f>
        <v>10</v>
      </c>
      <c r="C714" s="23">
        <f>VLOOKUP(D714,Nomes!$C$2:$D$15,2,FALSE)</f>
        <v>10</v>
      </c>
      <c r="D714" s="23">
        <v>2011</v>
      </c>
      <c r="E714" s="23">
        <v>32</v>
      </c>
      <c r="F714" s="23" t="s">
        <v>14</v>
      </c>
      <c r="G714" s="23" t="s">
        <v>55</v>
      </c>
      <c r="H714" s="23" t="s">
        <v>56</v>
      </c>
      <c r="I714" s="23"/>
      <c r="J714" s="23" t="s">
        <v>32</v>
      </c>
      <c r="K714" s="23" t="s">
        <v>33</v>
      </c>
      <c r="L714" s="23">
        <f>VLOOKUP(H714,Regiões!$A$1:$E$79,4,FALSE)</f>
        <v>5</v>
      </c>
      <c r="M714" s="23" t="str">
        <f>VLOOKUP(H714,Regiões!$A$1:$E$79,5,FALSE)</f>
        <v>Central Sul</v>
      </c>
      <c r="N714" s="91">
        <v>11841.264999999999</v>
      </c>
      <c r="O714" s="91">
        <v>51918.898999999998</v>
      </c>
      <c r="P714" s="91">
        <f t="shared" si="34"/>
        <v>75262.504000000001</v>
      </c>
      <c r="Q714" s="91">
        <v>37514.949000000001</v>
      </c>
      <c r="R714" s="91">
        <v>37747.555</v>
      </c>
      <c r="S714" s="91">
        <v>24609.940999999999</v>
      </c>
      <c r="T714" s="91">
        <v>163632.609</v>
      </c>
      <c r="U714" s="91">
        <v>9967</v>
      </c>
      <c r="V714" s="91">
        <v>16417.439999999999</v>
      </c>
    </row>
    <row r="715" spans="1:22" x14ac:dyDescent="0.25">
      <c r="A715" s="27" t="str">
        <f t="shared" si="33"/>
        <v>32008052011</v>
      </c>
      <c r="B715" s="23">
        <f>VLOOKUP(H715,Nomes!$H$2:$I$79,2,FALSE)</f>
        <v>11</v>
      </c>
      <c r="C715" s="23">
        <f>VLOOKUP(D715,Nomes!$C$2:$D$15,2,FALSE)</f>
        <v>10</v>
      </c>
      <c r="D715" s="23">
        <v>2011</v>
      </c>
      <c r="E715" s="23">
        <v>32</v>
      </c>
      <c r="F715" s="23" t="s">
        <v>14</v>
      </c>
      <c r="G715" s="23" t="s">
        <v>57</v>
      </c>
      <c r="H715" s="23" t="s">
        <v>58</v>
      </c>
      <c r="I715" s="23"/>
      <c r="J715" s="23" t="s">
        <v>22</v>
      </c>
      <c r="K715" s="23" t="s">
        <v>23</v>
      </c>
      <c r="L715" s="23">
        <f>VLOOKUP(H715,Regiões!$A$1:$E$79,4,FALSE)</f>
        <v>8</v>
      </c>
      <c r="M715" s="23" t="str">
        <f>VLOOKUP(H715,Regiões!$A$1:$E$79,5,FALSE)</f>
        <v>Centro-Oeste</v>
      </c>
      <c r="N715" s="91">
        <v>30760.214</v>
      </c>
      <c r="O715" s="91">
        <v>126248.66899999999</v>
      </c>
      <c r="P715" s="91">
        <f t="shared" si="34"/>
        <v>213996.92800000001</v>
      </c>
      <c r="Q715" s="91">
        <v>117047.47</v>
      </c>
      <c r="R715" s="91">
        <v>96949.457999999999</v>
      </c>
      <c r="S715" s="91">
        <v>29920.436000000002</v>
      </c>
      <c r="T715" s="91">
        <v>400926.24699999997</v>
      </c>
      <c r="U715" s="91">
        <v>29178</v>
      </c>
      <c r="V715" s="91">
        <v>13740.7</v>
      </c>
    </row>
    <row r="716" spans="1:22" x14ac:dyDescent="0.25">
      <c r="A716" s="27" t="str">
        <f t="shared" si="33"/>
        <v>32009042011</v>
      </c>
      <c r="B716" s="23">
        <f>VLOOKUP(H716,Nomes!$H$2:$I$79,2,FALSE)</f>
        <v>12</v>
      </c>
      <c r="C716" s="23">
        <f>VLOOKUP(D716,Nomes!$C$2:$D$15,2,FALSE)</f>
        <v>10</v>
      </c>
      <c r="D716" s="23">
        <v>2011</v>
      </c>
      <c r="E716" s="23">
        <v>32</v>
      </c>
      <c r="F716" s="23" t="s">
        <v>14</v>
      </c>
      <c r="G716" s="23" t="s">
        <v>59</v>
      </c>
      <c r="H716" s="23" t="s">
        <v>29</v>
      </c>
      <c r="I716" s="23"/>
      <c r="J716" s="23" t="s">
        <v>22</v>
      </c>
      <c r="K716" s="23" t="s">
        <v>23</v>
      </c>
      <c r="L716" s="23">
        <f>VLOOKUP(H716,Regiões!$A$1:$E$79,4,FALSE)</f>
        <v>10</v>
      </c>
      <c r="M716" s="23" t="str">
        <f>VLOOKUP(H716,Regiões!$A$1:$E$79,5,FALSE)</f>
        <v>Noroeste</v>
      </c>
      <c r="N716" s="91">
        <v>34376.241000000002</v>
      </c>
      <c r="O716" s="91">
        <v>117940.982</v>
      </c>
      <c r="P716" s="91">
        <f t="shared" si="34"/>
        <v>313792.408</v>
      </c>
      <c r="Q716" s="91">
        <v>180891.861</v>
      </c>
      <c r="R716" s="91">
        <v>132900.54699999999</v>
      </c>
      <c r="S716" s="91">
        <v>61785.981</v>
      </c>
      <c r="T716" s="91">
        <v>527895.61199999996</v>
      </c>
      <c r="U716" s="91">
        <v>40884</v>
      </c>
      <c r="V716" s="91">
        <v>12912.03</v>
      </c>
    </row>
    <row r="717" spans="1:22" x14ac:dyDescent="0.25">
      <c r="A717" s="27" t="str">
        <f t="shared" si="33"/>
        <v>32010012011</v>
      </c>
      <c r="B717" s="23">
        <f>VLOOKUP(H717,Nomes!$H$2:$I$79,2,FALSE)</f>
        <v>13</v>
      </c>
      <c r="C717" s="23">
        <f>VLOOKUP(D717,Nomes!$C$2:$D$15,2,FALSE)</f>
        <v>10</v>
      </c>
      <c r="D717" s="23">
        <v>2011</v>
      </c>
      <c r="E717" s="23">
        <v>32</v>
      </c>
      <c r="F717" s="23" t="s">
        <v>14</v>
      </c>
      <c r="G717" s="23" t="s">
        <v>60</v>
      </c>
      <c r="H717" s="23" t="s">
        <v>61</v>
      </c>
      <c r="I717" s="23"/>
      <c r="J717" s="23" t="s">
        <v>22</v>
      </c>
      <c r="K717" s="23" t="s">
        <v>23</v>
      </c>
      <c r="L717" s="23">
        <f>VLOOKUP(H717,Regiões!$A$1:$E$79,4,FALSE)</f>
        <v>9</v>
      </c>
      <c r="M717" s="23" t="str">
        <f>VLOOKUP(H717,Regiões!$A$1:$E$79,5,FALSE)</f>
        <v>Nordeste</v>
      </c>
      <c r="N717" s="91">
        <v>51114.913</v>
      </c>
      <c r="O717" s="91">
        <v>13217.918</v>
      </c>
      <c r="P717" s="91">
        <f t="shared" si="34"/>
        <v>100987.76699999999</v>
      </c>
      <c r="Q717" s="91">
        <v>52330.421999999999</v>
      </c>
      <c r="R717" s="91">
        <v>48657.345000000001</v>
      </c>
      <c r="S717" s="91">
        <v>11900.197</v>
      </c>
      <c r="T717" s="91">
        <v>177220.79399999999</v>
      </c>
      <c r="U717" s="91">
        <v>14239</v>
      </c>
      <c r="V717" s="91">
        <v>12446.15</v>
      </c>
    </row>
    <row r="718" spans="1:22" x14ac:dyDescent="0.25">
      <c r="A718" s="27" t="str">
        <f t="shared" si="33"/>
        <v>32011002011</v>
      </c>
      <c r="B718" s="23">
        <f>VLOOKUP(H718,Nomes!$H$2:$I$79,2,FALSE)</f>
        <v>14</v>
      </c>
      <c r="C718" s="23">
        <f>VLOOKUP(D718,Nomes!$C$2:$D$15,2,FALSE)</f>
        <v>10</v>
      </c>
      <c r="D718" s="23">
        <v>2011</v>
      </c>
      <c r="E718" s="23">
        <v>32</v>
      </c>
      <c r="F718" s="23" t="s">
        <v>14</v>
      </c>
      <c r="G718" s="23" t="s">
        <v>62</v>
      </c>
      <c r="H718" s="23" t="s">
        <v>63</v>
      </c>
      <c r="I718" s="23"/>
      <c r="J718" s="23" t="s">
        <v>32</v>
      </c>
      <c r="K718" s="23" t="s">
        <v>33</v>
      </c>
      <c r="L718" s="23">
        <f>VLOOKUP(H718,Regiões!$A$1:$E$79,4,FALSE)</f>
        <v>6</v>
      </c>
      <c r="M718" s="23" t="str">
        <f>VLOOKUP(H718,Regiões!$A$1:$E$79,5,FALSE)</f>
        <v>Caparaó</v>
      </c>
      <c r="N718" s="91">
        <v>2049.5250000000001</v>
      </c>
      <c r="O718" s="91">
        <v>10220.227999999999</v>
      </c>
      <c r="P718" s="91">
        <f t="shared" si="34"/>
        <v>63307.853000000003</v>
      </c>
      <c r="Q718" s="91">
        <v>31062.526000000002</v>
      </c>
      <c r="R718" s="91">
        <v>32245.327000000001</v>
      </c>
      <c r="S718" s="91">
        <v>8157.55</v>
      </c>
      <c r="T718" s="91">
        <v>83735.156000000003</v>
      </c>
      <c r="U718" s="91">
        <v>9496</v>
      </c>
      <c r="V718" s="91">
        <v>8817.94</v>
      </c>
    </row>
    <row r="719" spans="1:22" x14ac:dyDescent="0.25">
      <c r="A719" s="27" t="str">
        <f t="shared" si="33"/>
        <v>32011592011</v>
      </c>
      <c r="B719" s="23">
        <f>VLOOKUP(H719,Nomes!$H$2:$I$79,2,FALSE)</f>
        <v>15</v>
      </c>
      <c r="C719" s="23">
        <f>VLOOKUP(D719,Nomes!$C$2:$D$15,2,FALSE)</f>
        <v>10</v>
      </c>
      <c r="D719" s="23">
        <v>2011</v>
      </c>
      <c r="E719" s="23">
        <v>32</v>
      </c>
      <c r="F719" s="23" t="s">
        <v>14</v>
      </c>
      <c r="G719" s="23" t="s">
        <v>64</v>
      </c>
      <c r="H719" s="23" t="s">
        <v>65</v>
      </c>
      <c r="I719" s="23"/>
      <c r="J719" s="23" t="s">
        <v>17</v>
      </c>
      <c r="K719" s="23" t="s">
        <v>18</v>
      </c>
      <c r="L719" s="23">
        <f>VLOOKUP(H719,Regiões!$A$1:$E$79,4,FALSE)</f>
        <v>3</v>
      </c>
      <c r="M719" s="23" t="str">
        <f>VLOOKUP(H719,Regiões!$A$1:$E$79,5,FALSE)</f>
        <v>Sudoeste Serrana</v>
      </c>
      <c r="N719" s="91">
        <v>54816.805</v>
      </c>
      <c r="O719" s="91">
        <v>18671.260999999999</v>
      </c>
      <c r="P719" s="91">
        <f t="shared" si="34"/>
        <v>75065.695999999996</v>
      </c>
      <c r="Q719" s="91">
        <v>33995.235999999997</v>
      </c>
      <c r="R719" s="91">
        <v>41070.46</v>
      </c>
      <c r="S719" s="91">
        <v>7156.1469999999999</v>
      </c>
      <c r="T719" s="91">
        <v>155709.91</v>
      </c>
      <c r="U719" s="91">
        <v>11933</v>
      </c>
      <c r="V719" s="91">
        <v>13048.68</v>
      </c>
    </row>
    <row r="720" spans="1:22" x14ac:dyDescent="0.25">
      <c r="A720" s="27" t="str">
        <f t="shared" si="33"/>
        <v>32012092011</v>
      </c>
      <c r="B720" s="23">
        <f>VLOOKUP(H720,Nomes!$H$2:$I$79,2,FALSE)</f>
        <v>16</v>
      </c>
      <c r="C720" s="23">
        <f>VLOOKUP(D720,Nomes!$C$2:$D$15,2,FALSE)</f>
        <v>10</v>
      </c>
      <c r="D720" s="23">
        <v>2011</v>
      </c>
      <c r="E720" s="23">
        <v>32</v>
      </c>
      <c r="F720" s="23" t="s">
        <v>14</v>
      </c>
      <c r="G720" s="23" t="s">
        <v>66</v>
      </c>
      <c r="H720" s="23" t="s">
        <v>48</v>
      </c>
      <c r="I720" s="23"/>
      <c r="J720" s="23" t="s">
        <v>32</v>
      </c>
      <c r="K720" s="23" t="s">
        <v>33</v>
      </c>
      <c r="L720" s="23">
        <f>VLOOKUP(H720,Regiões!$A$1:$E$79,4,FALSE)</f>
        <v>5</v>
      </c>
      <c r="M720" s="23" t="str">
        <f>VLOOKUP(H720,Regiões!$A$1:$E$79,5,FALSE)</f>
        <v>Central Sul</v>
      </c>
      <c r="N720" s="91">
        <v>32245.661</v>
      </c>
      <c r="O720" s="91">
        <v>895665.21699999995</v>
      </c>
      <c r="P720" s="91">
        <f t="shared" si="34"/>
        <v>2020513.3160000001</v>
      </c>
      <c r="Q720" s="91">
        <v>1427756.923</v>
      </c>
      <c r="R720" s="91">
        <v>592756.39300000004</v>
      </c>
      <c r="S720" s="91">
        <v>530812.10900000005</v>
      </c>
      <c r="T720" s="91">
        <v>3479236.304</v>
      </c>
      <c r="U720" s="91">
        <v>191042</v>
      </c>
      <c r="V720" s="91">
        <v>18211.89</v>
      </c>
    </row>
    <row r="721" spans="1:22" x14ac:dyDescent="0.25">
      <c r="A721" s="27" t="str">
        <f t="shared" si="33"/>
        <v>32013082011</v>
      </c>
      <c r="B721" s="23">
        <f>VLOOKUP(H721,Nomes!$H$2:$I$79,2,FALSE)</f>
        <v>17</v>
      </c>
      <c r="C721" s="23">
        <f>VLOOKUP(D721,Nomes!$C$2:$D$15,2,FALSE)</f>
        <v>10</v>
      </c>
      <c r="D721" s="23">
        <v>2011</v>
      </c>
      <c r="E721" s="23">
        <v>32</v>
      </c>
      <c r="F721" s="23" t="s">
        <v>14</v>
      </c>
      <c r="G721" s="23" t="s">
        <v>67</v>
      </c>
      <c r="H721" s="23" t="s">
        <v>68</v>
      </c>
      <c r="I721" s="23" t="s">
        <v>69</v>
      </c>
      <c r="J721" s="23" t="s">
        <v>17</v>
      </c>
      <c r="K721" s="23" t="s">
        <v>18</v>
      </c>
      <c r="L721" s="23">
        <f>VLOOKUP(H721,Regiões!$A$1:$E$79,4,FALSE)</f>
        <v>1</v>
      </c>
      <c r="M721" s="23" t="str">
        <f>VLOOKUP(H721,Regiões!$A$1:$E$79,5,FALSE)</f>
        <v>Metropolitana</v>
      </c>
      <c r="N721" s="91">
        <v>6780.0439999999999</v>
      </c>
      <c r="O721" s="91">
        <v>810455.43500000006</v>
      </c>
      <c r="P721" s="91">
        <f t="shared" si="34"/>
        <v>3727884.9129999997</v>
      </c>
      <c r="Q721" s="91">
        <v>2732432.2409999999</v>
      </c>
      <c r="R721" s="91">
        <v>995452.67200000002</v>
      </c>
      <c r="S721" s="91">
        <v>1686299.412</v>
      </c>
      <c r="T721" s="91">
        <v>6231419.8030000003</v>
      </c>
      <c r="U721" s="91">
        <v>350615</v>
      </c>
      <c r="V721" s="91">
        <v>17772.830000000002</v>
      </c>
    </row>
    <row r="722" spans="1:22" x14ac:dyDescent="0.25">
      <c r="A722" s="27" t="str">
        <f t="shared" si="33"/>
        <v>32014072011</v>
      </c>
      <c r="B722" s="23">
        <f>VLOOKUP(H722,Nomes!$H$2:$I$79,2,FALSE)</f>
        <v>18</v>
      </c>
      <c r="C722" s="23">
        <f>VLOOKUP(D722,Nomes!$C$2:$D$15,2,FALSE)</f>
        <v>10</v>
      </c>
      <c r="D722" s="23">
        <v>2011</v>
      </c>
      <c r="E722" s="23">
        <v>32</v>
      </c>
      <c r="F722" s="23" t="s">
        <v>14</v>
      </c>
      <c r="G722" s="23" t="s">
        <v>72</v>
      </c>
      <c r="H722" s="23" t="s">
        <v>73</v>
      </c>
      <c r="I722" s="23"/>
      <c r="J722" s="23" t="s">
        <v>32</v>
      </c>
      <c r="K722" s="23" t="s">
        <v>33</v>
      </c>
      <c r="L722" s="23">
        <f>VLOOKUP(H722,Regiões!$A$1:$E$79,4,FALSE)</f>
        <v>5</v>
      </c>
      <c r="M722" s="23" t="str">
        <f>VLOOKUP(H722,Regiões!$A$1:$E$79,5,FALSE)</f>
        <v>Central Sul</v>
      </c>
      <c r="N722" s="91">
        <v>33827.322</v>
      </c>
      <c r="O722" s="91">
        <v>100932.026</v>
      </c>
      <c r="P722" s="91">
        <f t="shared" si="34"/>
        <v>309951.848</v>
      </c>
      <c r="Q722" s="91">
        <v>192235.95499999999</v>
      </c>
      <c r="R722" s="91">
        <v>117715.893</v>
      </c>
      <c r="S722" s="91">
        <v>61371.131000000001</v>
      </c>
      <c r="T722" s="91">
        <v>506082.32799999998</v>
      </c>
      <c r="U722" s="91">
        <v>34900</v>
      </c>
      <c r="V722" s="91">
        <v>14500.93</v>
      </c>
    </row>
    <row r="723" spans="1:22" x14ac:dyDescent="0.25">
      <c r="A723" s="27" t="str">
        <f t="shared" si="33"/>
        <v>32015062011</v>
      </c>
      <c r="B723" s="23">
        <f>VLOOKUP(H723,Nomes!$H$2:$I$79,2,FALSE)</f>
        <v>19</v>
      </c>
      <c r="C723" s="23">
        <f>VLOOKUP(D723,Nomes!$C$2:$D$15,2,FALSE)</f>
        <v>10</v>
      </c>
      <c r="D723" s="23">
        <v>2011</v>
      </c>
      <c r="E723" s="23">
        <v>32</v>
      </c>
      <c r="F723" s="23" t="s">
        <v>14</v>
      </c>
      <c r="G723" s="23" t="s">
        <v>74</v>
      </c>
      <c r="H723" s="23" t="s">
        <v>42</v>
      </c>
      <c r="I723" s="23"/>
      <c r="J723" s="23" t="s">
        <v>22</v>
      </c>
      <c r="K723" s="23" t="s">
        <v>23</v>
      </c>
      <c r="L723" s="23">
        <f>VLOOKUP(H723,Regiões!$A$1:$E$79,4,FALSE)</f>
        <v>8</v>
      </c>
      <c r="M723" s="23" t="str">
        <f>VLOOKUP(H723,Regiões!$A$1:$E$79,5,FALSE)</f>
        <v>Centro-Oeste</v>
      </c>
      <c r="N723" s="91">
        <v>52477.434999999998</v>
      </c>
      <c r="O723" s="91">
        <v>420733.90299999999</v>
      </c>
      <c r="P723" s="91">
        <f t="shared" si="34"/>
        <v>1360120.3829999999</v>
      </c>
      <c r="Q723" s="91">
        <v>994434.59900000005</v>
      </c>
      <c r="R723" s="91">
        <v>365685.78399999999</v>
      </c>
      <c r="S723" s="91">
        <v>336891.00300000003</v>
      </c>
      <c r="T723" s="91">
        <v>2170222.7230000002</v>
      </c>
      <c r="U723" s="91">
        <v>112432</v>
      </c>
      <c r="V723" s="91">
        <v>19302.54</v>
      </c>
    </row>
    <row r="724" spans="1:22" x14ac:dyDescent="0.25">
      <c r="A724" s="27" t="str">
        <f t="shared" si="33"/>
        <v>32016052011</v>
      </c>
      <c r="B724" s="23">
        <f>VLOOKUP(H724,Nomes!$H$2:$I$79,2,FALSE)</f>
        <v>20</v>
      </c>
      <c r="C724" s="23">
        <f>VLOOKUP(D724,Nomes!$C$2:$D$15,2,FALSE)</f>
        <v>10</v>
      </c>
      <c r="D724" s="23">
        <v>2011</v>
      </c>
      <c r="E724" s="23">
        <v>32</v>
      </c>
      <c r="F724" s="23" t="s">
        <v>14</v>
      </c>
      <c r="G724" s="23" t="s">
        <v>75</v>
      </c>
      <c r="H724" s="23" t="s">
        <v>76</v>
      </c>
      <c r="I724" s="23"/>
      <c r="J724" s="23" t="s">
        <v>51</v>
      </c>
      <c r="K724" s="23" t="s">
        <v>52</v>
      </c>
      <c r="L724" s="23">
        <f>VLOOKUP(H724,Regiões!$A$1:$E$79,4,FALSE)</f>
        <v>9</v>
      </c>
      <c r="M724" s="23" t="str">
        <f>VLOOKUP(H724,Regiões!$A$1:$E$79,5,FALSE)</f>
        <v>Nordeste</v>
      </c>
      <c r="N724" s="91">
        <v>56116.567000000003</v>
      </c>
      <c r="O724" s="91">
        <v>60547.417000000001</v>
      </c>
      <c r="P724" s="91">
        <f t="shared" si="34"/>
        <v>213594.171</v>
      </c>
      <c r="Q724" s="91">
        <v>104708.289</v>
      </c>
      <c r="R724" s="91">
        <v>108885.882</v>
      </c>
      <c r="S724" s="91">
        <v>49663.896000000001</v>
      </c>
      <c r="T724" s="91">
        <v>379922.05200000003</v>
      </c>
      <c r="U724" s="91">
        <v>28600</v>
      </c>
      <c r="V724" s="91">
        <v>13283.99</v>
      </c>
    </row>
    <row r="725" spans="1:22" x14ac:dyDescent="0.25">
      <c r="A725" s="27" t="str">
        <f t="shared" si="33"/>
        <v>32017042011</v>
      </c>
      <c r="B725" s="23">
        <f>VLOOKUP(H725,Nomes!$H$2:$I$79,2,FALSE)</f>
        <v>21</v>
      </c>
      <c r="C725" s="23">
        <f>VLOOKUP(D725,Nomes!$C$2:$D$15,2,FALSE)</f>
        <v>10</v>
      </c>
      <c r="D725" s="23">
        <v>2011</v>
      </c>
      <c r="E725" s="23">
        <v>32</v>
      </c>
      <c r="F725" s="23" t="s">
        <v>14</v>
      </c>
      <c r="G725" s="23" t="s">
        <v>79</v>
      </c>
      <c r="H725" s="23" t="s">
        <v>80</v>
      </c>
      <c r="I725" s="23"/>
      <c r="J725" s="23" t="s">
        <v>17</v>
      </c>
      <c r="K725" s="23" t="s">
        <v>18</v>
      </c>
      <c r="L725" s="23">
        <f>VLOOKUP(H725,Regiões!$A$1:$E$79,4,FALSE)</f>
        <v>3</v>
      </c>
      <c r="M725" s="23" t="str">
        <f>VLOOKUP(H725,Regiões!$A$1:$E$79,5,FALSE)</f>
        <v>Sudoeste Serrana</v>
      </c>
      <c r="N725" s="91">
        <v>17640.560000000001</v>
      </c>
      <c r="O725" s="91">
        <v>16808.121999999999</v>
      </c>
      <c r="P725" s="91">
        <f t="shared" si="34"/>
        <v>88362.632000000012</v>
      </c>
      <c r="Q725" s="91">
        <v>45973.063000000002</v>
      </c>
      <c r="R725" s="91">
        <v>42389.569000000003</v>
      </c>
      <c r="S725" s="91">
        <v>14347.567999999999</v>
      </c>
      <c r="T725" s="91">
        <v>137158.883</v>
      </c>
      <c r="U725" s="91">
        <v>11741</v>
      </c>
      <c r="V725" s="91">
        <v>11682.04</v>
      </c>
    </row>
    <row r="726" spans="1:22" x14ac:dyDescent="0.25">
      <c r="A726" s="27" t="str">
        <f t="shared" si="33"/>
        <v>32018032011</v>
      </c>
      <c r="B726" s="23">
        <f>VLOOKUP(H726,Nomes!$H$2:$I$79,2,FALSE)</f>
        <v>22</v>
      </c>
      <c r="C726" s="23">
        <f>VLOOKUP(D726,Nomes!$C$2:$D$15,2,FALSE)</f>
        <v>10</v>
      </c>
      <c r="D726" s="23">
        <v>2011</v>
      </c>
      <c r="E726" s="23">
        <v>32</v>
      </c>
      <c r="F726" s="23" t="s">
        <v>14</v>
      </c>
      <c r="G726" s="23" t="s">
        <v>81</v>
      </c>
      <c r="H726" s="23" t="s">
        <v>82</v>
      </c>
      <c r="I726" s="23"/>
      <c r="J726" s="23" t="s">
        <v>32</v>
      </c>
      <c r="K726" s="23" t="s">
        <v>33</v>
      </c>
      <c r="L726" s="23">
        <f>VLOOKUP(H726,Regiões!$A$1:$E$79,4,FALSE)</f>
        <v>6</v>
      </c>
      <c r="M726" s="23" t="str">
        <f>VLOOKUP(H726,Regiões!$A$1:$E$79,5,FALSE)</f>
        <v>Caparaó</v>
      </c>
      <c r="N726" s="91">
        <v>8084.2330000000002</v>
      </c>
      <c r="O726" s="91">
        <v>3490.9920000000002</v>
      </c>
      <c r="P726" s="91">
        <f t="shared" si="34"/>
        <v>27293.305</v>
      </c>
      <c r="Q726" s="91">
        <v>8943.0949999999993</v>
      </c>
      <c r="R726" s="91">
        <v>18350.21</v>
      </c>
      <c r="S726" s="91">
        <v>1744.183</v>
      </c>
      <c r="T726" s="91">
        <v>40612.714</v>
      </c>
      <c r="U726" s="91">
        <v>4493</v>
      </c>
      <c r="V726" s="91">
        <v>9039.11</v>
      </c>
    </row>
    <row r="727" spans="1:22" x14ac:dyDescent="0.25">
      <c r="A727" s="27" t="str">
        <f t="shared" si="33"/>
        <v>32019022011</v>
      </c>
      <c r="B727" s="23">
        <f>VLOOKUP(H727,Nomes!$H$2:$I$79,2,FALSE)</f>
        <v>23</v>
      </c>
      <c r="C727" s="23">
        <f>VLOOKUP(D727,Nomes!$C$2:$D$15,2,FALSE)</f>
        <v>10</v>
      </c>
      <c r="D727" s="23">
        <v>2011</v>
      </c>
      <c r="E727" s="23">
        <v>32</v>
      </c>
      <c r="F727" s="23" t="s">
        <v>14</v>
      </c>
      <c r="G727" s="23" t="s">
        <v>83</v>
      </c>
      <c r="H727" s="23" t="s">
        <v>84</v>
      </c>
      <c r="I727" s="23"/>
      <c r="J727" s="23" t="s">
        <v>17</v>
      </c>
      <c r="K727" s="23" t="s">
        <v>18</v>
      </c>
      <c r="L727" s="23">
        <f>VLOOKUP(H727,Regiões!$A$1:$E$79,4,FALSE)</f>
        <v>3</v>
      </c>
      <c r="M727" s="23" t="str">
        <f>VLOOKUP(H727,Regiões!$A$1:$E$79,5,FALSE)</f>
        <v>Sudoeste Serrana</v>
      </c>
      <c r="N727" s="91">
        <v>67522.994000000006</v>
      </c>
      <c r="O727" s="91">
        <v>36917.279999999999</v>
      </c>
      <c r="P727" s="91">
        <f t="shared" si="34"/>
        <v>250498.46799999999</v>
      </c>
      <c r="Q727" s="91">
        <v>144732.299</v>
      </c>
      <c r="R727" s="91">
        <v>105766.16899999999</v>
      </c>
      <c r="S727" s="91">
        <v>33657.572999999997</v>
      </c>
      <c r="T727" s="91">
        <v>388596.31599999999</v>
      </c>
      <c r="U727" s="91">
        <v>31946</v>
      </c>
      <c r="V727" s="91">
        <v>12164.16</v>
      </c>
    </row>
    <row r="728" spans="1:22" x14ac:dyDescent="0.25">
      <c r="A728" s="27" t="str">
        <f t="shared" si="33"/>
        <v>32020092011</v>
      </c>
      <c r="B728" s="23">
        <f>VLOOKUP(H728,Nomes!$H$2:$I$79,2,FALSE)</f>
        <v>24</v>
      </c>
      <c r="C728" s="23">
        <f>VLOOKUP(D728,Nomes!$C$2:$D$15,2,FALSE)</f>
        <v>10</v>
      </c>
      <c r="D728" s="23">
        <v>2011</v>
      </c>
      <c r="E728" s="23">
        <v>32</v>
      </c>
      <c r="F728" s="23" t="s">
        <v>14</v>
      </c>
      <c r="G728" s="23" t="s">
        <v>85</v>
      </c>
      <c r="H728" s="23" t="s">
        <v>86</v>
      </c>
      <c r="I728" s="23"/>
      <c r="J728" s="23" t="s">
        <v>32</v>
      </c>
      <c r="K728" s="23" t="s">
        <v>33</v>
      </c>
      <c r="L728" s="23">
        <f>VLOOKUP(H728,Regiões!$A$1:$E$79,4,FALSE)</f>
        <v>6</v>
      </c>
      <c r="M728" s="23" t="str">
        <f>VLOOKUP(H728,Regiões!$A$1:$E$79,5,FALSE)</f>
        <v>Caparaó</v>
      </c>
      <c r="N728" s="91">
        <v>9322.3449999999993</v>
      </c>
      <c r="O728" s="91">
        <v>7526.3379999999997</v>
      </c>
      <c r="P728" s="91">
        <f t="shared" si="34"/>
        <v>40512.740000000005</v>
      </c>
      <c r="Q728" s="91">
        <v>18862.591</v>
      </c>
      <c r="R728" s="91">
        <v>21650.149000000001</v>
      </c>
      <c r="S728" s="91">
        <v>4711.9340000000002</v>
      </c>
      <c r="T728" s="91">
        <v>62073.357000000004</v>
      </c>
      <c r="U728" s="91">
        <v>6414</v>
      </c>
      <c r="V728" s="91">
        <v>9677.7900000000009</v>
      </c>
    </row>
    <row r="729" spans="1:22" x14ac:dyDescent="0.25">
      <c r="A729" s="27" t="str">
        <f t="shared" si="33"/>
        <v>32021082011</v>
      </c>
      <c r="B729" s="23">
        <f>VLOOKUP(H729,Nomes!$H$2:$I$79,2,FALSE)</f>
        <v>25</v>
      </c>
      <c r="C729" s="23">
        <f>VLOOKUP(D729,Nomes!$C$2:$D$15,2,FALSE)</f>
        <v>10</v>
      </c>
      <c r="D729" s="23">
        <v>2011</v>
      </c>
      <c r="E729" s="23">
        <v>32</v>
      </c>
      <c r="F729" s="23" t="s">
        <v>14</v>
      </c>
      <c r="G729" s="23" t="s">
        <v>87</v>
      </c>
      <c r="H729" s="23" t="s">
        <v>88</v>
      </c>
      <c r="I729" s="23"/>
      <c r="J729" s="23" t="s">
        <v>22</v>
      </c>
      <c r="K729" s="23" t="s">
        <v>23</v>
      </c>
      <c r="L729" s="23">
        <f>VLOOKUP(H729,Regiões!$A$1:$E$79,4,FALSE)</f>
        <v>10</v>
      </c>
      <c r="M729" s="23" t="str">
        <f>VLOOKUP(H729,Regiões!$A$1:$E$79,5,FALSE)</f>
        <v>Noroeste</v>
      </c>
      <c r="N729" s="91">
        <v>46573.921999999999</v>
      </c>
      <c r="O729" s="91">
        <v>65468.49</v>
      </c>
      <c r="P729" s="91">
        <f t="shared" si="34"/>
        <v>145301.144</v>
      </c>
      <c r="Q729" s="91">
        <v>65004.343999999997</v>
      </c>
      <c r="R729" s="91">
        <v>80296.800000000003</v>
      </c>
      <c r="S729" s="91">
        <v>15667.638000000001</v>
      </c>
      <c r="T729" s="91">
        <v>273011.19500000001</v>
      </c>
      <c r="U729" s="91">
        <v>23154</v>
      </c>
      <c r="V729" s="91">
        <v>11791.1</v>
      </c>
    </row>
    <row r="730" spans="1:22" x14ac:dyDescent="0.25">
      <c r="A730" s="27" t="str">
        <f t="shared" si="33"/>
        <v>32022072011</v>
      </c>
      <c r="B730" s="23">
        <f>VLOOKUP(H730,Nomes!$H$2:$I$79,2,FALSE)</f>
        <v>26</v>
      </c>
      <c r="C730" s="23">
        <f>VLOOKUP(D730,Nomes!$C$2:$D$15,2,FALSE)</f>
        <v>10</v>
      </c>
      <c r="D730" s="23">
        <v>2011</v>
      </c>
      <c r="E730" s="23">
        <v>32</v>
      </c>
      <c r="F730" s="23" t="s">
        <v>14</v>
      </c>
      <c r="G730" s="23" t="s">
        <v>89</v>
      </c>
      <c r="H730" s="23" t="s">
        <v>90</v>
      </c>
      <c r="I730" s="23" t="s">
        <v>69</v>
      </c>
      <c r="J730" s="23" t="s">
        <v>51</v>
      </c>
      <c r="K730" s="23" t="s">
        <v>52</v>
      </c>
      <c r="L730" s="23">
        <f>VLOOKUP(H730,Regiões!$A$1:$E$79,4,FALSE)</f>
        <v>1</v>
      </c>
      <c r="M730" s="23" t="str">
        <f>VLOOKUP(H730,Regiões!$A$1:$E$79,5,FALSE)</f>
        <v>Metropolitana</v>
      </c>
      <c r="N730" s="91">
        <v>10950.503000000001</v>
      </c>
      <c r="O730" s="91">
        <v>225456.633</v>
      </c>
      <c r="P730" s="91">
        <f t="shared" si="34"/>
        <v>180712.58500000002</v>
      </c>
      <c r="Q730" s="91">
        <v>112176.315</v>
      </c>
      <c r="R730" s="91">
        <v>68536.27</v>
      </c>
      <c r="S730" s="91">
        <v>34456.957000000002</v>
      </c>
      <c r="T730" s="91">
        <v>451576.67800000001</v>
      </c>
      <c r="U730" s="91">
        <v>17334</v>
      </c>
      <c r="V730" s="91">
        <v>26051.5</v>
      </c>
    </row>
    <row r="731" spans="1:22" x14ac:dyDescent="0.25">
      <c r="A731" s="27" t="str">
        <f t="shared" si="33"/>
        <v>32022562011</v>
      </c>
      <c r="B731" s="23">
        <f>VLOOKUP(H731,Nomes!$H$2:$I$79,2,FALSE)</f>
        <v>27</v>
      </c>
      <c r="C731" s="23">
        <f>VLOOKUP(D731,Nomes!$C$2:$D$15,2,FALSE)</f>
        <v>10</v>
      </c>
      <c r="D731" s="23">
        <v>2011</v>
      </c>
      <c r="E731" s="23">
        <v>32</v>
      </c>
      <c r="F731" s="23" t="s">
        <v>14</v>
      </c>
      <c r="G731" s="23" t="s">
        <v>191</v>
      </c>
      <c r="H731" s="23" t="s">
        <v>192</v>
      </c>
      <c r="I731" s="23"/>
      <c r="J731" s="23" t="s">
        <v>22</v>
      </c>
      <c r="K731" s="23" t="s">
        <v>23</v>
      </c>
      <c r="L731" s="23">
        <f>VLOOKUP(H731,Regiões!$A$1:$E$79,4,FALSE)</f>
        <v>8</v>
      </c>
      <c r="M731" s="23" t="str">
        <f>VLOOKUP(H731,Regiões!$A$1:$E$79,5,FALSE)</f>
        <v>Centro-Oeste</v>
      </c>
      <c r="N731" s="91">
        <v>41598.661999999997</v>
      </c>
      <c r="O731" s="91">
        <v>20210.162</v>
      </c>
      <c r="P731" s="91">
        <f t="shared" si="34"/>
        <v>71224.86</v>
      </c>
      <c r="Q731" s="91">
        <v>32082.013999999999</v>
      </c>
      <c r="R731" s="91">
        <v>39142.845999999998</v>
      </c>
      <c r="S731" s="91">
        <v>7549.1490000000003</v>
      </c>
      <c r="T731" s="91">
        <v>140582.83199999999</v>
      </c>
      <c r="U731" s="91">
        <v>10990</v>
      </c>
      <c r="V731" s="91">
        <v>12791.89</v>
      </c>
    </row>
    <row r="732" spans="1:22" x14ac:dyDescent="0.25">
      <c r="A732" s="27" t="str">
        <f t="shared" ref="A732:A795" si="35">G732&amp;D732</f>
        <v>32023062011</v>
      </c>
      <c r="B732" s="23">
        <f>VLOOKUP(H732,Nomes!$H$2:$I$79,2,FALSE)</f>
        <v>28</v>
      </c>
      <c r="C732" s="23">
        <f>VLOOKUP(D732,Nomes!$C$2:$D$15,2,FALSE)</f>
        <v>10</v>
      </c>
      <c r="D732" s="23">
        <v>2011</v>
      </c>
      <c r="E732" s="23">
        <v>32</v>
      </c>
      <c r="F732" s="23" t="s">
        <v>14</v>
      </c>
      <c r="G732" s="23" t="s">
        <v>91</v>
      </c>
      <c r="H732" s="23" t="s">
        <v>92</v>
      </c>
      <c r="I732" s="23"/>
      <c r="J732" s="23" t="s">
        <v>32</v>
      </c>
      <c r="K732" s="23" t="s">
        <v>33</v>
      </c>
      <c r="L732" s="23">
        <f>VLOOKUP(H732,Regiões!$A$1:$E$79,4,FALSE)</f>
        <v>6</v>
      </c>
      <c r="M732" s="23" t="str">
        <f>VLOOKUP(H732,Regiões!$A$1:$E$79,5,FALSE)</f>
        <v>Caparaó</v>
      </c>
      <c r="N732" s="91">
        <v>19465.941999999999</v>
      </c>
      <c r="O732" s="91">
        <v>24887.088</v>
      </c>
      <c r="P732" s="91">
        <f t="shared" si="34"/>
        <v>231437.38699999999</v>
      </c>
      <c r="Q732" s="91">
        <v>136871.791</v>
      </c>
      <c r="R732" s="91">
        <v>94565.596000000005</v>
      </c>
      <c r="S732" s="91">
        <v>29004.093000000001</v>
      </c>
      <c r="T732" s="91">
        <v>304794.50900000002</v>
      </c>
      <c r="U732" s="91">
        <v>28033</v>
      </c>
      <c r="V732" s="91">
        <v>10872.7</v>
      </c>
    </row>
    <row r="733" spans="1:22" x14ac:dyDescent="0.25">
      <c r="A733" s="27" t="str">
        <f t="shared" si="35"/>
        <v>32024052011</v>
      </c>
      <c r="B733" s="23">
        <f>VLOOKUP(H733,Nomes!$H$2:$I$79,2,FALSE)</f>
        <v>29</v>
      </c>
      <c r="C733" s="23">
        <f>VLOOKUP(D733,Nomes!$C$2:$D$15,2,FALSE)</f>
        <v>10</v>
      </c>
      <c r="D733" s="23">
        <v>2011</v>
      </c>
      <c r="E733" s="23">
        <v>32</v>
      </c>
      <c r="F733" s="23" t="s">
        <v>14</v>
      </c>
      <c r="G733" s="23" t="s">
        <v>93</v>
      </c>
      <c r="H733" s="23" t="s">
        <v>38</v>
      </c>
      <c r="I733" s="23" t="s">
        <v>69</v>
      </c>
      <c r="J733" s="23" t="s">
        <v>17</v>
      </c>
      <c r="K733" s="23" t="s">
        <v>18</v>
      </c>
      <c r="L733" s="23">
        <f>VLOOKUP(H733,Regiões!$A$1:$E$79,4,FALSE)</f>
        <v>1</v>
      </c>
      <c r="M733" s="23" t="str">
        <f>VLOOKUP(H733,Regiões!$A$1:$E$79,5,FALSE)</f>
        <v>Metropolitana</v>
      </c>
      <c r="N733" s="91">
        <v>31860.968000000001</v>
      </c>
      <c r="O733" s="91">
        <v>186516.91500000001</v>
      </c>
      <c r="P733" s="91">
        <f t="shared" si="34"/>
        <v>1045116.456</v>
      </c>
      <c r="Q733" s="91">
        <v>713626.26100000006</v>
      </c>
      <c r="R733" s="91">
        <v>331490.19500000001</v>
      </c>
      <c r="S733" s="91">
        <v>139359.04800000001</v>
      </c>
      <c r="T733" s="91">
        <v>1402853.3870000001</v>
      </c>
      <c r="U733" s="91">
        <v>106583</v>
      </c>
      <c r="V733" s="91">
        <v>13162.07</v>
      </c>
    </row>
    <row r="734" spans="1:22" x14ac:dyDescent="0.25">
      <c r="A734" s="27" t="str">
        <f t="shared" si="35"/>
        <v>32024542011</v>
      </c>
      <c r="B734" s="23">
        <f>VLOOKUP(H734,Nomes!$H$2:$I$79,2,FALSE)</f>
        <v>30</v>
      </c>
      <c r="C734" s="23">
        <f>VLOOKUP(D734,Nomes!$C$2:$D$15,2,FALSE)</f>
        <v>10</v>
      </c>
      <c r="D734" s="23">
        <v>2011</v>
      </c>
      <c r="E734" s="23">
        <v>32</v>
      </c>
      <c r="F734" s="23" t="s">
        <v>14</v>
      </c>
      <c r="G734" s="23" t="s">
        <v>94</v>
      </c>
      <c r="H734" s="23" t="s">
        <v>95</v>
      </c>
      <c r="I734" s="23"/>
      <c r="J734" s="23" t="s">
        <v>32</v>
      </c>
      <c r="K734" s="23" t="s">
        <v>33</v>
      </c>
      <c r="L734" s="23">
        <f>VLOOKUP(H734,Regiões!$A$1:$E$79,4,FALSE)</f>
        <v>6</v>
      </c>
      <c r="M734" s="23" t="str">
        <f>VLOOKUP(H734,Regiões!$A$1:$E$79,5,FALSE)</f>
        <v>Caparaó</v>
      </c>
      <c r="N734" s="91">
        <v>26659.981</v>
      </c>
      <c r="O734" s="91">
        <v>10459.921</v>
      </c>
      <c r="P734" s="91">
        <f t="shared" si="34"/>
        <v>147392.26799999998</v>
      </c>
      <c r="Q734" s="91">
        <v>74058.067999999999</v>
      </c>
      <c r="R734" s="91">
        <v>73334.2</v>
      </c>
      <c r="S734" s="91">
        <v>16632.865000000002</v>
      </c>
      <c r="T734" s="91">
        <v>201145.035</v>
      </c>
      <c r="U734" s="91">
        <v>22609</v>
      </c>
      <c r="V734" s="91">
        <v>8896.68</v>
      </c>
    </row>
    <row r="735" spans="1:22" x14ac:dyDescent="0.25">
      <c r="A735" s="27" t="str">
        <f t="shared" si="35"/>
        <v>32025042011</v>
      </c>
      <c r="B735" s="23">
        <f>VLOOKUP(H735,Nomes!$H$2:$I$79,2,FALSE)</f>
        <v>31</v>
      </c>
      <c r="C735" s="23">
        <f>VLOOKUP(D735,Nomes!$C$2:$D$15,2,FALSE)</f>
        <v>10</v>
      </c>
      <c r="D735" s="23">
        <v>2011</v>
      </c>
      <c r="E735" s="23">
        <v>32</v>
      </c>
      <c r="F735" s="23" t="s">
        <v>14</v>
      </c>
      <c r="G735" s="23" t="s">
        <v>96</v>
      </c>
      <c r="H735" s="23" t="s">
        <v>97</v>
      </c>
      <c r="I735" s="23"/>
      <c r="J735" s="23" t="s">
        <v>51</v>
      </c>
      <c r="K735" s="23" t="s">
        <v>52</v>
      </c>
      <c r="L735" s="23">
        <f>VLOOKUP(H735,Regiões!$A$1:$E$79,4,FALSE)</f>
        <v>7</v>
      </c>
      <c r="M735" s="23" t="str">
        <f>VLOOKUP(H735,Regiões!$A$1:$E$79,5,FALSE)</f>
        <v>Rio Doce</v>
      </c>
      <c r="N735" s="91">
        <v>12591.998</v>
      </c>
      <c r="O735" s="91">
        <v>91653.78</v>
      </c>
      <c r="P735" s="91">
        <f t="shared" si="34"/>
        <v>119719.2</v>
      </c>
      <c r="Q735" s="91">
        <v>79054.880999999994</v>
      </c>
      <c r="R735" s="91">
        <v>40664.319000000003</v>
      </c>
      <c r="S735" s="91">
        <v>39141.089</v>
      </c>
      <c r="T735" s="91">
        <v>263106.06800000003</v>
      </c>
      <c r="U735" s="91">
        <v>11258</v>
      </c>
      <c r="V735" s="91">
        <v>23370.59</v>
      </c>
    </row>
    <row r="736" spans="1:22" x14ac:dyDescent="0.25">
      <c r="A736" s="27" t="str">
        <f t="shared" si="35"/>
        <v>32025532011</v>
      </c>
      <c r="B736" s="23">
        <f>VLOOKUP(H736,Nomes!$H$2:$I$79,2,FALSE)</f>
        <v>32</v>
      </c>
      <c r="C736" s="23">
        <f>VLOOKUP(D736,Nomes!$C$2:$D$15,2,FALSE)</f>
        <v>10</v>
      </c>
      <c r="D736" s="23">
        <v>2011</v>
      </c>
      <c r="E736" s="23">
        <v>32</v>
      </c>
      <c r="F736" s="23" t="s">
        <v>14</v>
      </c>
      <c r="G736" s="23" t="s">
        <v>98</v>
      </c>
      <c r="H736" s="23" t="s">
        <v>99</v>
      </c>
      <c r="I736" s="23"/>
      <c r="J736" s="23" t="s">
        <v>32</v>
      </c>
      <c r="K736" s="23" t="s">
        <v>33</v>
      </c>
      <c r="L736" s="23">
        <f>VLOOKUP(H736,Regiões!$A$1:$E$79,4,FALSE)</f>
        <v>6</v>
      </c>
      <c r="M736" s="23" t="str">
        <f>VLOOKUP(H736,Regiões!$A$1:$E$79,5,FALSE)</f>
        <v>Caparaó</v>
      </c>
      <c r="N736" s="91">
        <v>20770.52</v>
      </c>
      <c r="O736" s="91">
        <v>4698.7389999999996</v>
      </c>
      <c r="P736" s="91">
        <f t="shared" si="34"/>
        <v>49181.956999999995</v>
      </c>
      <c r="Q736" s="91">
        <v>17453.126</v>
      </c>
      <c r="R736" s="91">
        <v>31728.830999999998</v>
      </c>
      <c r="S736" s="91">
        <v>3040.1579999999999</v>
      </c>
      <c r="T736" s="91">
        <v>77691.375</v>
      </c>
      <c r="U736" s="91">
        <v>8938</v>
      </c>
      <c r="V736" s="91">
        <v>8692.26</v>
      </c>
    </row>
    <row r="737" spans="1:22" x14ac:dyDescent="0.25">
      <c r="A737" s="27" t="str">
        <f t="shared" si="35"/>
        <v>32026032011</v>
      </c>
      <c r="B737" s="23">
        <f>VLOOKUP(H737,Nomes!$H$2:$I$79,2,FALSE)</f>
        <v>33</v>
      </c>
      <c r="C737" s="23">
        <f>VLOOKUP(D737,Nomes!$C$2:$D$15,2,FALSE)</f>
        <v>10</v>
      </c>
      <c r="D737" s="23">
        <v>2011</v>
      </c>
      <c r="E737" s="23">
        <v>32</v>
      </c>
      <c r="F737" s="23" t="s">
        <v>14</v>
      </c>
      <c r="G737" s="23" t="s">
        <v>100</v>
      </c>
      <c r="H737" s="23" t="s">
        <v>101</v>
      </c>
      <c r="I737" s="23"/>
      <c r="J737" s="23" t="s">
        <v>17</v>
      </c>
      <c r="K737" s="23" t="s">
        <v>18</v>
      </c>
      <c r="L737" s="23">
        <f>VLOOKUP(H737,Regiões!$A$1:$E$79,4,FALSE)</f>
        <v>4</v>
      </c>
      <c r="M737" s="23" t="str">
        <f>VLOOKUP(H737,Regiões!$A$1:$E$79,5,FALSE)</f>
        <v>Litoral Sul</v>
      </c>
      <c r="N737" s="91">
        <v>21500.168000000001</v>
      </c>
      <c r="O737" s="91">
        <v>22777.151000000002</v>
      </c>
      <c r="P737" s="91">
        <f t="shared" si="34"/>
        <v>125688.91099999999</v>
      </c>
      <c r="Q737" s="91">
        <v>81318.168999999994</v>
      </c>
      <c r="R737" s="91">
        <v>44370.741999999998</v>
      </c>
      <c r="S737" s="91">
        <v>46802.862000000001</v>
      </c>
      <c r="T737" s="91">
        <v>216769.092</v>
      </c>
      <c r="U737" s="91">
        <v>12603</v>
      </c>
      <c r="V737" s="91">
        <v>17199.8</v>
      </c>
    </row>
    <row r="738" spans="1:22" x14ac:dyDescent="0.25">
      <c r="A738" s="27" t="str">
        <f t="shared" si="35"/>
        <v>32026522011</v>
      </c>
      <c r="B738" s="23">
        <f>VLOOKUP(H738,Nomes!$H$2:$I$79,2,FALSE)</f>
        <v>34</v>
      </c>
      <c r="C738" s="23">
        <f>VLOOKUP(D738,Nomes!$C$2:$D$15,2,FALSE)</f>
        <v>10</v>
      </c>
      <c r="D738" s="23">
        <v>2011</v>
      </c>
      <c r="E738" s="23">
        <v>32</v>
      </c>
      <c r="F738" s="23" t="s">
        <v>14</v>
      </c>
      <c r="G738" s="23" t="s">
        <v>102</v>
      </c>
      <c r="H738" s="23" t="s">
        <v>103</v>
      </c>
      <c r="I738" s="23"/>
      <c r="J738" s="23" t="s">
        <v>32</v>
      </c>
      <c r="K738" s="23" t="s">
        <v>33</v>
      </c>
      <c r="L738" s="23">
        <f>VLOOKUP(H738,Regiões!$A$1:$E$79,4,FALSE)</f>
        <v>6</v>
      </c>
      <c r="M738" s="23" t="str">
        <f>VLOOKUP(H738,Regiões!$A$1:$E$79,5,FALSE)</f>
        <v>Caparaó</v>
      </c>
      <c r="N738" s="91">
        <v>35922.034</v>
      </c>
      <c r="O738" s="91">
        <v>8424.652</v>
      </c>
      <c r="P738" s="91">
        <f t="shared" si="34"/>
        <v>89828.516000000003</v>
      </c>
      <c r="Q738" s="91">
        <v>47382.858999999997</v>
      </c>
      <c r="R738" s="91">
        <v>42445.656999999999</v>
      </c>
      <c r="S738" s="91">
        <v>12365.474</v>
      </c>
      <c r="T738" s="91">
        <v>146540.677</v>
      </c>
      <c r="U738" s="91">
        <v>11829</v>
      </c>
      <c r="V738" s="91">
        <v>12388.26</v>
      </c>
    </row>
    <row r="739" spans="1:22" x14ac:dyDescent="0.25">
      <c r="A739" s="27" t="str">
        <f t="shared" si="35"/>
        <v>32027022011</v>
      </c>
      <c r="B739" s="23">
        <f>VLOOKUP(H739,Nomes!$H$2:$I$79,2,FALSE)</f>
        <v>35</v>
      </c>
      <c r="C739" s="23">
        <f>VLOOKUP(D739,Nomes!$C$2:$D$15,2,FALSE)</f>
        <v>10</v>
      </c>
      <c r="D739" s="23">
        <v>2011</v>
      </c>
      <c r="E739" s="23">
        <v>32</v>
      </c>
      <c r="F739" s="23" t="s">
        <v>14</v>
      </c>
      <c r="G739" s="23" t="s">
        <v>104</v>
      </c>
      <c r="H739" s="23" t="s">
        <v>105</v>
      </c>
      <c r="I739" s="23"/>
      <c r="J739" s="23" t="s">
        <v>17</v>
      </c>
      <c r="K739" s="23" t="s">
        <v>18</v>
      </c>
      <c r="L739" s="23">
        <f>VLOOKUP(H739,Regiões!$A$1:$E$79,4,FALSE)</f>
        <v>2</v>
      </c>
      <c r="M739" s="23" t="str">
        <f>VLOOKUP(H739,Regiões!$A$1:$E$79,5,FALSE)</f>
        <v>Central Serrana</v>
      </c>
      <c r="N739" s="91">
        <v>53243.017</v>
      </c>
      <c r="O739" s="91">
        <v>11966.109</v>
      </c>
      <c r="P739" s="91">
        <f t="shared" si="34"/>
        <v>99010.406000000003</v>
      </c>
      <c r="Q739" s="91">
        <v>50336.417000000001</v>
      </c>
      <c r="R739" s="91">
        <v>48673.989000000001</v>
      </c>
      <c r="S739" s="91">
        <v>7865.7820000000002</v>
      </c>
      <c r="T739" s="91">
        <v>172085.315</v>
      </c>
      <c r="U739" s="91">
        <v>14107</v>
      </c>
      <c r="V739" s="91">
        <v>12198.58</v>
      </c>
    </row>
    <row r="740" spans="1:22" x14ac:dyDescent="0.25">
      <c r="A740" s="27" t="str">
        <f t="shared" si="35"/>
        <v>32028012011</v>
      </c>
      <c r="B740" s="23">
        <f>VLOOKUP(H740,Nomes!$H$2:$I$79,2,FALSE)</f>
        <v>36</v>
      </c>
      <c r="C740" s="23">
        <f>VLOOKUP(D740,Nomes!$C$2:$D$15,2,FALSE)</f>
        <v>10</v>
      </c>
      <c r="D740" s="23">
        <v>2011</v>
      </c>
      <c r="E740" s="23">
        <v>32</v>
      </c>
      <c r="F740" s="23" t="s">
        <v>14</v>
      </c>
      <c r="G740" s="23" t="s">
        <v>108</v>
      </c>
      <c r="H740" s="23" t="s">
        <v>109</v>
      </c>
      <c r="I740" s="23"/>
      <c r="J740" s="23" t="s">
        <v>32</v>
      </c>
      <c r="K740" s="23" t="s">
        <v>33</v>
      </c>
      <c r="L740" s="23">
        <f>VLOOKUP(H740,Regiões!$A$1:$E$79,4,FALSE)</f>
        <v>4</v>
      </c>
      <c r="M740" s="23" t="str">
        <f>VLOOKUP(H740,Regiões!$A$1:$E$79,5,FALSE)</f>
        <v>Litoral Sul</v>
      </c>
      <c r="N740" s="91">
        <v>57189.919999999998</v>
      </c>
      <c r="O740" s="91">
        <v>3638556.1069999998</v>
      </c>
      <c r="P740" s="91">
        <f t="shared" si="34"/>
        <v>877863.19200000004</v>
      </c>
      <c r="Q740" s="91">
        <v>749395.451</v>
      </c>
      <c r="R740" s="91">
        <v>128467.74099999999</v>
      </c>
      <c r="S740" s="91">
        <v>76773.054999999993</v>
      </c>
      <c r="T740" s="91">
        <v>4650382.2740000002</v>
      </c>
      <c r="U740" s="91">
        <v>31209</v>
      </c>
      <c r="V740" s="91">
        <v>149007.73000000001</v>
      </c>
    </row>
    <row r="741" spans="1:22" x14ac:dyDescent="0.25">
      <c r="A741" s="27" t="str">
        <f t="shared" si="35"/>
        <v>32029002011</v>
      </c>
      <c r="B741" s="23">
        <f>VLOOKUP(H741,Nomes!$H$2:$I$79,2,FALSE)</f>
        <v>37</v>
      </c>
      <c r="C741" s="23">
        <f>VLOOKUP(D741,Nomes!$C$2:$D$15,2,FALSE)</f>
        <v>10</v>
      </c>
      <c r="D741" s="23">
        <v>2011</v>
      </c>
      <c r="E741" s="23">
        <v>32</v>
      </c>
      <c r="F741" s="23" t="s">
        <v>14</v>
      </c>
      <c r="G741" s="23" t="s">
        <v>111</v>
      </c>
      <c r="H741" s="23" t="s">
        <v>112</v>
      </c>
      <c r="I741" s="23"/>
      <c r="J741" s="23" t="s">
        <v>17</v>
      </c>
      <c r="K741" s="23" t="s">
        <v>18</v>
      </c>
      <c r="L741" s="23">
        <f>VLOOKUP(H741,Regiões!$A$1:$E$79,4,FALSE)</f>
        <v>2</v>
      </c>
      <c r="M741" s="23" t="str">
        <f>VLOOKUP(H741,Regiões!$A$1:$E$79,5,FALSE)</f>
        <v>Central Serrana</v>
      </c>
      <c r="N741" s="91">
        <v>19080.567999999999</v>
      </c>
      <c r="O741" s="91">
        <v>16928.530999999999</v>
      </c>
      <c r="P741" s="91">
        <f t="shared" si="34"/>
        <v>81859.138000000006</v>
      </c>
      <c r="Q741" s="91">
        <v>45876.853999999999</v>
      </c>
      <c r="R741" s="91">
        <v>35982.284</v>
      </c>
      <c r="S741" s="91">
        <v>10736.284</v>
      </c>
      <c r="T741" s="91">
        <v>128604.522</v>
      </c>
      <c r="U741" s="91">
        <v>10840</v>
      </c>
      <c r="V741" s="91">
        <v>11863.89</v>
      </c>
    </row>
    <row r="742" spans="1:22" x14ac:dyDescent="0.25">
      <c r="A742" s="27" t="str">
        <f t="shared" si="35"/>
        <v>32030072011</v>
      </c>
      <c r="B742" s="23">
        <f>VLOOKUP(H742,Nomes!$H$2:$I$79,2,FALSE)</f>
        <v>38</v>
      </c>
      <c r="C742" s="23">
        <f>VLOOKUP(D742,Nomes!$C$2:$D$15,2,FALSE)</f>
        <v>10</v>
      </c>
      <c r="D742" s="23">
        <v>2011</v>
      </c>
      <c r="E742" s="23">
        <v>32</v>
      </c>
      <c r="F742" s="23" t="s">
        <v>14</v>
      </c>
      <c r="G742" s="23" t="s">
        <v>113</v>
      </c>
      <c r="H742" s="23" t="s">
        <v>114</v>
      </c>
      <c r="I742" s="23"/>
      <c r="J742" s="23" t="s">
        <v>32</v>
      </c>
      <c r="K742" s="23" t="s">
        <v>33</v>
      </c>
      <c r="L742" s="23">
        <f>VLOOKUP(H742,Regiões!$A$1:$E$79,4,FALSE)</f>
        <v>6</v>
      </c>
      <c r="M742" s="23" t="str">
        <f>VLOOKUP(H742,Regiões!$A$1:$E$79,5,FALSE)</f>
        <v>Caparaó</v>
      </c>
      <c r="N742" s="91">
        <v>39642.192000000003</v>
      </c>
      <c r="O742" s="91">
        <v>16505.918000000001</v>
      </c>
      <c r="P742" s="91">
        <f t="shared" si="34"/>
        <v>194005.10800000001</v>
      </c>
      <c r="Q742" s="91">
        <v>103643.57399999999</v>
      </c>
      <c r="R742" s="91">
        <v>90361.534</v>
      </c>
      <c r="S742" s="91">
        <v>23447.441999999999</v>
      </c>
      <c r="T742" s="91">
        <v>273600.65999999997</v>
      </c>
      <c r="U742" s="91">
        <v>27422</v>
      </c>
      <c r="V742" s="91">
        <v>9977.41</v>
      </c>
    </row>
    <row r="743" spans="1:22" x14ac:dyDescent="0.25">
      <c r="A743" s="27" t="str">
        <f t="shared" si="35"/>
        <v>32030562011</v>
      </c>
      <c r="B743" s="23">
        <f>VLOOKUP(H743,Nomes!$H$2:$I$79,2,FALSE)</f>
        <v>39</v>
      </c>
      <c r="C743" s="23">
        <f>VLOOKUP(D743,Nomes!$C$2:$D$15,2,FALSE)</f>
        <v>10</v>
      </c>
      <c r="D743" s="23">
        <v>2011</v>
      </c>
      <c r="E743" s="23">
        <v>32</v>
      </c>
      <c r="F743" s="23" t="s">
        <v>14</v>
      </c>
      <c r="G743" s="23" t="s">
        <v>115</v>
      </c>
      <c r="H743" s="23" t="s">
        <v>116</v>
      </c>
      <c r="I743" s="23"/>
      <c r="J743" s="23" t="s">
        <v>51</v>
      </c>
      <c r="K743" s="23" t="s">
        <v>52</v>
      </c>
      <c r="L743" s="23">
        <f>VLOOKUP(H743,Regiões!$A$1:$E$79,4,FALSE)</f>
        <v>9</v>
      </c>
      <c r="M743" s="23" t="str">
        <f>VLOOKUP(H743,Regiões!$A$1:$E$79,5,FALSE)</f>
        <v>Nordeste</v>
      </c>
      <c r="N743" s="91">
        <v>88495.832999999999</v>
      </c>
      <c r="O743" s="91">
        <v>269795.78700000001</v>
      </c>
      <c r="P743" s="91">
        <f t="shared" si="34"/>
        <v>240479.47200000001</v>
      </c>
      <c r="Q743" s="91">
        <v>144522.99299999999</v>
      </c>
      <c r="R743" s="91">
        <v>95956.479000000007</v>
      </c>
      <c r="S743" s="91">
        <v>30119.339</v>
      </c>
      <c r="T743" s="91">
        <v>628890.43099999998</v>
      </c>
      <c r="U743" s="91">
        <v>25073</v>
      </c>
      <c r="V743" s="91">
        <v>25082.38</v>
      </c>
    </row>
    <row r="744" spans="1:22" x14ac:dyDescent="0.25">
      <c r="A744" s="27" t="str">
        <f t="shared" si="35"/>
        <v>32031062011</v>
      </c>
      <c r="B744" s="23">
        <f>VLOOKUP(H744,Nomes!$H$2:$I$79,2,FALSE)</f>
        <v>40</v>
      </c>
      <c r="C744" s="23">
        <f>VLOOKUP(D744,Nomes!$C$2:$D$15,2,FALSE)</f>
        <v>10</v>
      </c>
      <c r="D744" s="23">
        <v>2011</v>
      </c>
      <c r="E744" s="23">
        <v>32</v>
      </c>
      <c r="F744" s="23" t="s">
        <v>14</v>
      </c>
      <c r="G744" s="23" t="s">
        <v>117</v>
      </c>
      <c r="H744" s="23" t="s">
        <v>118</v>
      </c>
      <c r="I744" s="23"/>
      <c r="J744" s="23" t="s">
        <v>32</v>
      </c>
      <c r="K744" s="23" t="s">
        <v>33</v>
      </c>
      <c r="L744" s="23">
        <f>VLOOKUP(H744,Regiões!$A$1:$E$79,4,FALSE)</f>
        <v>6</v>
      </c>
      <c r="M744" s="23" t="str">
        <f>VLOOKUP(H744,Regiões!$A$1:$E$79,5,FALSE)</f>
        <v>Caparaó</v>
      </c>
      <c r="N744" s="91">
        <v>10523.433999999999</v>
      </c>
      <c r="O744" s="91">
        <v>5850.75</v>
      </c>
      <c r="P744" s="91">
        <f t="shared" si="34"/>
        <v>68857.479000000007</v>
      </c>
      <c r="Q744" s="91">
        <v>31619.719000000001</v>
      </c>
      <c r="R744" s="91">
        <v>37237.760000000002</v>
      </c>
      <c r="S744" s="91">
        <v>7369.018</v>
      </c>
      <c r="T744" s="91">
        <v>92600.680999999997</v>
      </c>
      <c r="U744" s="91">
        <v>10932</v>
      </c>
      <c r="V744" s="91">
        <v>8470.61</v>
      </c>
    </row>
    <row r="745" spans="1:22" x14ac:dyDescent="0.25">
      <c r="A745" s="27" t="str">
        <f t="shared" si="35"/>
        <v>32031302011</v>
      </c>
      <c r="B745" s="23">
        <f>VLOOKUP(H745,Nomes!$H$2:$I$79,2,FALSE)</f>
        <v>41</v>
      </c>
      <c r="C745" s="23">
        <f>VLOOKUP(D745,Nomes!$C$2:$D$15,2,FALSE)</f>
        <v>10</v>
      </c>
      <c r="D745" s="23">
        <v>2011</v>
      </c>
      <c r="E745" s="23">
        <v>32</v>
      </c>
      <c r="F745" s="23" t="s">
        <v>14</v>
      </c>
      <c r="G745" s="23" t="s">
        <v>119</v>
      </c>
      <c r="H745" s="23" t="s">
        <v>120</v>
      </c>
      <c r="I745" s="23"/>
      <c r="J745" s="23" t="s">
        <v>51</v>
      </c>
      <c r="K745" s="23" t="s">
        <v>52</v>
      </c>
      <c r="L745" s="23">
        <f>VLOOKUP(H745,Regiões!$A$1:$E$79,4,FALSE)</f>
        <v>7</v>
      </c>
      <c r="M745" s="23" t="str">
        <f>VLOOKUP(H745,Regiões!$A$1:$E$79,5,FALSE)</f>
        <v>Rio Doce</v>
      </c>
      <c r="N745" s="91">
        <v>19563.892</v>
      </c>
      <c r="O745" s="91">
        <v>47874.375</v>
      </c>
      <c r="P745" s="91">
        <f t="shared" si="34"/>
        <v>150522.82199999999</v>
      </c>
      <c r="Q745" s="91">
        <v>98754.676999999996</v>
      </c>
      <c r="R745" s="91">
        <v>51768.144999999997</v>
      </c>
      <c r="S745" s="91">
        <v>32356.952000000001</v>
      </c>
      <c r="T745" s="91">
        <v>250318.041</v>
      </c>
      <c r="U745" s="91">
        <v>15848</v>
      </c>
      <c r="V745" s="91">
        <v>15794.93</v>
      </c>
    </row>
    <row r="746" spans="1:22" x14ac:dyDescent="0.25">
      <c r="A746" s="27" t="str">
        <f t="shared" si="35"/>
        <v>32031632011</v>
      </c>
      <c r="B746" s="23">
        <f>VLOOKUP(H746,Nomes!$H$2:$I$79,2,FALSE)</f>
        <v>42</v>
      </c>
      <c r="C746" s="23">
        <f>VLOOKUP(D746,Nomes!$C$2:$D$15,2,FALSE)</f>
        <v>10</v>
      </c>
      <c r="D746" s="23">
        <v>2011</v>
      </c>
      <c r="E746" s="23">
        <v>32</v>
      </c>
      <c r="F746" s="23" t="s">
        <v>14</v>
      </c>
      <c r="G746" s="23" t="s">
        <v>121</v>
      </c>
      <c r="H746" s="23" t="s">
        <v>122</v>
      </c>
      <c r="I746" s="23"/>
      <c r="J746" s="23" t="s">
        <v>17</v>
      </c>
      <c r="K746" s="23" t="s">
        <v>18</v>
      </c>
      <c r="L746" s="23">
        <f>VLOOKUP(H746,Regiões!$A$1:$E$79,4,FALSE)</f>
        <v>3</v>
      </c>
      <c r="M746" s="23" t="str">
        <f>VLOOKUP(H746,Regiões!$A$1:$E$79,5,FALSE)</f>
        <v>Sudoeste Serrana</v>
      </c>
      <c r="N746" s="91">
        <v>19282.234</v>
      </c>
      <c r="O746" s="91">
        <v>5081.6040000000003</v>
      </c>
      <c r="P746" s="91">
        <f t="shared" si="34"/>
        <v>58213.915000000001</v>
      </c>
      <c r="Q746" s="91">
        <v>21054.133000000002</v>
      </c>
      <c r="R746" s="91">
        <v>37159.781999999999</v>
      </c>
      <c r="S746" s="91">
        <v>5339.3710000000001</v>
      </c>
      <c r="T746" s="91">
        <v>87917.123999999996</v>
      </c>
      <c r="U746" s="91">
        <v>10818</v>
      </c>
      <c r="V746" s="91">
        <v>8126.93</v>
      </c>
    </row>
    <row r="747" spans="1:22" x14ac:dyDescent="0.25">
      <c r="A747" s="27" t="str">
        <f t="shared" si="35"/>
        <v>32032052011</v>
      </c>
      <c r="B747" s="23">
        <f>VLOOKUP(H747,Nomes!$H$2:$I$79,2,FALSE)</f>
        <v>43</v>
      </c>
      <c r="C747" s="23">
        <f>VLOOKUP(D747,Nomes!$C$2:$D$15,2,FALSE)</f>
        <v>10</v>
      </c>
      <c r="D747" s="23">
        <v>2011</v>
      </c>
      <c r="E747" s="23">
        <v>32</v>
      </c>
      <c r="F747" s="23" t="s">
        <v>14</v>
      </c>
      <c r="G747" s="23" t="s">
        <v>123</v>
      </c>
      <c r="H747" s="23" t="s">
        <v>54</v>
      </c>
      <c r="I747" s="23"/>
      <c r="J747" s="23" t="s">
        <v>51</v>
      </c>
      <c r="K747" s="23" t="s">
        <v>52</v>
      </c>
      <c r="L747" s="23">
        <f>VLOOKUP(H747,Regiões!$A$1:$E$79,4,FALSE)</f>
        <v>7</v>
      </c>
      <c r="M747" s="23" t="str">
        <f>VLOOKUP(H747,Regiões!$A$1:$E$79,5,FALSE)</f>
        <v>Rio Doce</v>
      </c>
      <c r="N747" s="91">
        <v>181780.53</v>
      </c>
      <c r="O747" s="91">
        <v>1959168.952</v>
      </c>
      <c r="P747" s="91">
        <f t="shared" si="34"/>
        <v>1802518.6370000001</v>
      </c>
      <c r="Q747" s="91">
        <v>1279213.439</v>
      </c>
      <c r="R747" s="91">
        <v>523305.19799999997</v>
      </c>
      <c r="S747" s="91">
        <v>523849.17099999997</v>
      </c>
      <c r="T747" s="91">
        <v>4467317.29</v>
      </c>
      <c r="U747" s="91">
        <v>143509</v>
      </c>
      <c r="V747" s="91">
        <v>31129.18</v>
      </c>
    </row>
    <row r="748" spans="1:22" x14ac:dyDescent="0.25">
      <c r="A748" s="27" t="str">
        <f t="shared" si="35"/>
        <v>32033042011</v>
      </c>
      <c r="B748" s="23">
        <f>VLOOKUP(H748,Nomes!$H$2:$I$79,2,FALSE)</f>
        <v>44</v>
      </c>
      <c r="C748" s="23">
        <f>VLOOKUP(D748,Nomes!$C$2:$D$15,2,FALSE)</f>
        <v>10</v>
      </c>
      <c r="D748" s="23">
        <v>2011</v>
      </c>
      <c r="E748" s="23">
        <v>32</v>
      </c>
      <c r="F748" s="23" t="s">
        <v>14</v>
      </c>
      <c r="G748" s="23" t="s">
        <v>124</v>
      </c>
      <c r="H748" s="23" t="s">
        <v>125</v>
      </c>
      <c r="I748" s="23"/>
      <c r="J748" s="23" t="s">
        <v>22</v>
      </c>
      <c r="K748" s="23" t="s">
        <v>23</v>
      </c>
      <c r="L748" s="23">
        <f>VLOOKUP(H748,Regiões!$A$1:$E$79,4,FALSE)</f>
        <v>10</v>
      </c>
      <c r="M748" s="23" t="str">
        <f>VLOOKUP(H748,Regiões!$A$1:$E$79,5,FALSE)</f>
        <v>Noroeste</v>
      </c>
      <c r="N748" s="91">
        <v>22602.719000000001</v>
      </c>
      <c r="O748" s="91">
        <v>6613.4409999999998</v>
      </c>
      <c r="P748" s="91">
        <f t="shared" si="34"/>
        <v>72767.411000000007</v>
      </c>
      <c r="Q748" s="91">
        <v>28725.685000000001</v>
      </c>
      <c r="R748" s="91">
        <v>44041.726000000002</v>
      </c>
      <c r="S748" s="91">
        <v>5541.4059999999999</v>
      </c>
      <c r="T748" s="91">
        <v>107524.977</v>
      </c>
      <c r="U748" s="91">
        <v>13721</v>
      </c>
      <c r="V748" s="91">
        <v>7836.53</v>
      </c>
    </row>
    <row r="749" spans="1:22" x14ac:dyDescent="0.25">
      <c r="A749" s="27" t="str">
        <f t="shared" si="35"/>
        <v>32033202011</v>
      </c>
      <c r="B749" s="23">
        <f>VLOOKUP(H749,Nomes!$H$2:$I$79,2,FALSE)</f>
        <v>45</v>
      </c>
      <c r="C749" s="23">
        <f>VLOOKUP(D749,Nomes!$C$2:$D$15,2,FALSE)</f>
        <v>10</v>
      </c>
      <c r="D749" s="23">
        <v>2011</v>
      </c>
      <c r="E749" s="23">
        <v>32</v>
      </c>
      <c r="F749" s="23" t="s">
        <v>14</v>
      </c>
      <c r="G749" s="23" t="s">
        <v>126</v>
      </c>
      <c r="H749" s="23" t="s">
        <v>127</v>
      </c>
      <c r="I749" s="23"/>
      <c r="J749" s="23" t="s">
        <v>32</v>
      </c>
      <c r="K749" s="23" t="s">
        <v>33</v>
      </c>
      <c r="L749" s="23">
        <f>VLOOKUP(H749,Regiões!$A$1:$E$79,4,FALSE)</f>
        <v>4</v>
      </c>
      <c r="M749" s="23" t="str">
        <f>VLOOKUP(H749,Regiões!$A$1:$E$79,5,FALSE)</f>
        <v>Litoral Sul</v>
      </c>
      <c r="N749" s="91">
        <v>57202.29</v>
      </c>
      <c r="O749" s="91">
        <v>1484173.7830000001</v>
      </c>
      <c r="P749" s="91">
        <f t="shared" si="34"/>
        <v>518666.13</v>
      </c>
      <c r="Q749" s="91">
        <v>402224.23599999998</v>
      </c>
      <c r="R749" s="91">
        <v>116441.894</v>
      </c>
      <c r="S749" s="91">
        <v>44196.161999999997</v>
      </c>
      <c r="T749" s="91">
        <v>2104238.3640000001</v>
      </c>
      <c r="U749" s="91">
        <v>34412</v>
      </c>
      <c r="V749" s="91">
        <v>61148.39</v>
      </c>
    </row>
    <row r="750" spans="1:22" x14ac:dyDescent="0.25">
      <c r="A750" s="27" t="str">
        <f t="shared" si="35"/>
        <v>32033462011</v>
      </c>
      <c r="B750" s="23">
        <f>VLOOKUP(H750,Nomes!$H$2:$I$79,2,FALSE)</f>
        <v>46</v>
      </c>
      <c r="C750" s="23">
        <f>VLOOKUP(D750,Nomes!$C$2:$D$15,2,FALSE)</f>
        <v>10</v>
      </c>
      <c r="D750" s="23">
        <v>2011</v>
      </c>
      <c r="E750" s="23">
        <v>32</v>
      </c>
      <c r="F750" s="23" t="s">
        <v>14</v>
      </c>
      <c r="G750" s="23" t="s">
        <v>128</v>
      </c>
      <c r="H750" s="23" t="s">
        <v>129</v>
      </c>
      <c r="I750" s="23"/>
      <c r="J750" s="23" t="s">
        <v>17</v>
      </c>
      <c r="K750" s="23" t="s">
        <v>18</v>
      </c>
      <c r="L750" s="23">
        <f>VLOOKUP(H750,Regiões!$A$1:$E$79,4,FALSE)</f>
        <v>3</v>
      </c>
      <c r="M750" s="23" t="str">
        <f>VLOOKUP(H750,Regiões!$A$1:$E$79,5,FALSE)</f>
        <v>Sudoeste Serrana</v>
      </c>
      <c r="N750" s="91">
        <v>28372.866000000002</v>
      </c>
      <c r="O750" s="91">
        <v>25474.098000000002</v>
      </c>
      <c r="P750" s="91">
        <f t="shared" si="34"/>
        <v>132777.29499999998</v>
      </c>
      <c r="Q750" s="91">
        <v>81115.983999999997</v>
      </c>
      <c r="R750" s="91">
        <v>51661.311000000002</v>
      </c>
      <c r="S750" s="91">
        <v>21721.657999999999</v>
      </c>
      <c r="T750" s="91">
        <v>208345.91699999999</v>
      </c>
      <c r="U750" s="91">
        <v>14422</v>
      </c>
      <c r="V750" s="91">
        <v>14446.4</v>
      </c>
    </row>
    <row r="751" spans="1:22" x14ac:dyDescent="0.25">
      <c r="A751" s="27" t="str">
        <f t="shared" si="35"/>
        <v>32033532011</v>
      </c>
      <c r="B751" s="23">
        <f>VLOOKUP(H751,Nomes!$H$2:$I$79,2,FALSE)</f>
        <v>47</v>
      </c>
      <c r="C751" s="23">
        <f>VLOOKUP(D751,Nomes!$C$2:$D$15,2,FALSE)</f>
        <v>10</v>
      </c>
      <c r="D751" s="23">
        <v>2011</v>
      </c>
      <c r="E751" s="23">
        <v>32</v>
      </c>
      <c r="F751" s="23" t="s">
        <v>14</v>
      </c>
      <c r="G751" s="23" t="s">
        <v>130</v>
      </c>
      <c r="H751" s="23" t="s">
        <v>131</v>
      </c>
      <c r="I751" s="23"/>
      <c r="J751" s="23" t="s">
        <v>22</v>
      </c>
      <c r="K751" s="23" t="s">
        <v>23</v>
      </c>
      <c r="L751" s="23">
        <f>VLOOKUP(H751,Regiões!$A$1:$E$79,4,FALSE)</f>
        <v>8</v>
      </c>
      <c r="M751" s="23" t="str">
        <f>VLOOKUP(H751,Regiões!$A$1:$E$79,5,FALSE)</f>
        <v>Centro-Oeste</v>
      </c>
      <c r="N751" s="91">
        <v>43573.2</v>
      </c>
      <c r="O751" s="91">
        <v>59182.995999999999</v>
      </c>
      <c r="P751" s="91">
        <f t="shared" si="34"/>
        <v>106642.277</v>
      </c>
      <c r="Q751" s="91">
        <v>68126.827999999994</v>
      </c>
      <c r="R751" s="91">
        <v>38515.449000000001</v>
      </c>
      <c r="S751" s="91">
        <v>34246.974000000002</v>
      </c>
      <c r="T751" s="91">
        <v>243645.44699999999</v>
      </c>
      <c r="U751" s="91">
        <v>11198</v>
      </c>
      <c r="V751" s="91">
        <v>21757.94</v>
      </c>
    </row>
    <row r="752" spans="1:22" x14ac:dyDescent="0.25">
      <c r="A752" s="27" t="str">
        <f t="shared" si="35"/>
        <v>32034032011</v>
      </c>
      <c r="B752" s="23">
        <f>VLOOKUP(H752,Nomes!$H$2:$I$79,2,FALSE)</f>
        <v>48</v>
      </c>
      <c r="C752" s="23">
        <f>VLOOKUP(D752,Nomes!$C$2:$D$15,2,FALSE)</f>
        <v>10</v>
      </c>
      <c r="D752" s="23">
        <v>2011</v>
      </c>
      <c r="E752" s="23">
        <v>32</v>
      </c>
      <c r="F752" s="23" t="s">
        <v>14</v>
      </c>
      <c r="G752" s="23" t="s">
        <v>132</v>
      </c>
      <c r="H752" s="23" t="s">
        <v>133</v>
      </c>
      <c r="I752" s="23"/>
      <c r="J752" s="23" t="s">
        <v>32</v>
      </c>
      <c r="K752" s="23" t="s">
        <v>33</v>
      </c>
      <c r="L752" s="23">
        <f>VLOOKUP(H752,Regiões!$A$1:$E$79,4,FALSE)</f>
        <v>5</v>
      </c>
      <c r="M752" s="23" t="str">
        <f>VLOOKUP(H752,Regiões!$A$1:$E$79,5,FALSE)</f>
        <v>Central Sul</v>
      </c>
      <c r="N752" s="91">
        <v>39032.61</v>
      </c>
      <c r="O752" s="91">
        <v>46548.925000000003</v>
      </c>
      <c r="P752" s="91">
        <f t="shared" si="34"/>
        <v>201206.402</v>
      </c>
      <c r="Q752" s="91">
        <v>117964.531</v>
      </c>
      <c r="R752" s="91">
        <v>83241.870999999999</v>
      </c>
      <c r="S752" s="91">
        <v>36672.588000000003</v>
      </c>
      <c r="T752" s="91">
        <v>323460.52399999998</v>
      </c>
      <c r="U752" s="91">
        <v>25880</v>
      </c>
      <c r="V752" s="91">
        <v>12498.47</v>
      </c>
    </row>
    <row r="753" spans="1:22" x14ac:dyDescent="0.25">
      <c r="A753" s="27" t="str">
        <f t="shared" si="35"/>
        <v>32035022011</v>
      </c>
      <c r="B753" s="23">
        <f>VLOOKUP(H753,Nomes!$H$2:$I$79,2,FALSE)</f>
        <v>49</v>
      </c>
      <c r="C753" s="23">
        <f>VLOOKUP(D753,Nomes!$C$2:$D$15,2,FALSE)</f>
        <v>10</v>
      </c>
      <c r="D753" s="23">
        <v>2011</v>
      </c>
      <c r="E753" s="23">
        <v>32</v>
      </c>
      <c r="F753" s="23" t="s">
        <v>14</v>
      </c>
      <c r="G753" s="23" t="s">
        <v>134</v>
      </c>
      <c r="H753" s="23" t="s">
        <v>135</v>
      </c>
      <c r="I753" s="23"/>
      <c r="J753" s="23" t="s">
        <v>51</v>
      </c>
      <c r="K753" s="23" t="s">
        <v>52</v>
      </c>
      <c r="L753" s="23">
        <f>VLOOKUP(H753,Regiões!$A$1:$E$79,4,FALSE)</f>
        <v>9</v>
      </c>
      <c r="M753" s="23" t="str">
        <f>VLOOKUP(H753,Regiões!$A$1:$E$79,5,FALSE)</f>
        <v>Nordeste</v>
      </c>
      <c r="N753" s="91">
        <v>88474.23</v>
      </c>
      <c r="O753" s="91">
        <v>31187.837</v>
      </c>
      <c r="P753" s="91">
        <f t="shared" si="34"/>
        <v>133956.30900000001</v>
      </c>
      <c r="Q753" s="91">
        <v>74995.260999999999</v>
      </c>
      <c r="R753" s="91">
        <v>58961.048000000003</v>
      </c>
      <c r="S753" s="91">
        <v>18828.784</v>
      </c>
      <c r="T753" s="91">
        <v>272447.15999999997</v>
      </c>
      <c r="U753" s="91">
        <v>17894</v>
      </c>
      <c r="V753" s="91">
        <v>15225.62</v>
      </c>
    </row>
    <row r="754" spans="1:22" x14ac:dyDescent="0.25">
      <c r="A754" s="27" t="str">
        <f t="shared" si="35"/>
        <v>32036012011</v>
      </c>
      <c r="B754" s="23">
        <f>VLOOKUP(H754,Nomes!$H$2:$I$79,2,FALSE)</f>
        <v>50</v>
      </c>
      <c r="C754" s="23">
        <f>VLOOKUP(D754,Nomes!$C$2:$D$15,2,FALSE)</f>
        <v>10</v>
      </c>
      <c r="D754" s="23">
        <v>2011</v>
      </c>
      <c r="E754" s="23">
        <v>32</v>
      </c>
      <c r="F754" s="23" t="s">
        <v>14</v>
      </c>
      <c r="G754" s="23" t="s">
        <v>137</v>
      </c>
      <c r="H754" s="23" t="s">
        <v>138</v>
      </c>
      <c r="I754" s="23"/>
      <c r="J754" s="23" t="s">
        <v>51</v>
      </c>
      <c r="K754" s="23" t="s">
        <v>52</v>
      </c>
      <c r="L754" s="23">
        <f>VLOOKUP(H754,Regiões!$A$1:$E$79,4,FALSE)</f>
        <v>9</v>
      </c>
      <c r="M754" s="23" t="str">
        <f>VLOOKUP(H754,Regiões!$A$1:$E$79,5,FALSE)</f>
        <v>Nordeste</v>
      </c>
      <c r="N754" s="91">
        <v>30567.346000000001</v>
      </c>
      <c r="O754" s="91">
        <v>4094.7379999999998</v>
      </c>
      <c r="P754" s="91">
        <f t="shared" si="34"/>
        <v>32484.178</v>
      </c>
      <c r="Q754" s="91">
        <v>10892.14</v>
      </c>
      <c r="R754" s="91">
        <v>21592.038</v>
      </c>
      <c r="S754" s="91">
        <v>2319.0140000000001</v>
      </c>
      <c r="T754" s="91">
        <v>69465.274999999994</v>
      </c>
      <c r="U754" s="91">
        <v>5637</v>
      </c>
      <c r="V754" s="91">
        <v>12323.09</v>
      </c>
    </row>
    <row r="755" spans="1:22" x14ac:dyDescent="0.25">
      <c r="A755" s="27" t="str">
        <f t="shared" si="35"/>
        <v>32037002011</v>
      </c>
      <c r="B755" s="23">
        <f>VLOOKUP(H755,Nomes!$H$2:$I$79,2,FALSE)</f>
        <v>51</v>
      </c>
      <c r="C755" s="23">
        <f>VLOOKUP(D755,Nomes!$C$2:$D$15,2,FALSE)</f>
        <v>10</v>
      </c>
      <c r="D755" s="23">
        <v>2011</v>
      </c>
      <c r="E755" s="23">
        <v>32</v>
      </c>
      <c r="F755" s="23" t="s">
        <v>14</v>
      </c>
      <c r="G755" s="23" t="s">
        <v>139</v>
      </c>
      <c r="H755" s="23" t="s">
        <v>140</v>
      </c>
      <c r="I755" s="23"/>
      <c r="J755" s="23" t="s">
        <v>32</v>
      </c>
      <c r="K755" s="23" t="s">
        <v>33</v>
      </c>
      <c r="L755" s="23">
        <f>VLOOKUP(H755,Regiões!$A$1:$E$79,4,FALSE)</f>
        <v>6</v>
      </c>
      <c r="M755" s="23" t="str">
        <f>VLOOKUP(H755,Regiões!$A$1:$E$79,5,FALSE)</f>
        <v>Caparaó</v>
      </c>
      <c r="N755" s="91">
        <v>28967.665000000001</v>
      </c>
      <c r="O755" s="91">
        <v>11901.343000000001</v>
      </c>
      <c r="P755" s="91">
        <f t="shared" si="34"/>
        <v>109178.35500000001</v>
      </c>
      <c r="Q755" s="91">
        <v>45025.139000000003</v>
      </c>
      <c r="R755" s="91">
        <v>64153.216</v>
      </c>
      <c r="S755" s="91">
        <v>9751.4310000000005</v>
      </c>
      <c r="T755" s="91">
        <v>159798.79500000001</v>
      </c>
      <c r="U755" s="91">
        <v>18298</v>
      </c>
      <c r="V755" s="91">
        <v>8733.1299999999992</v>
      </c>
    </row>
    <row r="756" spans="1:22" x14ac:dyDescent="0.25">
      <c r="A756" s="27" t="str">
        <f t="shared" si="35"/>
        <v>32038092011</v>
      </c>
      <c r="B756" s="23">
        <f>VLOOKUP(H756,Nomes!$H$2:$I$79,2,FALSE)</f>
        <v>52</v>
      </c>
      <c r="C756" s="23">
        <f>VLOOKUP(D756,Nomes!$C$2:$D$15,2,FALSE)</f>
        <v>10</v>
      </c>
      <c r="D756" s="23">
        <v>2011</v>
      </c>
      <c r="E756" s="23">
        <v>32</v>
      </c>
      <c r="F756" s="23" t="s">
        <v>14</v>
      </c>
      <c r="G756" s="23" t="s">
        <v>141</v>
      </c>
      <c r="H756" s="23" t="s">
        <v>142</v>
      </c>
      <c r="I756" s="23"/>
      <c r="J756" s="23" t="s">
        <v>32</v>
      </c>
      <c r="K756" s="23" t="s">
        <v>33</v>
      </c>
      <c r="L756" s="23">
        <f>VLOOKUP(H756,Regiões!$A$1:$E$79,4,FALSE)</f>
        <v>5</v>
      </c>
      <c r="M756" s="23" t="str">
        <f>VLOOKUP(H756,Regiões!$A$1:$E$79,5,FALSE)</f>
        <v>Central Sul</v>
      </c>
      <c r="N756" s="91">
        <v>12528.816000000001</v>
      </c>
      <c r="O756" s="91">
        <v>7792.8010000000004</v>
      </c>
      <c r="P756" s="91">
        <f t="shared" si="34"/>
        <v>90750.659</v>
      </c>
      <c r="Q756" s="91">
        <v>44017.758999999998</v>
      </c>
      <c r="R756" s="91">
        <v>46732.9</v>
      </c>
      <c r="S756" s="91">
        <v>8427.223</v>
      </c>
      <c r="T756" s="91">
        <v>119499.5</v>
      </c>
      <c r="U756" s="91">
        <v>14452</v>
      </c>
      <c r="V756" s="91">
        <v>8268.7199999999993</v>
      </c>
    </row>
    <row r="757" spans="1:22" x14ac:dyDescent="0.25">
      <c r="A757" s="27" t="str">
        <f t="shared" si="35"/>
        <v>32039082011</v>
      </c>
      <c r="B757" s="23">
        <f>VLOOKUP(H757,Nomes!$H$2:$I$79,2,FALSE)</f>
        <v>53</v>
      </c>
      <c r="C757" s="23">
        <f>VLOOKUP(D757,Nomes!$C$2:$D$15,2,FALSE)</f>
        <v>10</v>
      </c>
      <c r="D757" s="23">
        <v>2011</v>
      </c>
      <c r="E757" s="23">
        <v>32</v>
      </c>
      <c r="F757" s="23" t="s">
        <v>14</v>
      </c>
      <c r="G757" s="23" t="s">
        <v>143</v>
      </c>
      <c r="H757" s="23" t="s">
        <v>25</v>
      </c>
      <c r="I757" s="23"/>
      <c r="J757" s="23" t="s">
        <v>22</v>
      </c>
      <c r="K757" s="23" t="s">
        <v>23</v>
      </c>
      <c r="L757" s="23">
        <f>VLOOKUP(H757,Regiões!$A$1:$E$79,4,FALSE)</f>
        <v>10</v>
      </c>
      <c r="M757" s="23" t="str">
        <f>VLOOKUP(H757,Regiões!$A$1:$E$79,5,FALSE)</f>
        <v>Noroeste</v>
      </c>
      <c r="N757" s="91">
        <v>80717.274999999994</v>
      </c>
      <c r="O757" s="91">
        <v>89389.937999999995</v>
      </c>
      <c r="P757" s="91">
        <f t="shared" si="34"/>
        <v>396192.43900000001</v>
      </c>
      <c r="Q757" s="91">
        <v>242158.66399999999</v>
      </c>
      <c r="R757" s="91">
        <v>154033.77499999999</v>
      </c>
      <c r="S757" s="91">
        <v>62349.974999999999</v>
      </c>
      <c r="T757" s="91">
        <v>628649.62699999998</v>
      </c>
      <c r="U757" s="91">
        <v>46263</v>
      </c>
      <c r="V757" s="91">
        <v>13588.6</v>
      </c>
    </row>
    <row r="758" spans="1:22" x14ac:dyDescent="0.25">
      <c r="A758" s="27" t="str">
        <f t="shared" si="35"/>
        <v>32040052011</v>
      </c>
      <c r="B758" s="23">
        <f>VLOOKUP(H758,Nomes!$H$2:$I$79,2,FALSE)</f>
        <v>54</v>
      </c>
      <c r="C758" s="23">
        <f>VLOOKUP(D758,Nomes!$C$2:$D$15,2,FALSE)</f>
        <v>10</v>
      </c>
      <c r="D758" s="23">
        <v>2011</v>
      </c>
      <c r="E758" s="23">
        <v>32</v>
      </c>
      <c r="F758" s="23" t="s">
        <v>14</v>
      </c>
      <c r="G758" s="23" t="s">
        <v>144</v>
      </c>
      <c r="H758" s="23" t="s">
        <v>145</v>
      </c>
      <c r="I758" s="23"/>
      <c r="J758" s="23" t="s">
        <v>22</v>
      </c>
      <c r="K758" s="23" t="s">
        <v>23</v>
      </c>
      <c r="L758" s="23">
        <f>VLOOKUP(H758,Regiões!$A$1:$E$79,4,FALSE)</f>
        <v>8</v>
      </c>
      <c r="M758" s="23" t="str">
        <f>VLOOKUP(H758,Regiões!$A$1:$E$79,5,FALSE)</f>
        <v>Centro-Oeste</v>
      </c>
      <c r="N758" s="91">
        <v>22590.376</v>
      </c>
      <c r="O758" s="91">
        <v>8471.8070000000007</v>
      </c>
      <c r="P758" s="91">
        <f t="shared" si="34"/>
        <v>114868.20199999999</v>
      </c>
      <c r="Q758" s="91">
        <v>44494.491000000002</v>
      </c>
      <c r="R758" s="91">
        <v>70373.710999999996</v>
      </c>
      <c r="S758" s="91">
        <v>8505.3950000000004</v>
      </c>
      <c r="T758" s="91">
        <v>154435.78099999999</v>
      </c>
      <c r="U758" s="91">
        <v>21636</v>
      </c>
      <c r="V758" s="91">
        <v>7137.91</v>
      </c>
    </row>
    <row r="759" spans="1:22" x14ac:dyDescent="0.25">
      <c r="A759" s="27" t="str">
        <f t="shared" si="35"/>
        <v>32040542011</v>
      </c>
      <c r="B759" s="23">
        <f>VLOOKUP(H759,Nomes!$H$2:$I$79,2,FALSE)</f>
        <v>55</v>
      </c>
      <c r="C759" s="23">
        <f>VLOOKUP(D759,Nomes!$C$2:$D$15,2,FALSE)</f>
        <v>10</v>
      </c>
      <c r="D759" s="23">
        <v>2011</v>
      </c>
      <c r="E759" s="23">
        <v>32</v>
      </c>
      <c r="F759" s="23" t="s">
        <v>14</v>
      </c>
      <c r="G759" s="23" t="s">
        <v>146</v>
      </c>
      <c r="H759" s="23" t="s">
        <v>147</v>
      </c>
      <c r="I759" s="23"/>
      <c r="J759" s="23" t="s">
        <v>51</v>
      </c>
      <c r="K759" s="23" t="s">
        <v>52</v>
      </c>
      <c r="L759" s="23">
        <f>VLOOKUP(H759,Regiões!$A$1:$E$79,4,FALSE)</f>
        <v>9</v>
      </c>
      <c r="M759" s="23" t="str">
        <f>VLOOKUP(H759,Regiões!$A$1:$E$79,5,FALSE)</f>
        <v>Nordeste</v>
      </c>
      <c r="N759" s="91">
        <v>51928.993999999999</v>
      </c>
      <c r="O759" s="91">
        <v>18612.014999999999</v>
      </c>
      <c r="P759" s="91">
        <f t="shared" si="34"/>
        <v>158345.19899999999</v>
      </c>
      <c r="Q759" s="91">
        <v>80862.160999999993</v>
      </c>
      <c r="R759" s="91">
        <v>77483.038</v>
      </c>
      <c r="S759" s="91">
        <v>16299.7</v>
      </c>
      <c r="T759" s="91">
        <v>245185.908</v>
      </c>
      <c r="U759" s="91">
        <v>23935</v>
      </c>
      <c r="V759" s="91">
        <v>10243.82</v>
      </c>
    </row>
    <row r="760" spans="1:22" x14ac:dyDescent="0.25">
      <c r="A760" s="27" t="str">
        <f t="shared" si="35"/>
        <v>32041042011</v>
      </c>
      <c r="B760" s="23">
        <f>VLOOKUP(H760,Nomes!$H$2:$I$79,2,FALSE)</f>
        <v>56</v>
      </c>
      <c r="C760" s="23">
        <f>VLOOKUP(D760,Nomes!$C$2:$D$15,2,FALSE)</f>
        <v>10</v>
      </c>
      <c r="D760" s="23">
        <v>2011</v>
      </c>
      <c r="E760" s="23">
        <v>32</v>
      </c>
      <c r="F760" s="23" t="s">
        <v>14</v>
      </c>
      <c r="G760" s="23" t="s">
        <v>148</v>
      </c>
      <c r="H760" s="23" t="s">
        <v>149</v>
      </c>
      <c r="I760" s="23"/>
      <c r="J760" s="23" t="s">
        <v>51</v>
      </c>
      <c r="K760" s="23" t="s">
        <v>52</v>
      </c>
      <c r="L760" s="23">
        <f>VLOOKUP(H760,Regiões!$A$1:$E$79,4,FALSE)</f>
        <v>9</v>
      </c>
      <c r="M760" s="23" t="str">
        <f>VLOOKUP(H760,Regiões!$A$1:$E$79,5,FALSE)</f>
        <v>Nordeste</v>
      </c>
      <c r="N760" s="91">
        <v>107118.492</v>
      </c>
      <c r="O760" s="91">
        <v>21981.252</v>
      </c>
      <c r="P760" s="91">
        <f t="shared" si="34"/>
        <v>181036.85200000001</v>
      </c>
      <c r="Q760" s="91">
        <v>94900.576000000001</v>
      </c>
      <c r="R760" s="91">
        <v>86136.275999999998</v>
      </c>
      <c r="S760" s="91">
        <v>27932.937000000002</v>
      </c>
      <c r="T760" s="91">
        <v>338069.533</v>
      </c>
      <c r="U760" s="91">
        <v>24093</v>
      </c>
      <c r="V760" s="91">
        <v>14031.86</v>
      </c>
    </row>
    <row r="761" spans="1:22" x14ac:dyDescent="0.25">
      <c r="A761" s="27" t="str">
        <f t="shared" si="35"/>
        <v>32042032011</v>
      </c>
      <c r="B761" s="23">
        <f>VLOOKUP(H761,Nomes!$H$2:$I$79,2,FALSE)</f>
        <v>57</v>
      </c>
      <c r="C761" s="23">
        <f>VLOOKUP(D761,Nomes!$C$2:$D$15,2,FALSE)</f>
        <v>10</v>
      </c>
      <c r="D761" s="23">
        <v>2011</v>
      </c>
      <c r="E761" s="23">
        <v>32</v>
      </c>
      <c r="F761" s="23" t="s">
        <v>14</v>
      </c>
      <c r="G761" s="23" t="s">
        <v>150</v>
      </c>
      <c r="H761" s="23" t="s">
        <v>151</v>
      </c>
      <c r="I761" s="23"/>
      <c r="J761" s="23" t="s">
        <v>17</v>
      </c>
      <c r="K761" s="23" t="s">
        <v>18</v>
      </c>
      <c r="L761" s="23">
        <f>VLOOKUP(H761,Regiões!$A$1:$E$79,4,FALSE)</f>
        <v>4</v>
      </c>
      <c r="M761" s="23" t="str">
        <f>VLOOKUP(H761,Regiões!$A$1:$E$79,5,FALSE)</f>
        <v>Litoral Sul</v>
      </c>
      <c r="N761" s="91">
        <v>6500.15</v>
      </c>
      <c r="O761" s="91">
        <v>225378.372</v>
      </c>
      <c r="P761" s="91">
        <f t="shared" si="34"/>
        <v>178917.981</v>
      </c>
      <c r="Q761" s="91">
        <v>113876.395</v>
      </c>
      <c r="R761" s="91">
        <v>65041.586000000003</v>
      </c>
      <c r="S761" s="91">
        <v>18540.348000000002</v>
      </c>
      <c r="T761" s="91">
        <v>429336.85</v>
      </c>
      <c r="U761" s="91">
        <v>18364</v>
      </c>
      <c r="V761" s="91">
        <v>23379.27</v>
      </c>
    </row>
    <row r="762" spans="1:22" x14ac:dyDescent="0.25">
      <c r="A762" s="27" t="str">
        <f t="shared" si="35"/>
        <v>32042522011</v>
      </c>
      <c r="B762" s="23">
        <f>VLOOKUP(H762,Nomes!$H$2:$I$79,2,FALSE)</f>
        <v>58</v>
      </c>
      <c r="C762" s="23">
        <f>VLOOKUP(D762,Nomes!$C$2:$D$15,2,FALSE)</f>
        <v>10</v>
      </c>
      <c r="D762" s="23">
        <v>2011</v>
      </c>
      <c r="E762" s="23">
        <v>32</v>
      </c>
      <c r="F762" s="23" t="s">
        <v>14</v>
      </c>
      <c r="G762" s="23" t="s">
        <v>152</v>
      </c>
      <c r="H762" s="23" t="s">
        <v>153</v>
      </c>
      <c r="I762" s="23"/>
      <c r="J762" s="23" t="s">
        <v>51</v>
      </c>
      <c r="K762" s="23" t="s">
        <v>52</v>
      </c>
      <c r="L762" s="23">
        <f>VLOOKUP(H762,Regiões!$A$1:$E$79,4,FALSE)</f>
        <v>9</v>
      </c>
      <c r="M762" s="23" t="str">
        <f>VLOOKUP(H762,Regiões!$A$1:$E$79,5,FALSE)</f>
        <v>Nordeste</v>
      </c>
      <c r="N762" s="91">
        <v>9172.0380000000005</v>
      </c>
      <c r="O762" s="91">
        <v>14298.303</v>
      </c>
      <c r="P762" s="91">
        <f t="shared" si="34"/>
        <v>42817.582999999999</v>
      </c>
      <c r="Q762" s="91">
        <v>17346.957999999999</v>
      </c>
      <c r="R762" s="91">
        <v>25470.625</v>
      </c>
      <c r="S762" s="91">
        <v>3626.6260000000002</v>
      </c>
      <c r="T762" s="91">
        <v>69914.551000000007</v>
      </c>
      <c r="U762" s="91">
        <v>7034</v>
      </c>
      <c r="V762" s="91">
        <v>9939.52</v>
      </c>
    </row>
    <row r="763" spans="1:22" x14ac:dyDescent="0.25">
      <c r="A763" s="27" t="str">
        <f t="shared" si="35"/>
        <v>32043022011</v>
      </c>
      <c r="B763" s="23">
        <f>VLOOKUP(H763,Nomes!$H$2:$I$79,2,FALSE)</f>
        <v>59</v>
      </c>
      <c r="C763" s="23">
        <f>VLOOKUP(D763,Nomes!$C$2:$D$15,2,FALSE)</f>
        <v>10</v>
      </c>
      <c r="D763" s="23">
        <v>2011</v>
      </c>
      <c r="E763" s="23">
        <v>32</v>
      </c>
      <c r="F763" s="23" t="s">
        <v>14</v>
      </c>
      <c r="G763" s="23" t="s">
        <v>154</v>
      </c>
      <c r="H763" s="23" t="s">
        <v>155</v>
      </c>
      <c r="I763" s="23"/>
      <c r="J763" s="23" t="s">
        <v>32</v>
      </c>
      <c r="K763" s="23" t="s">
        <v>33</v>
      </c>
      <c r="L763" s="23">
        <f>VLOOKUP(H763,Regiões!$A$1:$E$79,4,FALSE)</f>
        <v>4</v>
      </c>
      <c r="M763" s="23" t="str">
        <f>VLOOKUP(H763,Regiões!$A$1:$E$79,5,FALSE)</f>
        <v>Litoral Sul</v>
      </c>
      <c r="N763" s="91">
        <v>32830.624000000003</v>
      </c>
      <c r="O763" s="91">
        <v>5308534.3849999998</v>
      </c>
      <c r="P763" s="91">
        <f t="shared" si="34"/>
        <v>1047757.47</v>
      </c>
      <c r="Q763" s="91">
        <v>980197.77099999995</v>
      </c>
      <c r="R763" s="91">
        <v>67559.698999999993</v>
      </c>
      <c r="S763" s="91">
        <v>73006.959000000003</v>
      </c>
      <c r="T763" s="91">
        <v>6462129.4390000002</v>
      </c>
      <c r="U763" s="91">
        <v>10373</v>
      </c>
      <c r="V763" s="91">
        <v>622975.93999999994</v>
      </c>
    </row>
    <row r="764" spans="1:22" x14ac:dyDescent="0.25">
      <c r="A764" s="27" t="str">
        <f t="shared" si="35"/>
        <v>32043512011</v>
      </c>
      <c r="B764" s="23">
        <f>VLOOKUP(H764,Nomes!$H$2:$I$79,2,FALSE)</f>
        <v>60</v>
      </c>
      <c r="C764" s="23">
        <f>VLOOKUP(D764,Nomes!$C$2:$D$15,2,FALSE)</f>
        <v>10</v>
      </c>
      <c r="D764" s="23">
        <v>2011</v>
      </c>
      <c r="E764" s="23">
        <v>32</v>
      </c>
      <c r="F764" s="23" t="s">
        <v>14</v>
      </c>
      <c r="G764" s="23" t="s">
        <v>156</v>
      </c>
      <c r="H764" s="23" t="s">
        <v>157</v>
      </c>
      <c r="I764" s="23"/>
      <c r="J764" s="23" t="s">
        <v>51</v>
      </c>
      <c r="K764" s="23" t="s">
        <v>52</v>
      </c>
      <c r="L764" s="23">
        <f>VLOOKUP(H764,Regiões!$A$1:$E$79,4,FALSE)</f>
        <v>7</v>
      </c>
      <c r="M764" s="23" t="str">
        <f>VLOOKUP(H764,Regiões!$A$1:$E$79,5,FALSE)</f>
        <v>Rio Doce</v>
      </c>
      <c r="N764" s="91">
        <v>57401.565000000002</v>
      </c>
      <c r="O764" s="91">
        <v>15032.748</v>
      </c>
      <c r="P764" s="91">
        <f t="shared" si="34"/>
        <v>129899.495</v>
      </c>
      <c r="Q764" s="91">
        <v>65003.99</v>
      </c>
      <c r="R764" s="91">
        <v>64895.504999999997</v>
      </c>
      <c r="S764" s="91">
        <v>17261.356</v>
      </c>
      <c r="T764" s="91">
        <v>219595.16399999999</v>
      </c>
      <c r="U764" s="91">
        <v>17623</v>
      </c>
      <c r="V764" s="91">
        <v>12460.71</v>
      </c>
    </row>
    <row r="765" spans="1:22" x14ac:dyDescent="0.25">
      <c r="A765" s="27" t="str">
        <f t="shared" si="35"/>
        <v>32044012011</v>
      </c>
      <c r="B765" s="23">
        <f>VLOOKUP(H765,Nomes!$H$2:$I$79,2,FALSE)</f>
        <v>61</v>
      </c>
      <c r="C765" s="23">
        <f>VLOOKUP(D765,Nomes!$C$2:$D$15,2,FALSE)</f>
        <v>10</v>
      </c>
      <c r="D765" s="23">
        <v>2011</v>
      </c>
      <c r="E765" s="23">
        <v>32</v>
      </c>
      <c r="F765" s="23" t="s">
        <v>14</v>
      </c>
      <c r="G765" s="23" t="s">
        <v>158</v>
      </c>
      <c r="H765" s="23" t="s">
        <v>159</v>
      </c>
      <c r="I765" s="23"/>
      <c r="J765" s="23" t="s">
        <v>17</v>
      </c>
      <c r="K765" s="23" t="s">
        <v>18</v>
      </c>
      <c r="L765" s="23">
        <f>VLOOKUP(H765,Regiões!$A$1:$E$79,4,FALSE)</f>
        <v>4</v>
      </c>
      <c r="M765" s="23" t="str">
        <f>VLOOKUP(H765,Regiões!$A$1:$E$79,5,FALSE)</f>
        <v>Litoral Sul</v>
      </c>
      <c r="N765" s="91">
        <v>11983.222</v>
      </c>
      <c r="O765" s="91">
        <v>22948.967000000001</v>
      </c>
      <c r="P765" s="91">
        <f t="shared" si="34"/>
        <v>74702.516999999993</v>
      </c>
      <c r="Q765" s="91">
        <v>35059.911999999997</v>
      </c>
      <c r="R765" s="91">
        <v>39642.605000000003</v>
      </c>
      <c r="S765" s="91">
        <v>13043.52</v>
      </c>
      <c r="T765" s="91">
        <v>122678.226</v>
      </c>
      <c r="U765" s="91">
        <v>11330</v>
      </c>
      <c r="V765" s="91">
        <v>10827.73</v>
      </c>
    </row>
    <row r="766" spans="1:22" x14ac:dyDescent="0.25">
      <c r="A766" s="27" t="str">
        <f t="shared" si="35"/>
        <v>32045002011</v>
      </c>
      <c r="B766" s="23">
        <f>VLOOKUP(H766,Nomes!$H$2:$I$79,2,FALSE)</f>
        <v>62</v>
      </c>
      <c r="C766" s="23">
        <f>VLOOKUP(D766,Nomes!$C$2:$D$15,2,FALSE)</f>
        <v>10</v>
      </c>
      <c r="D766" s="23">
        <v>2011</v>
      </c>
      <c r="E766" s="23">
        <v>32</v>
      </c>
      <c r="F766" s="23" t="s">
        <v>14</v>
      </c>
      <c r="G766" s="23" t="s">
        <v>160</v>
      </c>
      <c r="H766" s="23" t="s">
        <v>161</v>
      </c>
      <c r="I766" s="23"/>
      <c r="J766" s="23" t="s">
        <v>17</v>
      </c>
      <c r="K766" s="23" t="s">
        <v>18</v>
      </c>
      <c r="L766" s="23">
        <f>VLOOKUP(H766,Regiões!$A$1:$E$79,4,FALSE)</f>
        <v>2</v>
      </c>
      <c r="M766" s="23" t="str">
        <f>VLOOKUP(H766,Regiões!$A$1:$E$79,5,FALSE)</f>
        <v>Central Serrana</v>
      </c>
      <c r="N766" s="91">
        <v>32025.73</v>
      </c>
      <c r="O766" s="91">
        <v>18868.975999999999</v>
      </c>
      <c r="P766" s="91">
        <f t="shared" si="34"/>
        <v>66709.214999999997</v>
      </c>
      <c r="Q766" s="91">
        <v>25314.559000000001</v>
      </c>
      <c r="R766" s="91">
        <v>41394.656000000003</v>
      </c>
      <c r="S766" s="91">
        <v>4638.3059999999996</v>
      </c>
      <c r="T766" s="91">
        <v>122242.226</v>
      </c>
      <c r="U766" s="91">
        <v>12223</v>
      </c>
      <c r="V766" s="91">
        <v>10001</v>
      </c>
    </row>
    <row r="767" spans="1:22" x14ac:dyDescent="0.25">
      <c r="A767" s="27" t="str">
        <f t="shared" si="35"/>
        <v>32045592011</v>
      </c>
      <c r="B767" s="23">
        <f>VLOOKUP(H767,Nomes!$H$2:$I$79,2,FALSE)</f>
        <v>63</v>
      </c>
      <c r="C767" s="23">
        <f>VLOOKUP(D767,Nomes!$C$2:$D$15,2,FALSE)</f>
        <v>10</v>
      </c>
      <c r="D767" s="23">
        <v>2011</v>
      </c>
      <c r="E767" s="23">
        <v>32</v>
      </c>
      <c r="F767" s="23" t="s">
        <v>14</v>
      </c>
      <c r="G767" s="23" t="s">
        <v>162</v>
      </c>
      <c r="H767" s="23" t="s">
        <v>163</v>
      </c>
      <c r="I767" s="23"/>
      <c r="J767" s="23" t="s">
        <v>17</v>
      </c>
      <c r="K767" s="23" t="s">
        <v>18</v>
      </c>
      <c r="L767" s="23">
        <f>VLOOKUP(H767,Regiões!$A$1:$E$79,4,FALSE)</f>
        <v>2</v>
      </c>
      <c r="M767" s="23" t="str">
        <f>VLOOKUP(H767,Regiões!$A$1:$E$79,5,FALSE)</f>
        <v>Central Serrana</v>
      </c>
      <c r="N767" s="91">
        <v>182826.33300000001</v>
      </c>
      <c r="O767" s="91">
        <v>41110.824999999997</v>
      </c>
      <c r="P767" s="91">
        <f t="shared" si="34"/>
        <v>286741.01</v>
      </c>
      <c r="Q767" s="91">
        <v>172731.69500000001</v>
      </c>
      <c r="R767" s="91">
        <v>114009.315</v>
      </c>
      <c r="S767" s="91">
        <v>47095.171999999999</v>
      </c>
      <c r="T767" s="91">
        <v>557773.34100000001</v>
      </c>
      <c r="U767" s="91">
        <v>34591</v>
      </c>
      <c r="V767" s="91">
        <v>16124.81</v>
      </c>
    </row>
    <row r="768" spans="1:22" x14ac:dyDescent="0.25">
      <c r="A768" s="27" t="str">
        <f t="shared" si="35"/>
        <v>32046092011</v>
      </c>
      <c r="B768" s="23">
        <f>VLOOKUP(H768,Nomes!$H$2:$I$79,2,FALSE)</f>
        <v>64</v>
      </c>
      <c r="C768" s="23">
        <f>VLOOKUP(D768,Nomes!$C$2:$D$15,2,FALSE)</f>
        <v>10</v>
      </c>
      <c r="D768" s="23">
        <v>2011</v>
      </c>
      <c r="E768" s="23">
        <v>32</v>
      </c>
      <c r="F768" s="23" t="s">
        <v>14</v>
      </c>
      <c r="G768" s="23" t="s">
        <v>164</v>
      </c>
      <c r="H768" s="23" t="s">
        <v>107</v>
      </c>
      <c r="I768" s="23"/>
      <c r="J768" s="23" t="s">
        <v>17</v>
      </c>
      <c r="K768" s="23" t="s">
        <v>18</v>
      </c>
      <c r="L768" s="23">
        <f>VLOOKUP(H768,Regiões!$A$1:$E$79,4,FALSE)</f>
        <v>2</v>
      </c>
      <c r="M768" s="23" t="str">
        <f>VLOOKUP(H768,Regiões!$A$1:$E$79,5,FALSE)</f>
        <v>Central Serrana</v>
      </c>
      <c r="N768" s="91">
        <v>48492.976000000002</v>
      </c>
      <c r="O768" s="91">
        <v>32212.498</v>
      </c>
      <c r="P768" s="91">
        <f t="shared" si="34"/>
        <v>185354.36300000001</v>
      </c>
      <c r="Q768" s="91">
        <v>109380.255</v>
      </c>
      <c r="R768" s="91">
        <v>75974.107999999993</v>
      </c>
      <c r="S768" s="91">
        <v>22607.053</v>
      </c>
      <c r="T768" s="91">
        <v>288666.89</v>
      </c>
      <c r="U768" s="91">
        <v>21916</v>
      </c>
      <c r="V768" s="91">
        <v>13171.51</v>
      </c>
    </row>
    <row r="769" spans="1:22" x14ac:dyDescent="0.25">
      <c r="A769" s="27" t="str">
        <f t="shared" si="35"/>
        <v>32046582011</v>
      </c>
      <c r="B769" s="23">
        <f>VLOOKUP(H769,Nomes!$H$2:$I$79,2,FALSE)</f>
        <v>65</v>
      </c>
      <c r="C769" s="23">
        <f>VLOOKUP(D769,Nomes!$C$2:$D$15,2,FALSE)</f>
        <v>10</v>
      </c>
      <c r="D769" s="23">
        <v>2011</v>
      </c>
      <c r="E769" s="23">
        <v>32</v>
      </c>
      <c r="F769" s="23" t="s">
        <v>14</v>
      </c>
      <c r="G769" s="23" t="s">
        <v>165</v>
      </c>
      <c r="H769" s="23" t="s">
        <v>166</v>
      </c>
      <c r="I769" s="23"/>
      <c r="J769" s="23" t="s">
        <v>22</v>
      </c>
      <c r="K769" s="23" t="s">
        <v>23</v>
      </c>
      <c r="L769" s="23">
        <f>VLOOKUP(H769,Regiões!$A$1:$E$79,4,FALSE)</f>
        <v>8</v>
      </c>
      <c r="M769" s="23" t="str">
        <f>VLOOKUP(H769,Regiões!$A$1:$E$79,5,FALSE)</f>
        <v>Centro-Oeste</v>
      </c>
      <c r="N769" s="91">
        <v>24082.542000000001</v>
      </c>
      <c r="O769" s="91">
        <v>23304.317999999999</v>
      </c>
      <c r="P769" s="91">
        <f t="shared" si="34"/>
        <v>56799.562999999995</v>
      </c>
      <c r="Q769" s="91">
        <v>27311.724999999999</v>
      </c>
      <c r="R769" s="91">
        <v>29487.838</v>
      </c>
      <c r="S769" s="91">
        <v>10981.157999999999</v>
      </c>
      <c r="T769" s="91">
        <v>115167.58199999999</v>
      </c>
      <c r="U769" s="91">
        <v>8036</v>
      </c>
      <c r="V769" s="91">
        <v>14331.46</v>
      </c>
    </row>
    <row r="770" spans="1:22" x14ac:dyDescent="0.25">
      <c r="A770" s="27" t="str">
        <f t="shared" si="35"/>
        <v>32047082011</v>
      </c>
      <c r="B770" s="23">
        <f>VLOOKUP(H770,Nomes!$H$2:$I$79,2,FALSE)</f>
        <v>66</v>
      </c>
      <c r="C770" s="23">
        <f>VLOOKUP(D770,Nomes!$C$2:$D$15,2,FALSE)</f>
        <v>10</v>
      </c>
      <c r="D770" s="23">
        <v>2011</v>
      </c>
      <c r="E770" s="23">
        <v>32</v>
      </c>
      <c r="F770" s="23" t="s">
        <v>14</v>
      </c>
      <c r="G770" s="23" t="s">
        <v>167</v>
      </c>
      <c r="H770" s="23" t="s">
        <v>168</v>
      </c>
      <c r="I770" s="23"/>
      <c r="J770" s="23" t="s">
        <v>22</v>
      </c>
      <c r="K770" s="23" t="s">
        <v>23</v>
      </c>
      <c r="L770" s="23">
        <f>VLOOKUP(H770,Regiões!$A$1:$E$79,4,FALSE)</f>
        <v>8</v>
      </c>
      <c r="M770" s="23" t="str">
        <f>VLOOKUP(H770,Regiões!$A$1:$E$79,5,FALSE)</f>
        <v>Centro-Oeste</v>
      </c>
      <c r="N770" s="91">
        <v>42462.49</v>
      </c>
      <c r="O770" s="91">
        <v>49420.665000000001</v>
      </c>
      <c r="P770" s="91">
        <f t="shared" si="34"/>
        <v>258590.05600000001</v>
      </c>
      <c r="Q770" s="91">
        <v>162383.95300000001</v>
      </c>
      <c r="R770" s="91">
        <v>96206.103000000003</v>
      </c>
      <c r="S770" s="91">
        <v>44657.021999999997</v>
      </c>
      <c r="T770" s="91">
        <v>395130.23300000001</v>
      </c>
      <c r="U770" s="91">
        <v>32264</v>
      </c>
      <c r="V770" s="91">
        <v>12246.78</v>
      </c>
    </row>
    <row r="771" spans="1:22" x14ac:dyDescent="0.25">
      <c r="A771" s="27" t="str">
        <f t="shared" si="35"/>
        <v>32048072011</v>
      </c>
      <c r="B771" s="23">
        <f>VLOOKUP(H771,Nomes!$H$2:$I$79,2,FALSE)</f>
        <v>67</v>
      </c>
      <c r="C771" s="23">
        <f>VLOOKUP(D771,Nomes!$C$2:$D$15,2,FALSE)</f>
        <v>10</v>
      </c>
      <c r="D771" s="23">
        <v>2011</v>
      </c>
      <c r="E771" s="23">
        <v>32</v>
      </c>
      <c r="F771" s="23" t="s">
        <v>14</v>
      </c>
      <c r="G771" s="23" t="s">
        <v>169</v>
      </c>
      <c r="H771" s="23" t="s">
        <v>170</v>
      </c>
      <c r="I771" s="23"/>
      <c r="J771" s="23" t="s">
        <v>32</v>
      </c>
      <c r="K771" s="23" t="s">
        <v>33</v>
      </c>
      <c r="L771" s="23">
        <f>VLOOKUP(H771,Regiões!$A$1:$E$79,4,FALSE)</f>
        <v>6</v>
      </c>
      <c r="M771" s="23" t="str">
        <f>VLOOKUP(H771,Regiões!$A$1:$E$79,5,FALSE)</f>
        <v>Caparaó</v>
      </c>
      <c r="N771" s="91">
        <v>11627.28</v>
      </c>
      <c r="O771" s="91">
        <v>24524.261999999999</v>
      </c>
      <c r="P771" s="91">
        <f t="shared" si="34"/>
        <v>70096.125999999989</v>
      </c>
      <c r="Q771" s="91">
        <v>33808.500999999997</v>
      </c>
      <c r="R771" s="91">
        <v>36287.625</v>
      </c>
      <c r="S771" s="91">
        <v>6714.027</v>
      </c>
      <c r="T771" s="91">
        <v>112961.696</v>
      </c>
      <c r="U771" s="91">
        <v>10403</v>
      </c>
      <c r="V771" s="91">
        <v>10858.57</v>
      </c>
    </row>
    <row r="772" spans="1:22" x14ac:dyDescent="0.25">
      <c r="A772" s="27" t="str">
        <f t="shared" si="35"/>
        <v>32049062011</v>
      </c>
      <c r="B772" s="23">
        <f>VLOOKUP(H772,Nomes!$H$2:$I$79,2,FALSE)</f>
        <v>68</v>
      </c>
      <c r="C772" s="23">
        <f>VLOOKUP(D772,Nomes!$C$2:$D$15,2,FALSE)</f>
        <v>10</v>
      </c>
      <c r="D772" s="23">
        <v>2011</v>
      </c>
      <c r="E772" s="23">
        <v>32</v>
      </c>
      <c r="F772" s="23" t="s">
        <v>14</v>
      </c>
      <c r="G772" s="23" t="s">
        <v>171</v>
      </c>
      <c r="H772" s="23" t="s">
        <v>78</v>
      </c>
      <c r="I772" s="23"/>
      <c r="J772" s="23" t="s">
        <v>51</v>
      </c>
      <c r="K772" s="23" t="s">
        <v>52</v>
      </c>
      <c r="L772" s="23">
        <f>VLOOKUP(H772,Regiões!$A$1:$E$79,4,FALSE)</f>
        <v>9</v>
      </c>
      <c r="M772" s="23" t="str">
        <f>VLOOKUP(H772,Regiões!$A$1:$E$79,5,FALSE)</f>
        <v>Nordeste</v>
      </c>
      <c r="N772" s="91">
        <v>118192.394</v>
      </c>
      <c r="O772" s="91">
        <v>239468.307</v>
      </c>
      <c r="P772" s="91">
        <f t="shared" ref="P772:P835" si="36">Q772+R772</f>
        <v>943011.57499999995</v>
      </c>
      <c r="Q772" s="91">
        <v>573582.23499999999</v>
      </c>
      <c r="R772" s="91">
        <v>369429.34</v>
      </c>
      <c r="S772" s="91">
        <v>131941.57800000001</v>
      </c>
      <c r="T772" s="91">
        <v>1432613.8540000001</v>
      </c>
      <c r="U772" s="91">
        <v>110454</v>
      </c>
      <c r="V772" s="91">
        <v>12970.23</v>
      </c>
    </row>
    <row r="773" spans="1:22" x14ac:dyDescent="0.25">
      <c r="A773" s="27" t="str">
        <f t="shared" si="35"/>
        <v>32049552011</v>
      </c>
      <c r="B773" s="23">
        <f>VLOOKUP(H773,Nomes!$H$2:$I$79,2,FALSE)</f>
        <v>69</v>
      </c>
      <c r="C773" s="23">
        <f>VLOOKUP(D773,Nomes!$C$2:$D$15,2,FALSE)</f>
        <v>10</v>
      </c>
      <c r="D773" s="23">
        <v>2011</v>
      </c>
      <c r="E773" s="23">
        <v>32</v>
      </c>
      <c r="F773" s="23" t="s">
        <v>14</v>
      </c>
      <c r="G773" s="23" t="s">
        <v>172</v>
      </c>
      <c r="H773" s="23" t="s">
        <v>173</v>
      </c>
      <c r="I773" s="23"/>
      <c r="J773" s="23" t="s">
        <v>17</v>
      </c>
      <c r="K773" s="23" t="s">
        <v>18</v>
      </c>
      <c r="L773" s="23">
        <f>VLOOKUP(H773,Regiões!$A$1:$E$79,4,FALSE)</f>
        <v>8</v>
      </c>
      <c r="M773" s="23" t="str">
        <f>VLOOKUP(H773,Regiões!$A$1:$E$79,5,FALSE)</f>
        <v>Centro-Oeste</v>
      </c>
      <c r="N773" s="91">
        <v>27077.704000000002</v>
      </c>
      <c r="O773" s="91">
        <v>23646.753000000001</v>
      </c>
      <c r="P773" s="91">
        <f t="shared" si="36"/>
        <v>78951.399000000005</v>
      </c>
      <c r="Q773" s="91">
        <v>42116.72</v>
      </c>
      <c r="R773" s="91">
        <v>36834.678999999996</v>
      </c>
      <c r="S773" s="91">
        <v>12129.281999999999</v>
      </c>
      <c r="T773" s="91">
        <v>141805.13800000001</v>
      </c>
      <c r="U773" s="91">
        <v>11341</v>
      </c>
      <c r="V773" s="91">
        <v>12503.76</v>
      </c>
    </row>
    <row r="774" spans="1:22" x14ac:dyDescent="0.25">
      <c r="A774" s="27" t="str">
        <f t="shared" si="35"/>
        <v>32050022011</v>
      </c>
      <c r="B774" s="23">
        <f>VLOOKUP(H774,Nomes!$H$2:$I$79,2,FALSE)</f>
        <v>70</v>
      </c>
      <c r="C774" s="23">
        <f>VLOOKUP(D774,Nomes!$C$2:$D$15,2,FALSE)</f>
        <v>10</v>
      </c>
      <c r="D774" s="23">
        <v>2011</v>
      </c>
      <c r="E774" s="23">
        <v>32</v>
      </c>
      <c r="F774" s="23" t="s">
        <v>14</v>
      </c>
      <c r="G774" s="23" t="s">
        <v>174</v>
      </c>
      <c r="H774" s="23" t="s">
        <v>175</v>
      </c>
      <c r="I774" s="23" t="s">
        <v>69</v>
      </c>
      <c r="J774" s="23" t="s">
        <v>17</v>
      </c>
      <c r="K774" s="23" t="s">
        <v>18</v>
      </c>
      <c r="L774" s="23">
        <f>VLOOKUP(H774,Regiões!$A$1:$E$79,4,FALSE)</f>
        <v>1</v>
      </c>
      <c r="M774" s="23" t="str">
        <f>VLOOKUP(H774,Regiões!$A$1:$E$79,5,FALSE)</f>
        <v>Metropolitana</v>
      </c>
      <c r="N774" s="91">
        <v>12363.33</v>
      </c>
      <c r="O774" s="91">
        <v>4405901.7039999999</v>
      </c>
      <c r="P774" s="91">
        <f t="shared" si="36"/>
        <v>5948320.557</v>
      </c>
      <c r="Q774" s="91">
        <v>4576574.2319999998</v>
      </c>
      <c r="R774" s="91">
        <v>1371746.325</v>
      </c>
      <c r="S774" s="91">
        <v>3772321.3149999999</v>
      </c>
      <c r="T774" s="91">
        <v>14138906.905999999</v>
      </c>
      <c r="U774" s="91">
        <v>416029</v>
      </c>
      <c r="V774" s="91">
        <v>33985.39</v>
      </c>
    </row>
    <row r="775" spans="1:22" x14ac:dyDescent="0.25">
      <c r="A775" s="27" t="str">
        <f t="shared" si="35"/>
        <v>32050102011</v>
      </c>
      <c r="B775" s="23">
        <f>VLOOKUP(H775,Nomes!$H$2:$I$79,2,FALSE)</f>
        <v>71</v>
      </c>
      <c r="C775" s="23">
        <f>VLOOKUP(D775,Nomes!$C$2:$D$15,2,FALSE)</f>
        <v>10</v>
      </c>
      <c r="D775" s="23">
        <v>2011</v>
      </c>
      <c r="E775" s="23">
        <v>32</v>
      </c>
      <c r="F775" s="23" t="s">
        <v>14</v>
      </c>
      <c r="G775" s="23" t="s">
        <v>176</v>
      </c>
      <c r="H775" s="23" t="s">
        <v>177</v>
      </c>
      <c r="I775" s="23"/>
      <c r="J775" s="23" t="s">
        <v>51</v>
      </c>
      <c r="K775" s="23" t="s">
        <v>52</v>
      </c>
      <c r="L775" s="23">
        <f>VLOOKUP(H775,Regiões!$A$1:$E$79,4,FALSE)</f>
        <v>7</v>
      </c>
      <c r="M775" s="23" t="str">
        <f>VLOOKUP(H775,Regiões!$A$1:$E$79,5,FALSE)</f>
        <v>Rio Doce</v>
      </c>
      <c r="N775" s="91">
        <v>83230.077999999994</v>
      </c>
      <c r="O775" s="91">
        <v>50366.250999999997</v>
      </c>
      <c r="P775" s="91">
        <f t="shared" si="36"/>
        <v>167652.96399999998</v>
      </c>
      <c r="Q775" s="91">
        <v>88244.445999999996</v>
      </c>
      <c r="R775" s="91">
        <v>79408.517999999996</v>
      </c>
      <c r="S775" s="91">
        <v>30025.476999999999</v>
      </c>
      <c r="T775" s="91">
        <v>331274.77</v>
      </c>
      <c r="U775" s="91">
        <v>24271</v>
      </c>
      <c r="V775" s="91">
        <v>13649</v>
      </c>
    </row>
    <row r="776" spans="1:22" x14ac:dyDescent="0.25">
      <c r="A776" s="27" t="str">
        <f t="shared" si="35"/>
        <v>32050362011</v>
      </c>
      <c r="B776" s="23">
        <f>VLOOKUP(H776,Nomes!$H$2:$I$79,2,FALSE)</f>
        <v>72</v>
      </c>
      <c r="C776" s="23">
        <f>VLOOKUP(D776,Nomes!$C$2:$D$15,2,FALSE)</f>
        <v>10</v>
      </c>
      <c r="D776" s="23">
        <v>2011</v>
      </c>
      <c r="E776" s="23">
        <v>32</v>
      </c>
      <c r="F776" s="23" t="s">
        <v>14</v>
      </c>
      <c r="G776" s="23" t="s">
        <v>178</v>
      </c>
      <c r="H776" s="23" t="s">
        <v>179</v>
      </c>
      <c r="I776" s="23"/>
      <c r="J776" s="23" t="s">
        <v>32</v>
      </c>
      <c r="K776" s="23" t="s">
        <v>33</v>
      </c>
      <c r="L776" s="23">
        <f>VLOOKUP(H776,Regiões!$A$1:$E$79,4,FALSE)</f>
        <v>5</v>
      </c>
      <c r="M776" s="23" t="str">
        <f>VLOOKUP(H776,Regiões!$A$1:$E$79,5,FALSE)</f>
        <v>Central Sul</v>
      </c>
      <c r="N776" s="91">
        <v>32354.845000000001</v>
      </c>
      <c r="O776" s="91">
        <v>60477.705000000002</v>
      </c>
      <c r="P776" s="91">
        <f t="shared" si="36"/>
        <v>130933.99299999999</v>
      </c>
      <c r="Q776" s="91">
        <v>64190.862000000001</v>
      </c>
      <c r="R776" s="91">
        <v>66743.130999999994</v>
      </c>
      <c r="S776" s="91">
        <v>25854.873</v>
      </c>
      <c r="T776" s="91">
        <v>249621.416</v>
      </c>
      <c r="U776" s="91">
        <v>19265</v>
      </c>
      <c r="V776" s="91">
        <v>12957.25</v>
      </c>
    </row>
    <row r="777" spans="1:22" x14ac:dyDescent="0.25">
      <c r="A777" s="27" t="str">
        <f t="shared" si="35"/>
        <v>32050692011</v>
      </c>
      <c r="B777" s="23">
        <f>VLOOKUP(H777,Nomes!$H$2:$I$79,2,FALSE)</f>
        <v>73</v>
      </c>
      <c r="C777" s="23">
        <f>VLOOKUP(D777,Nomes!$C$2:$D$15,2,FALSE)</f>
        <v>10</v>
      </c>
      <c r="D777" s="23">
        <v>2011</v>
      </c>
      <c r="E777" s="23">
        <v>32</v>
      </c>
      <c r="F777" s="23" t="s">
        <v>14</v>
      </c>
      <c r="G777" s="23" t="s">
        <v>180</v>
      </c>
      <c r="H777" s="23" t="s">
        <v>181</v>
      </c>
      <c r="I777" s="23"/>
      <c r="J777" s="23" t="s">
        <v>17</v>
      </c>
      <c r="K777" s="23" t="s">
        <v>18</v>
      </c>
      <c r="L777" s="23">
        <f>VLOOKUP(H777,Regiões!$A$1:$E$79,4,FALSE)</f>
        <v>3</v>
      </c>
      <c r="M777" s="23" t="str">
        <f>VLOOKUP(H777,Regiões!$A$1:$E$79,5,FALSE)</f>
        <v>Sudoeste Serrana</v>
      </c>
      <c r="N777" s="91">
        <v>34428.769</v>
      </c>
      <c r="O777" s="91">
        <v>47744.027000000002</v>
      </c>
      <c r="P777" s="91">
        <f t="shared" si="36"/>
        <v>229785.91899999999</v>
      </c>
      <c r="Q777" s="91">
        <v>164428.851</v>
      </c>
      <c r="R777" s="91">
        <v>65357.067999999999</v>
      </c>
      <c r="S777" s="91">
        <v>47381.218000000001</v>
      </c>
      <c r="T777" s="91">
        <v>359339.93300000002</v>
      </c>
      <c r="U777" s="91">
        <v>20776</v>
      </c>
      <c r="V777" s="91">
        <v>17295.919999999998</v>
      </c>
    </row>
    <row r="778" spans="1:22" x14ac:dyDescent="0.25">
      <c r="A778" s="27" t="str">
        <f t="shared" si="35"/>
        <v>32051012011</v>
      </c>
      <c r="B778" s="23">
        <f>VLOOKUP(H778,Nomes!$H$2:$I$79,2,FALSE)</f>
        <v>74</v>
      </c>
      <c r="C778" s="23">
        <f>VLOOKUP(D778,Nomes!$C$2:$D$15,2,FALSE)</f>
        <v>10</v>
      </c>
      <c r="D778" s="23">
        <v>2011</v>
      </c>
      <c r="E778" s="23">
        <v>32</v>
      </c>
      <c r="F778" s="23" t="s">
        <v>14</v>
      </c>
      <c r="G778" s="23" t="s">
        <v>182</v>
      </c>
      <c r="H778" s="23" t="s">
        <v>183</v>
      </c>
      <c r="I778" s="23" t="s">
        <v>69</v>
      </c>
      <c r="J778" s="23" t="s">
        <v>17</v>
      </c>
      <c r="K778" s="23" t="s">
        <v>18</v>
      </c>
      <c r="L778" s="23">
        <f>VLOOKUP(H778,Regiões!$A$1:$E$79,4,FALSE)</f>
        <v>1</v>
      </c>
      <c r="M778" s="23" t="str">
        <f>VLOOKUP(H778,Regiões!$A$1:$E$79,5,FALSE)</f>
        <v>Metropolitana</v>
      </c>
      <c r="N778" s="91">
        <v>15584.073</v>
      </c>
      <c r="O778" s="91">
        <v>287963.84600000002</v>
      </c>
      <c r="P778" s="91">
        <f t="shared" si="36"/>
        <v>561274.77800000005</v>
      </c>
      <c r="Q778" s="91">
        <v>344973.49900000001</v>
      </c>
      <c r="R778" s="91">
        <v>216301.27900000001</v>
      </c>
      <c r="S778" s="91">
        <v>206886.614</v>
      </c>
      <c r="T778" s="91">
        <v>1071709.311</v>
      </c>
      <c r="U778" s="91">
        <v>65888</v>
      </c>
      <c r="V778" s="91">
        <v>16265.62</v>
      </c>
    </row>
    <row r="779" spans="1:22" x14ac:dyDescent="0.25">
      <c r="A779" s="27" t="str">
        <f t="shared" si="35"/>
        <v>32051502011</v>
      </c>
      <c r="B779" s="23">
        <f>VLOOKUP(H779,Nomes!$H$2:$I$79,2,FALSE)</f>
        <v>75</v>
      </c>
      <c r="C779" s="23">
        <f>VLOOKUP(D779,Nomes!$C$2:$D$15,2,FALSE)</f>
        <v>10</v>
      </c>
      <c r="D779" s="23">
        <v>2011</v>
      </c>
      <c r="E779" s="23">
        <v>32</v>
      </c>
      <c r="F779" s="23" t="s">
        <v>14</v>
      </c>
      <c r="G779" s="23" t="s">
        <v>184</v>
      </c>
      <c r="H779" s="23" t="s">
        <v>185</v>
      </c>
      <c r="I779" s="23"/>
      <c r="J779" s="23" t="s">
        <v>22</v>
      </c>
      <c r="K779" s="23" t="s">
        <v>23</v>
      </c>
      <c r="L779" s="23">
        <f>VLOOKUP(H779,Regiões!$A$1:$E$79,4,FALSE)</f>
        <v>10</v>
      </c>
      <c r="M779" s="23" t="str">
        <f>VLOOKUP(H779,Regiões!$A$1:$E$79,5,FALSE)</f>
        <v>Noroeste</v>
      </c>
      <c r="N779" s="91">
        <v>34599.171000000002</v>
      </c>
      <c r="O779" s="91">
        <v>26667.237000000001</v>
      </c>
      <c r="P779" s="91">
        <f t="shared" si="36"/>
        <v>57407.046000000002</v>
      </c>
      <c r="Q779" s="91">
        <v>26967.279999999999</v>
      </c>
      <c r="R779" s="91">
        <v>30439.766</v>
      </c>
      <c r="S779" s="91">
        <v>5367.6260000000002</v>
      </c>
      <c r="T779" s="91">
        <v>124041.08</v>
      </c>
      <c r="U779" s="91">
        <v>8699</v>
      </c>
      <c r="V779" s="91">
        <v>14259.23</v>
      </c>
    </row>
    <row r="780" spans="1:22" x14ac:dyDescent="0.25">
      <c r="A780" s="27" t="str">
        <f t="shared" si="35"/>
        <v>32051762011</v>
      </c>
      <c r="B780" s="23">
        <f>VLOOKUP(H780,Nomes!$H$2:$I$79,2,FALSE)</f>
        <v>76</v>
      </c>
      <c r="C780" s="23">
        <f>VLOOKUP(D780,Nomes!$C$2:$D$15,2,FALSE)</f>
        <v>10</v>
      </c>
      <c r="D780" s="23">
        <v>2011</v>
      </c>
      <c r="E780" s="23">
        <v>32</v>
      </c>
      <c r="F780" s="23" t="s">
        <v>14</v>
      </c>
      <c r="G780" s="23" t="s">
        <v>186</v>
      </c>
      <c r="H780" s="23" t="s">
        <v>187</v>
      </c>
      <c r="I780" s="23"/>
      <c r="J780" s="23" t="s">
        <v>22</v>
      </c>
      <c r="K780" s="23" t="s">
        <v>23</v>
      </c>
      <c r="L780" s="23">
        <f>VLOOKUP(H780,Regiões!$A$1:$E$79,4,FALSE)</f>
        <v>8</v>
      </c>
      <c r="M780" s="23" t="str">
        <f>VLOOKUP(H780,Regiões!$A$1:$E$79,5,FALSE)</f>
        <v>Centro-Oeste</v>
      </c>
      <c r="N780" s="91">
        <v>84050.782999999996</v>
      </c>
      <c r="O780" s="91">
        <v>12851.233</v>
      </c>
      <c r="P780" s="91">
        <f t="shared" si="36"/>
        <v>104032.97</v>
      </c>
      <c r="Q780" s="91">
        <v>56893.4</v>
      </c>
      <c r="R780" s="91">
        <v>47139.57</v>
      </c>
      <c r="S780" s="91">
        <v>12646.8</v>
      </c>
      <c r="T780" s="91">
        <v>213581.785</v>
      </c>
      <c r="U780" s="91">
        <v>13827</v>
      </c>
      <c r="V780" s="91">
        <v>15446.72</v>
      </c>
    </row>
    <row r="781" spans="1:22" x14ac:dyDescent="0.25">
      <c r="A781" s="27" t="str">
        <f t="shared" si="35"/>
        <v>32052002011</v>
      </c>
      <c r="B781" s="23">
        <f>VLOOKUP(H781,Nomes!$H$2:$I$79,2,FALSE)</f>
        <v>77</v>
      </c>
      <c r="C781" s="23">
        <f>VLOOKUP(D781,Nomes!$C$2:$D$15,2,FALSE)</f>
        <v>10</v>
      </c>
      <c r="D781" s="23">
        <v>2011</v>
      </c>
      <c r="E781" s="23">
        <v>32</v>
      </c>
      <c r="F781" s="23" t="s">
        <v>14</v>
      </c>
      <c r="G781" s="23" t="s">
        <v>188</v>
      </c>
      <c r="H781" s="23" t="s">
        <v>189</v>
      </c>
      <c r="I781" s="23" t="s">
        <v>69</v>
      </c>
      <c r="J781" s="23" t="s">
        <v>17</v>
      </c>
      <c r="K781" s="23" t="s">
        <v>18</v>
      </c>
      <c r="L781" s="23">
        <f>VLOOKUP(H781,Regiões!$A$1:$E$79,4,FALSE)</f>
        <v>1</v>
      </c>
      <c r="M781" s="23" t="str">
        <f>VLOOKUP(H781,Regiões!$A$1:$E$79,5,FALSE)</f>
        <v>Metropolitana</v>
      </c>
      <c r="N781" s="91">
        <v>9949.8449999999993</v>
      </c>
      <c r="O781" s="91">
        <v>1512910.102</v>
      </c>
      <c r="P781" s="91">
        <f t="shared" si="36"/>
        <v>5048944.926</v>
      </c>
      <c r="Q781" s="91">
        <v>3788406.477</v>
      </c>
      <c r="R781" s="91">
        <v>1260538.449</v>
      </c>
      <c r="S781" s="91">
        <v>2093496.0989999999</v>
      </c>
      <c r="T781" s="91">
        <v>8665300.9719999991</v>
      </c>
      <c r="U781" s="91">
        <v>419854</v>
      </c>
      <c r="V781" s="91">
        <v>20638.84</v>
      </c>
    </row>
    <row r="782" spans="1:22" x14ac:dyDescent="0.25">
      <c r="A782" s="27" t="str">
        <f t="shared" si="35"/>
        <v>32053092011</v>
      </c>
      <c r="B782" s="23">
        <f>VLOOKUP(H782,Nomes!$H$2:$I$79,2,FALSE)</f>
        <v>78</v>
      </c>
      <c r="C782" s="23">
        <f>VLOOKUP(D782,Nomes!$C$2:$D$15,2,FALSE)</f>
        <v>10</v>
      </c>
      <c r="D782" s="23">
        <v>2011</v>
      </c>
      <c r="E782" s="23">
        <v>32</v>
      </c>
      <c r="F782" s="23" t="s">
        <v>14</v>
      </c>
      <c r="G782" s="23" t="s">
        <v>190</v>
      </c>
      <c r="H782" s="23" t="s">
        <v>71</v>
      </c>
      <c r="I782" s="23" t="s">
        <v>69</v>
      </c>
      <c r="J782" s="23" t="s">
        <v>17</v>
      </c>
      <c r="K782" s="23" t="s">
        <v>18</v>
      </c>
      <c r="L782" s="23">
        <f>VLOOKUP(H782,Regiões!$A$1:$E$79,4,FALSE)</f>
        <v>1</v>
      </c>
      <c r="M782" s="23" t="str">
        <f>VLOOKUP(H782,Regiões!$A$1:$E$79,5,FALSE)</f>
        <v>Metropolitana</v>
      </c>
      <c r="N782" s="91">
        <v>7443.69</v>
      </c>
      <c r="O782" s="91">
        <v>5810574.108</v>
      </c>
      <c r="P782" s="91">
        <f t="shared" si="36"/>
        <v>10373264.228</v>
      </c>
      <c r="Q782" s="91">
        <v>8992863.1649999991</v>
      </c>
      <c r="R782" s="91">
        <v>1380401.0630000001</v>
      </c>
      <c r="S782" s="91">
        <v>8262943.3370000003</v>
      </c>
      <c r="T782" s="91">
        <v>24454225.363000002</v>
      </c>
      <c r="U782" s="91">
        <v>330526</v>
      </c>
      <c r="V782" s="91">
        <v>73985.78</v>
      </c>
    </row>
    <row r="783" spans="1:22" x14ac:dyDescent="0.25">
      <c r="A783" s="27" t="str">
        <f t="shared" si="35"/>
        <v>32001022012</v>
      </c>
      <c r="B783" s="23">
        <f>VLOOKUP(H783,Nomes!$H$2:$I$79,2,FALSE)</f>
        <v>1</v>
      </c>
      <c r="C783" s="23">
        <f>VLOOKUP(D783,Nomes!$C$2:$D$15,2,FALSE)</f>
        <v>11</v>
      </c>
      <c r="D783" s="23">
        <v>2012</v>
      </c>
      <c r="E783" s="23">
        <v>32</v>
      </c>
      <c r="F783" s="23" t="s">
        <v>14</v>
      </c>
      <c r="G783" s="23" t="s">
        <v>15</v>
      </c>
      <c r="H783" s="23" t="s">
        <v>16</v>
      </c>
      <c r="I783" s="23"/>
      <c r="J783" s="23" t="s">
        <v>17</v>
      </c>
      <c r="K783" s="23" t="s">
        <v>18</v>
      </c>
      <c r="L783" s="23">
        <f>VLOOKUP(H783,Regiões!$A$1:$E$79,4,FALSE)</f>
        <v>3</v>
      </c>
      <c r="M783" s="23" t="str">
        <f>VLOOKUP(H783,Regiões!$A$1:$E$79,5,FALSE)</f>
        <v>Sudoeste Serrana</v>
      </c>
      <c r="N783" s="91">
        <v>43658.311999999998</v>
      </c>
      <c r="O783" s="91">
        <v>31926.666000000001</v>
      </c>
      <c r="P783" s="91">
        <f t="shared" si="36"/>
        <v>224385.24400000001</v>
      </c>
      <c r="Q783" s="91">
        <v>112129.944</v>
      </c>
      <c r="R783" s="91">
        <v>112255.3</v>
      </c>
      <c r="S783" s="91">
        <v>22441.368999999999</v>
      </c>
      <c r="T783" s="91">
        <v>322411.59100000001</v>
      </c>
      <c r="U783" s="91">
        <v>30919</v>
      </c>
      <c r="V783" s="91">
        <v>10427.620000000001</v>
      </c>
    </row>
    <row r="784" spans="1:22" x14ac:dyDescent="0.25">
      <c r="A784" s="27" t="str">
        <f t="shared" si="35"/>
        <v>32001362012</v>
      </c>
      <c r="B784" s="23">
        <f>VLOOKUP(H784,Nomes!$H$2:$I$79,2,FALSE)</f>
        <v>2</v>
      </c>
      <c r="C784" s="23">
        <f>VLOOKUP(D784,Nomes!$C$2:$D$15,2,FALSE)</f>
        <v>11</v>
      </c>
      <c r="D784" s="23">
        <v>2012</v>
      </c>
      <c r="E784" s="23">
        <v>32</v>
      </c>
      <c r="F784" s="23" t="s">
        <v>14</v>
      </c>
      <c r="G784" s="23" t="s">
        <v>20</v>
      </c>
      <c r="H784" s="23" t="s">
        <v>21</v>
      </c>
      <c r="I784" s="23"/>
      <c r="J784" s="23" t="s">
        <v>22</v>
      </c>
      <c r="K784" s="23" t="s">
        <v>23</v>
      </c>
      <c r="L784" s="23">
        <f>VLOOKUP(H784,Regiões!$A$1:$E$79,4,FALSE)</f>
        <v>10</v>
      </c>
      <c r="M784" s="23" t="str">
        <f>VLOOKUP(H784,Regiões!$A$1:$E$79,5,FALSE)</f>
        <v>Noroeste</v>
      </c>
      <c r="N784" s="91">
        <v>28986.524000000001</v>
      </c>
      <c r="O784" s="91">
        <v>15189.659</v>
      </c>
      <c r="P784" s="91">
        <f t="shared" si="36"/>
        <v>71076.606</v>
      </c>
      <c r="Q784" s="91">
        <v>31592.364000000001</v>
      </c>
      <c r="R784" s="91">
        <v>39484.241999999998</v>
      </c>
      <c r="S784" s="91">
        <v>9383.0849999999991</v>
      </c>
      <c r="T784" s="91">
        <v>124635.87300000001</v>
      </c>
      <c r="U784" s="91">
        <v>9507</v>
      </c>
      <c r="V784" s="91">
        <v>13109.91</v>
      </c>
    </row>
    <row r="785" spans="1:22" x14ac:dyDescent="0.25">
      <c r="A785" s="27" t="str">
        <f t="shared" si="35"/>
        <v>32001692012</v>
      </c>
      <c r="B785" s="23">
        <f>VLOOKUP(H785,Nomes!$H$2:$I$79,2,FALSE)</f>
        <v>3</v>
      </c>
      <c r="C785" s="23">
        <f>VLOOKUP(D785,Nomes!$C$2:$D$15,2,FALSE)</f>
        <v>11</v>
      </c>
      <c r="D785" s="23">
        <v>2012</v>
      </c>
      <c r="E785" s="23">
        <v>32</v>
      </c>
      <c r="F785" s="23" t="s">
        <v>14</v>
      </c>
      <c r="G785" s="23" t="s">
        <v>26</v>
      </c>
      <c r="H785" s="23" t="s">
        <v>27</v>
      </c>
      <c r="I785" s="23"/>
      <c r="J785" s="23" t="s">
        <v>22</v>
      </c>
      <c r="K785" s="23" t="s">
        <v>23</v>
      </c>
      <c r="L785" s="23">
        <f>VLOOKUP(H785,Regiões!$A$1:$E$79,4,FALSE)</f>
        <v>10</v>
      </c>
      <c r="M785" s="23" t="str">
        <f>VLOOKUP(H785,Regiões!$A$1:$E$79,5,FALSE)</f>
        <v>Noroeste</v>
      </c>
      <c r="N785" s="91">
        <v>13004.643</v>
      </c>
      <c r="O785" s="91">
        <v>14906.647999999999</v>
      </c>
      <c r="P785" s="91">
        <f t="shared" si="36"/>
        <v>80136.402000000002</v>
      </c>
      <c r="Q785" s="91">
        <v>32309.644</v>
      </c>
      <c r="R785" s="91">
        <v>47826.758000000002</v>
      </c>
      <c r="S785" s="91">
        <v>7313.0810000000001</v>
      </c>
      <c r="T785" s="91">
        <v>115360.774</v>
      </c>
      <c r="U785" s="91">
        <v>11624</v>
      </c>
      <c r="V785" s="91">
        <v>9924.36</v>
      </c>
    </row>
    <row r="786" spans="1:22" x14ac:dyDescent="0.25">
      <c r="A786" s="27" t="str">
        <f t="shared" si="35"/>
        <v>32002012012</v>
      </c>
      <c r="B786" s="23">
        <f>VLOOKUP(H786,Nomes!$H$2:$I$79,2,FALSE)</f>
        <v>4</v>
      </c>
      <c r="C786" s="23">
        <f>VLOOKUP(D786,Nomes!$C$2:$D$15,2,FALSE)</f>
        <v>11</v>
      </c>
      <c r="D786" s="23">
        <v>2012</v>
      </c>
      <c r="E786" s="23">
        <v>32</v>
      </c>
      <c r="F786" s="23" t="s">
        <v>14</v>
      </c>
      <c r="G786" s="23" t="s">
        <v>30</v>
      </c>
      <c r="H786" s="23" t="s">
        <v>31</v>
      </c>
      <c r="I786" s="23"/>
      <c r="J786" s="23" t="s">
        <v>32</v>
      </c>
      <c r="K786" s="23" t="s">
        <v>33</v>
      </c>
      <c r="L786" s="23">
        <f>VLOOKUP(H786,Regiões!$A$1:$E$79,4,FALSE)</f>
        <v>6</v>
      </c>
      <c r="M786" s="23" t="str">
        <f>VLOOKUP(H786,Regiões!$A$1:$E$79,5,FALSE)</f>
        <v>Caparaó</v>
      </c>
      <c r="N786" s="91">
        <v>34380.091</v>
      </c>
      <c r="O786" s="91">
        <v>108222.18700000001</v>
      </c>
      <c r="P786" s="91">
        <f t="shared" si="36"/>
        <v>246682.245</v>
      </c>
      <c r="Q786" s="91">
        <v>133377.478</v>
      </c>
      <c r="R786" s="91">
        <v>113304.76700000001</v>
      </c>
      <c r="S786" s="91">
        <v>26455.63</v>
      </c>
      <c r="T786" s="91">
        <v>415740.15299999999</v>
      </c>
      <c r="U786" s="91">
        <v>30626</v>
      </c>
      <c r="V786" s="91">
        <v>13574.75</v>
      </c>
    </row>
    <row r="787" spans="1:22" x14ac:dyDescent="0.25">
      <c r="A787" s="27" t="str">
        <f t="shared" si="35"/>
        <v>32003002012</v>
      </c>
      <c r="B787" s="23">
        <f>VLOOKUP(H787,Nomes!$H$2:$I$79,2,FALSE)</f>
        <v>5</v>
      </c>
      <c r="C787" s="23">
        <f>VLOOKUP(D787,Nomes!$C$2:$D$15,2,FALSE)</f>
        <v>11</v>
      </c>
      <c r="D787" s="23">
        <v>2012</v>
      </c>
      <c r="E787" s="23">
        <v>32</v>
      </c>
      <c r="F787" s="23" t="s">
        <v>14</v>
      </c>
      <c r="G787" s="23" t="s">
        <v>35</v>
      </c>
      <c r="H787" s="23" t="s">
        <v>36</v>
      </c>
      <c r="I787" s="23"/>
      <c r="J787" s="23" t="s">
        <v>17</v>
      </c>
      <c r="K787" s="23" t="s">
        <v>18</v>
      </c>
      <c r="L787" s="23">
        <f>VLOOKUP(H787,Regiões!$A$1:$E$79,4,FALSE)</f>
        <v>4</v>
      </c>
      <c r="M787" s="23" t="str">
        <f>VLOOKUP(H787,Regiões!$A$1:$E$79,5,FALSE)</f>
        <v>Litoral Sul</v>
      </c>
      <c r="N787" s="91">
        <v>42525.47</v>
      </c>
      <c r="O787" s="91">
        <v>98220.937000000005</v>
      </c>
      <c r="P787" s="91">
        <f t="shared" si="36"/>
        <v>116163.44</v>
      </c>
      <c r="Q787" s="91">
        <v>63873.955000000002</v>
      </c>
      <c r="R787" s="91">
        <v>52289.485000000001</v>
      </c>
      <c r="S787" s="91">
        <v>19417.793000000001</v>
      </c>
      <c r="T787" s="91">
        <v>276327.64</v>
      </c>
      <c r="U787" s="91">
        <v>14007</v>
      </c>
      <c r="V787" s="91">
        <v>19727.82</v>
      </c>
    </row>
    <row r="788" spans="1:22" x14ac:dyDescent="0.25">
      <c r="A788" s="27" t="str">
        <f t="shared" si="35"/>
        <v>32003592012</v>
      </c>
      <c r="B788" s="23">
        <f>VLOOKUP(H788,Nomes!$H$2:$I$79,2,FALSE)</f>
        <v>6</v>
      </c>
      <c r="C788" s="23">
        <f>VLOOKUP(D788,Nomes!$C$2:$D$15,2,FALSE)</f>
        <v>11</v>
      </c>
      <c r="D788" s="23">
        <v>2012</v>
      </c>
      <c r="E788" s="23">
        <v>32</v>
      </c>
      <c r="F788" s="23" t="s">
        <v>14</v>
      </c>
      <c r="G788" s="23" t="s">
        <v>39</v>
      </c>
      <c r="H788" s="23" t="s">
        <v>40</v>
      </c>
      <c r="I788" s="23"/>
      <c r="J788" s="23" t="s">
        <v>22</v>
      </c>
      <c r="K788" s="23" t="s">
        <v>23</v>
      </c>
      <c r="L788" s="23">
        <f>VLOOKUP(H788,Regiões!$A$1:$E$79,4,FALSE)</f>
        <v>8</v>
      </c>
      <c r="M788" s="23" t="str">
        <f>VLOOKUP(H788,Regiões!$A$1:$E$79,5,FALSE)</f>
        <v>Centro-Oeste</v>
      </c>
      <c r="N788" s="91">
        <v>10012.895</v>
      </c>
      <c r="O788" s="91">
        <v>3586.6869999999999</v>
      </c>
      <c r="P788" s="91">
        <f t="shared" si="36"/>
        <v>53996.49</v>
      </c>
      <c r="Q788" s="91">
        <v>21133.96</v>
      </c>
      <c r="R788" s="91">
        <v>32862.53</v>
      </c>
      <c r="S788" s="91">
        <v>3896.08</v>
      </c>
      <c r="T788" s="91">
        <v>71492.153000000006</v>
      </c>
      <c r="U788" s="91">
        <v>7371</v>
      </c>
      <c r="V788" s="91">
        <v>9699.11</v>
      </c>
    </row>
    <row r="789" spans="1:22" x14ac:dyDescent="0.25">
      <c r="A789" s="27" t="str">
        <f t="shared" si="35"/>
        <v>32004092012</v>
      </c>
      <c r="B789" s="23">
        <f>VLOOKUP(H789,Nomes!$H$2:$I$79,2,FALSE)</f>
        <v>7</v>
      </c>
      <c r="C789" s="23">
        <f>VLOOKUP(D789,Nomes!$C$2:$D$15,2,FALSE)</f>
        <v>11</v>
      </c>
      <c r="D789" s="23">
        <v>2012</v>
      </c>
      <c r="E789" s="23">
        <v>32</v>
      </c>
      <c r="F789" s="23" t="s">
        <v>14</v>
      </c>
      <c r="G789" s="23" t="s">
        <v>43</v>
      </c>
      <c r="H789" s="23" t="s">
        <v>44</v>
      </c>
      <c r="I789" s="23"/>
      <c r="J789" s="23" t="s">
        <v>17</v>
      </c>
      <c r="K789" s="23" t="s">
        <v>18</v>
      </c>
      <c r="L789" s="23">
        <f>VLOOKUP(H789,Regiões!$A$1:$E$79,4,FALSE)</f>
        <v>4</v>
      </c>
      <c r="M789" s="23" t="str">
        <f>VLOOKUP(H789,Regiões!$A$1:$E$79,5,FALSE)</f>
        <v>Litoral Sul</v>
      </c>
      <c r="N789" s="91">
        <v>20542.457999999999</v>
      </c>
      <c r="O789" s="91">
        <v>4268000.6560000004</v>
      </c>
      <c r="P789" s="91">
        <f t="shared" si="36"/>
        <v>1114900.922</v>
      </c>
      <c r="Q789" s="91">
        <v>928242.57</v>
      </c>
      <c r="R789" s="91">
        <v>186658.35200000001</v>
      </c>
      <c r="S789" s="91">
        <v>249480.416</v>
      </c>
      <c r="T789" s="91">
        <v>5652924.4510000004</v>
      </c>
      <c r="U789" s="91">
        <v>24616</v>
      </c>
      <c r="V789" s="91">
        <v>229644.31</v>
      </c>
    </row>
    <row r="790" spans="1:22" x14ac:dyDescent="0.25">
      <c r="A790" s="27" t="str">
        <f t="shared" si="35"/>
        <v>32005082012</v>
      </c>
      <c r="B790" s="23">
        <f>VLOOKUP(H790,Nomes!$H$2:$I$79,2,FALSE)</f>
        <v>8</v>
      </c>
      <c r="C790" s="23">
        <f>VLOOKUP(D790,Nomes!$C$2:$D$15,2,FALSE)</f>
        <v>11</v>
      </c>
      <c r="D790" s="23">
        <v>2012</v>
      </c>
      <c r="E790" s="23">
        <v>32</v>
      </c>
      <c r="F790" s="23" t="s">
        <v>14</v>
      </c>
      <c r="G790" s="23" t="s">
        <v>45</v>
      </c>
      <c r="H790" s="23" t="s">
        <v>46</v>
      </c>
      <c r="I790" s="23"/>
      <c r="J790" s="23" t="s">
        <v>32</v>
      </c>
      <c r="K790" s="23" t="s">
        <v>33</v>
      </c>
      <c r="L790" s="23">
        <f>VLOOKUP(H790,Regiões!$A$1:$E$79,4,FALSE)</f>
        <v>5</v>
      </c>
      <c r="M790" s="23" t="str">
        <f>VLOOKUP(H790,Regiões!$A$1:$E$79,5,FALSE)</f>
        <v>Central Sul</v>
      </c>
      <c r="N790" s="91">
        <v>10429.629999999999</v>
      </c>
      <c r="O790" s="91">
        <v>3901.6979999999999</v>
      </c>
      <c r="P790" s="91">
        <f t="shared" si="36"/>
        <v>50295.270000000004</v>
      </c>
      <c r="Q790" s="91">
        <v>20427.499</v>
      </c>
      <c r="R790" s="91">
        <v>29867.771000000001</v>
      </c>
      <c r="S790" s="91">
        <v>3408.2020000000002</v>
      </c>
      <c r="T790" s="91">
        <v>68034.801000000007</v>
      </c>
      <c r="U790" s="91">
        <v>7497</v>
      </c>
      <c r="V790" s="91">
        <v>9074.94</v>
      </c>
    </row>
    <row r="791" spans="1:22" x14ac:dyDescent="0.25">
      <c r="A791" s="27" t="str">
        <f t="shared" si="35"/>
        <v>32006072012</v>
      </c>
      <c r="B791" s="23">
        <f>VLOOKUP(H791,Nomes!$H$2:$I$79,2,FALSE)</f>
        <v>9</v>
      </c>
      <c r="C791" s="23">
        <f>VLOOKUP(D791,Nomes!$C$2:$D$15,2,FALSE)</f>
        <v>11</v>
      </c>
      <c r="D791" s="23">
        <v>2012</v>
      </c>
      <c r="E791" s="23">
        <v>32</v>
      </c>
      <c r="F791" s="23" t="s">
        <v>14</v>
      </c>
      <c r="G791" s="23" t="s">
        <v>49</v>
      </c>
      <c r="H791" s="23" t="s">
        <v>50</v>
      </c>
      <c r="I791" s="23"/>
      <c r="J791" s="23" t="s">
        <v>51</v>
      </c>
      <c r="K791" s="23" t="s">
        <v>52</v>
      </c>
      <c r="L791" s="23">
        <f>VLOOKUP(H791,Regiões!$A$1:$E$79,4,FALSE)</f>
        <v>7</v>
      </c>
      <c r="M791" s="23" t="str">
        <f>VLOOKUP(H791,Regiões!$A$1:$E$79,5,FALSE)</f>
        <v>Rio Doce</v>
      </c>
      <c r="N791" s="91">
        <v>38505.966</v>
      </c>
      <c r="O791" s="91">
        <v>3034018.3790000002</v>
      </c>
      <c r="P791" s="91">
        <f t="shared" si="36"/>
        <v>1401515.2590000001</v>
      </c>
      <c r="Q791" s="91">
        <v>1016146.88</v>
      </c>
      <c r="R791" s="91">
        <v>385368.37900000002</v>
      </c>
      <c r="S791" s="91">
        <v>545491.07700000005</v>
      </c>
      <c r="T791" s="91">
        <v>5019530.682</v>
      </c>
      <c r="U791" s="91">
        <v>84429</v>
      </c>
      <c r="V791" s="91">
        <v>59452.68</v>
      </c>
    </row>
    <row r="792" spans="1:22" x14ac:dyDescent="0.25">
      <c r="A792" s="27" t="str">
        <f t="shared" si="35"/>
        <v>32007062012</v>
      </c>
      <c r="B792" s="23">
        <f>VLOOKUP(H792,Nomes!$H$2:$I$79,2,FALSE)</f>
        <v>10</v>
      </c>
      <c r="C792" s="23">
        <f>VLOOKUP(D792,Nomes!$C$2:$D$15,2,FALSE)</f>
        <v>11</v>
      </c>
      <c r="D792" s="23">
        <v>2012</v>
      </c>
      <c r="E792" s="23">
        <v>32</v>
      </c>
      <c r="F792" s="23" t="s">
        <v>14</v>
      </c>
      <c r="G792" s="23" t="s">
        <v>55</v>
      </c>
      <c r="H792" s="23" t="s">
        <v>56</v>
      </c>
      <c r="I792" s="23"/>
      <c r="J792" s="23" t="s">
        <v>32</v>
      </c>
      <c r="K792" s="23" t="s">
        <v>33</v>
      </c>
      <c r="L792" s="23">
        <f>VLOOKUP(H792,Regiões!$A$1:$E$79,4,FALSE)</f>
        <v>5</v>
      </c>
      <c r="M792" s="23" t="str">
        <f>VLOOKUP(H792,Regiões!$A$1:$E$79,5,FALSE)</f>
        <v>Central Sul</v>
      </c>
      <c r="N792" s="91">
        <v>11519.925999999999</v>
      </c>
      <c r="O792" s="91">
        <v>63623.762999999999</v>
      </c>
      <c r="P792" s="91">
        <f t="shared" si="36"/>
        <v>86009.159</v>
      </c>
      <c r="Q792" s="91">
        <v>44823.275000000001</v>
      </c>
      <c r="R792" s="91">
        <v>41185.883999999998</v>
      </c>
      <c r="S792" s="91">
        <v>33408.819000000003</v>
      </c>
      <c r="T792" s="91">
        <v>194561.66699999999</v>
      </c>
      <c r="U792" s="91">
        <v>10080</v>
      </c>
      <c r="V792" s="91">
        <v>19301.75</v>
      </c>
    </row>
    <row r="793" spans="1:22" x14ac:dyDescent="0.25">
      <c r="A793" s="27" t="str">
        <f t="shared" si="35"/>
        <v>32008052012</v>
      </c>
      <c r="B793" s="23">
        <f>VLOOKUP(H793,Nomes!$H$2:$I$79,2,FALSE)</f>
        <v>11</v>
      </c>
      <c r="C793" s="23">
        <f>VLOOKUP(D793,Nomes!$C$2:$D$15,2,FALSE)</f>
        <v>11</v>
      </c>
      <c r="D793" s="23">
        <v>2012</v>
      </c>
      <c r="E793" s="23">
        <v>32</v>
      </c>
      <c r="F793" s="23" t="s">
        <v>14</v>
      </c>
      <c r="G793" s="23" t="s">
        <v>57</v>
      </c>
      <c r="H793" s="23" t="s">
        <v>58</v>
      </c>
      <c r="I793" s="23"/>
      <c r="J793" s="23" t="s">
        <v>22</v>
      </c>
      <c r="K793" s="23" t="s">
        <v>23</v>
      </c>
      <c r="L793" s="23">
        <f>VLOOKUP(H793,Regiões!$A$1:$E$79,4,FALSE)</f>
        <v>8</v>
      </c>
      <c r="M793" s="23" t="str">
        <f>VLOOKUP(H793,Regiões!$A$1:$E$79,5,FALSE)</f>
        <v>Centro-Oeste</v>
      </c>
      <c r="N793" s="91">
        <v>38963.898000000001</v>
      </c>
      <c r="O793" s="91">
        <v>154323.394</v>
      </c>
      <c r="P793" s="91">
        <f t="shared" si="36"/>
        <v>246814.448</v>
      </c>
      <c r="Q793" s="91">
        <v>139030.663</v>
      </c>
      <c r="R793" s="91">
        <v>107783.785</v>
      </c>
      <c r="S793" s="91">
        <v>34750.351999999999</v>
      </c>
      <c r="T793" s="91">
        <v>474852.092</v>
      </c>
      <c r="U793" s="91">
        <v>29272</v>
      </c>
      <c r="V793" s="91">
        <v>16222.06</v>
      </c>
    </row>
    <row r="794" spans="1:22" x14ac:dyDescent="0.25">
      <c r="A794" s="27" t="str">
        <f t="shared" si="35"/>
        <v>32009042012</v>
      </c>
      <c r="B794" s="23">
        <f>VLOOKUP(H794,Nomes!$H$2:$I$79,2,FALSE)</f>
        <v>12</v>
      </c>
      <c r="C794" s="23">
        <f>VLOOKUP(D794,Nomes!$C$2:$D$15,2,FALSE)</f>
        <v>11</v>
      </c>
      <c r="D794" s="23">
        <v>2012</v>
      </c>
      <c r="E794" s="23">
        <v>32</v>
      </c>
      <c r="F794" s="23" t="s">
        <v>14</v>
      </c>
      <c r="G794" s="23" t="s">
        <v>59</v>
      </c>
      <c r="H794" s="23" t="s">
        <v>29</v>
      </c>
      <c r="I794" s="23"/>
      <c r="J794" s="23" t="s">
        <v>22</v>
      </c>
      <c r="K794" s="23" t="s">
        <v>23</v>
      </c>
      <c r="L794" s="23">
        <f>VLOOKUP(H794,Regiões!$A$1:$E$79,4,FALSE)</f>
        <v>10</v>
      </c>
      <c r="M794" s="23" t="str">
        <f>VLOOKUP(H794,Regiões!$A$1:$E$79,5,FALSE)</f>
        <v>Noroeste</v>
      </c>
      <c r="N794" s="91">
        <v>37411.589999999997</v>
      </c>
      <c r="O794" s="91">
        <v>167443.37400000001</v>
      </c>
      <c r="P794" s="91">
        <f t="shared" si="36"/>
        <v>356404.10600000003</v>
      </c>
      <c r="Q794" s="91">
        <v>217188.18400000001</v>
      </c>
      <c r="R794" s="91">
        <v>139215.92199999999</v>
      </c>
      <c r="S794" s="91">
        <v>75605.934999999998</v>
      </c>
      <c r="T794" s="91">
        <v>636865.005</v>
      </c>
      <c r="U794" s="91">
        <v>41110</v>
      </c>
      <c r="V794" s="91">
        <v>15491.73</v>
      </c>
    </row>
    <row r="795" spans="1:22" x14ac:dyDescent="0.25">
      <c r="A795" s="27" t="str">
        <f t="shared" si="35"/>
        <v>32010012012</v>
      </c>
      <c r="B795" s="23">
        <f>VLOOKUP(H795,Nomes!$H$2:$I$79,2,FALSE)</f>
        <v>13</v>
      </c>
      <c r="C795" s="23">
        <f>VLOOKUP(D795,Nomes!$C$2:$D$15,2,FALSE)</f>
        <v>11</v>
      </c>
      <c r="D795" s="23">
        <v>2012</v>
      </c>
      <c r="E795" s="23">
        <v>32</v>
      </c>
      <c r="F795" s="23" t="s">
        <v>14</v>
      </c>
      <c r="G795" s="23" t="s">
        <v>60</v>
      </c>
      <c r="H795" s="23" t="s">
        <v>61</v>
      </c>
      <c r="I795" s="23"/>
      <c r="J795" s="23" t="s">
        <v>22</v>
      </c>
      <c r="K795" s="23" t="s">
        <v>23</v>
      </c>
      <c r="L795" s="23">
        <f>VLOOKUP(H795,Regiões!$A$1:$E$79,4,FALSE)</f>
        <v>9</v>
      </c>
      <c r="M795" s="23" t="str">
        <f>VLOOKUP(H795,Regiões!$A$1:$E$79,5,FALSE)</f>
        <v>Nordeste</v>
      </c>
      <c r="N795" s="91">
        <v>44996.127</v>
      </c>
      <c r="O795" s="91">
        <v>12683.878000000001</v>
      </c>
      <c r="P795" s="91">
        <f t="shared" si="36"/>
        <v>113316.34299999999</v>
      </c>
      <c r="Q795" s="91">
        <v>59083.396999999997</v>
      </c>
      <c r="R795" s="91">
        <v>54232.946000000004</v>
      </c>
      <c r="S795" s="91">
        <v>11983.569</v>
      </c>
      <c r="T795" s="91">
        <v>182979.91699999999</v>
      </c>
      <c r="U795" s="91">
        <v>14278</v>
      </c>
      <c r="V795" s="91">
        <v>12815.51</v>
      </c>
    </row>
    <row r="796" spans="1:22" x14ac:dyDescent="0.25">
      <c r="A796" s="27" t="str">
        <f t="shared" ref="A796:A859" si="37">G796&amp;D796</f>
        <v>32011002012</v>
      </c>
      <c r="B796" s="23">
        <f>VLOOKUP(H796,Nomes!$H$2:$I$79,2,FALSE)</f>
        <v>14</v>
      </c>
      <c r="C796" s="23">
        <f>VLOOKUP(D796,Nomes!$C$2:$D$15,2,FALSE)</f>
        <v>11</v>
      </c>
      <c r="D796" s="23">
        <v>2012</v>
      </c>
      <c r="E796" s="23">
        <v>32</v>
      </c>
      <c r="F796" s="23" t="s">
        <v>14</v>
      </c>
      <c r="G796" s="23" t="s">
        <v>62</v>
      </c>
      <c r="H796" s="23" t="s">
        <v>63</v>
      </c>
      <c r="I796" s="23"/>
      <c r="J796" s="23" t="s">
        <v>32</v>
      </c>
      <c r="K796" s="23" t="s">
        <v>33</v>
      </c>
      <c r="L796" s="23">
        <f>VLOOKUP(H796,Regiões!$A$1:$E$79,4,FALSE)</f>
        <v>6</v>
      </c>
      <c r="M796" s="23" t="str">
        <f>VLOOKUP(H796,Regiões!$A$1:$E$79,5,FALSE)</f>
        <v>Caparaó</v>
      </c>
      <c r="N796" s="91">
        <v>2586.5830000000001</v>
      </c>
      <c r="O796" s="91">
        <v>14178.126</v>
      </c>
      <c r="P796" s="91">
        <f t="shared" si="36"/>
        <v>72020.812999999995</v>
      </c>
      <c r="Q796" s="91">
        <v>34775.307000000001</v>
      </c>
      <c r="R796" s="91">
        <v>37245.506000000001</v>
      </c>
      <c r="S796" s="91">
        <v>8464.8209999999999</v>
      </c>
      <c r="T796" s="91">
        <v>97250.342999999993</v>
      </c>
      <c r="U796" s="91">
        <v>9514</v>
      </c>
      <c r="V796" s="91">
        <v>10221.81</v>
      </c>
    </row>
    <row r="797" spans="1:22" x14ac:dyDescent="0.25">
      <c r="A797" s="27" t="str">
        <f t="shared" si="37"/>
        <v>32011592012</v>
      </c>
      <c r="B797" s="23">
        <f>VLOOKUP(H797,Nomes!$H$2:$I$79,2,FALSE)</f>
        <v>15</v>
      </c>
      <c r="C797" s="23">
        <f>VLOOKUP(D797,Nomes!$C$2:$D$15,2,FALSE)</f>
        <v>11</v>
      </c>
      <c r="D797" s="23">
        <v>2012</v>
      </c>
      <c r="E797" s="23">
        <v>32</v>
      </c>
      <c r="F797" s="23" t="s">
        <v>14</v>
      </c>
      <c r="G797" s="23" t="s">
        <v>64</v>
      </c>
      <c r="H797" s="23" t="s">
        <v>65</v>
      </c>
      <c r="I797" s="23"/>
      <c r="J797" s="23" t="s">
        <v>17</v>
      </c>
      <c r="K797" s="23" t="s">
        <v>18</v>
      </c>
      <c r="L797" s="23">
        <f>VLOOKUP(H797,Regiões!$A$1:$E$79,4,FALSE)</f>
        <v>3</v>
      </c>
      <c r="M797" s="23" t="str">
        <f>VLOOKUP(H797,Regiões!$A$1:$E$79,5,FALSE)</f>
        <v>Sudoeste Serrana</v>
      </c>
      <c r="N797" s="91">
        <v>67966.5</v>
      </c>
      <c r="O797" s="91">
        <v>30559.641</v>
      </c>
      <c r="P797" s="91">
        <f t="shared" si="36"/>
        <v>83885.635999999999</v>
      </c>
      <c r="Q797" s="91">
        <v>38380.432000000001</v>
      </c>
      <c r="R797" s="91">
        <v>45505.203999999998</v>
      </c>
      <c r="S797" s="91">
        <v>6385.4920000000002</v>
      </c>
      <c r="T797" s="91">
        <v>188797.269</v>
      </c>
      <c r="U797" s="91">
        <v>11950</v>
      </c>
      <c r="V797" s="91">
        <v>15798.93</v>
      </c>
    </row>
    <row r="798" spans="1:22" x14ac:dyDescent="0.25">
      <c r="A798" s="27" t="str">
        <f t="shared" si="37"/>
        <v>32012092012</v>
      </c>
      <c r="B798" s="23">
        <f>VLOOKUP(H798,Nomes!$H$2:$I$79,2,FALSE)</f>
        <v>16</v>
      </c>
      <c r="C798" s="23">
        <f>VLOOKUP(D798,Nomes!$C$2:$D$15,2,FALSE)</f>
        <v>11</v>
      </c>
      <c r="D798" s="23">
        <v>2012</v>
      </c>
      <c r="E798" s="23">
        <v>32</v>
      </c>
      <c r="F798" s="23" t="s">
        <v>14</v>
      </c>
      <c r="G798" s="23" t="s">
        <v>66</v>
      </c>
      <c r="H798" s="23" t="s">
        <v>48</v>
      </c>
      <c r="I798" s="23"/>
      <c r="J798" s="23" t="s">
        <v>32</v>
      </c>
      <c r="K798" s="23" t="s">
        <v>33</v>
      </c>
      <c r="L798" s="23">
        <f>VLOOKUP(H798,Regiões!$A$1:$E$79,4,FALSE)</f>
        <v>5</v>
      </c>
      <c r="M798" s="23" t="str">
        <f>VLOOKUP(H798,Regiões!$A$1:$E$79,5,FALSE)</f>
        <v>Central Sul</v>
      </c>
      <c r="N798" s="91">
        <v>33262.953999999998</v>
      </c>
      <c r="O798" s="91">
        <v>1061277.0460000001</v>
      </c>
      <c r="P798" s="91">
        <f t="shared" si="36"/>
        <v>2328591.9330000002</v>
      </c>
      <c r="Q798" s="91">
        <v>1670554.5360000001</v>
      </c>
      <c r="R798" s="91">
        <v>658037.397</v>
      </c>
      <c r="S798" s="91">
        <v>606716.46799999999</v>
      </c>
      <c r="T798" s="91">
        <v>4029848.4010000001</v>
      </c>
      <c r="U798" s="91">
        <v>192156</v>
      </c>
      <c r="V798" s="91">
        <v>20971.75</v>
      </c>
    </row>
    <row r="799" spans="1:22" x14ac:dyDescent="0.25">
      <c r="A799" s="27" t="str">
        <f t="shared" si="37"/>
        <v>32013082012</v>
      </c>
      <c r="B799" s="23">
        <f>VLOOKUP(H799,Nomes!$H$2:$I$79,2,FALSE)</f>
        <v>17</v>
      </c>
      <c r="C799" s="23">
        <f>VLOOKUP(D799,Nomes!$C$2:$D$15,2,FALSE)</f>
        <v>11</v>
      </c>
      <c r="D799" s="23">
        <v>2012</v>
      </c>
      <c r="E799" s="23">
        <v>32</v>
      </c>
      <c r="F799" s="23" t="s">
        <v>14</v>
      </c>
      <c r="G799" s="23" t="s">
        <v>67</v>
      </c>
      <c r="H799" s="23" t="s">
        <v>68</v>
      </c>
      <c r="I799" s="23" t="s">
        <v>69</v>
      </c>
      <c r="J799" s="23" t="s">
        <v>17</v>
      </c>
      <c r="K799" s="23" t="s">
        <v>18</v>
      </c>
      <c r="L799" s="23">
        <f>VLOOKUP(H799,Regiões!$A$1:$E$79,4,FALSE)</f>
        <v>1</v>
      </c>
      <c r="M799" s="23" t="str">
        <f>VLOOKUP(H799,Regiões!$A$1:$E$79,5,FALSE)</f>
        <v>Metropolitana</v>
      </c>
      <c r="N799" s="91">
        <v>6766.1310000000003</v>
      </c>
      <c r="O799" s="91">
        <v>869246.55700000003</v>
      </c>
      <c r="P799" s="91">
        <f t="shared" si="36"/>
        <v>4181837.8190000001</v>
      </c>
      <c r="Q799" s="91">
        <v>3088972.8590000002</v>
      </c>
      <c r="R799" s="91">
        <v>1092864.96</v>
      </c>
      <c r="S799" s="91">
        <v>1820161.6310000001</v>
      </c>
      <c r="T799" s="91">
        <v>6878012.1390000004</v>
      </c>
      <c r="U799" s="91">
        <v>352431</v>
      </c>
      <c r="V799" s="91">
        <v>19515.91</v>
      </c>
    </row>
    <row r="800" spans="1:22" x14ac:dyDescent="0.25">
      <c r="A800" s="27" t="str">
        <f t="shared" si="37"/>
        <v>32014072012</v>
      </c>
      <c r="B800" s="23">
        <f>VLOOKUP(H800,Nomes!$H$2:$I$79,2,FALSE)</f>
        <v>18</v>
      </c>
      <c r="C800" s="23">
        <f>VLOOKUP(D800,Nomes!$C$2:$D$15,2,FALSE)</f>
        <v>11</v>
      </c>
      <c r="D800" s="23">
        <v>2012</v>
      </c>
      <c r="E800" s="23">
        <v>32</v>
      </c>
      <c r="F800" s="23" t="s">
        <v>14</v>
      </c>
      <c r="G800" s="23" t="s">
        <v>72</v>
      </c>
      <c r="H800" s="23" t="s">
        <v>73</v>
      </c>
      <c r="I800" s="23"/>
      <c r="J800" s="23" t="s">
        <v>32</v>
      </c>
      <c r="K800" s="23" t="s">
        <v>33</v>
      </c>
      <c r="L800" s="23">
        <f>VLOOKUP(H800,Regiões!$A$1:$E$79,4,FALSE)</f>
        <v>5</v>
      </c>
      <c r="M800" s="23" t="str">
        <f>VLOOKUP(H800,Regiões!$A$1:$E$79,5,FALSE)</f>
        <v>Central Sul</v>
      </c>
      <c r="N800" s="91">
        <v>41620.281999999999</v>
      </c>
      <c r="O800" s="91">
        <v>123602.04</v>
      </c>
      <c r="P800" s="91">
        <f t="shared" si="36"/>
        <v>350470.50199999998</v>
      </c>
      <c r="Q800" s="91">
        <v>221896.70199999999</v>
      </c>
      <c r="R800" s="91">
        <v>128573.8</v>
      </c>
      <c r="S800" s="91">
        <v>68796.509999999995</v>
      </c>
      <c r="T800" s="91">
        <v>584489.33499999996</v>
      </c>
      <c r="U800" s="91">
        <v>35048</v>
      </c>
      <c r="V800" s="91">
        <v>16676.82</v>
      </c>
    </row>
    <row r="801" spans="1:22" x14ac:dyDescent="0.25">
      <c r="A801" s="27" t="str">
        <f t="shared" si="37"/>
        <v>32015062012</v>
      </c>
      <c r="B801" s="23">
        <f>VLOOKUP(H801,Nomes!$H$2:$I$79,2,FALSE)</f>
        <v>19</v>
      </c>
      <c r="C801" s="23">
        <f>VLOOKUP(D801,Nomes!$C$2:$D$15,2,FALSE)</f>
        <v>11</v>
      </c>
      <c r="D801" s="23">
        <v>2012</v>
      </c>
      <c r="E801" s="23">
        <v>32</v>
      </c>
      <c r="F801" s="23" t="s">
        <v>14</v>
      </c>
      <c r="G801" s="23" t="s">
        <v>74</v>
      </c>
      <c r="H801" s="23" t="s">
        <v>42</v>
      </c>
      <c r="I801" s="23"/>
      <c r="J801" s="23" t="s">
        <v>22</v>
      </c>
      <c r="K801" s="23" t="s">
        <v>23</v>
      </c>
      <c r="L801" s="23">
        <f>VLOOKUP(H801,Regiões!$A$1:$E$79,4,FALSE)</f>
        <v>8</v>
      </c>
      <c r="M801" s="23" t="str">
        <f>VLOOKUP(H801,Regiões!$A$1:$E$79,5,FALSE)</f>
        <v>Centro-Oeste</v>
      </c>
      <c r="N801" s="91">
        <v>51447.281999999999</v>
      </c>
      <c r="O801" s="91">
        <v>608664.424</v>
      </c>
      <c r="P801" s="91">
        <f t="shared" si="36"/>
        <v>1501919.9439999999</v>
      </c>
      <c r="Q801" s="91">
        <v>1119277.4539999999</v>
      </c>
      <c r="R801" s="91">
        <v>382642.49</v>
      </c>
      <c r="S801" s="91">
        <v>381373.96399999998</v>
      </c>
      <c r="T801" s="91">
        <v>2543405.6129999999</v>
      </c>
      <c r="U801" s="91">
        <v>113054</v>
      </c>
      <c r="V801" s="91">
        <v>22497.26</v>
      </c>
    </row>
    <row r="802" spans="1:22" x14ac:dyDescent="0.25">
      <c r="A802" s="27" t="str">
        <f t="shared" si="37"/>
        <v>32016052012</v>
      </c>
      <c r="B802" s="23">
        <f>VLOOKUP(H802,Nomes!$H$2:$I$79,2,FALSE)</f>
        <v>20</v>
      </c>
      <c r="C802" s="23">
        <f>VLOOKUP(D802,Nomes!$C$2:$D$15,2,FALSE)</f>
        <v>11</v>
      </c>
      <c r="D802" s="23">
        <v>2012</v>
      </c>
      <c r="E802" s="23">
        <v>32</v>
      </c>
      <c r="F802" s="23" t="s">
        <v>14</v>
      </c>
      <c r="G802" s="23" t="s">
        <v>75</v>
      </c>
      <c r="H802" s="23" t="s">
        <v>76</v>
      </c>
      <c r="I802" s="23"/>
      <c r="J802" s="23" t="s">
        <v>51</v>
      </c>
      <c r="K802" s="23" t="s">
        <v>52</v>
      </c>
      <c r="L802" s="23">
        <f>VLOOKUP(H802,Regiões!$A$1:$E$79,4,FALSE)</f>
        <v>9</v>
      </c>
      <c r="M802" s="23" t="str">
        <f>VLOOKUP(H802,Regiões!$A$1:$E$79,5,FALSE)</f>
        <v>Nordeste</v>
      </c>
      <c r="N802" s="91">
        <v>43049.025000000001</v>
      </c>
      <c r="O802" s="91">
        <v>70698.387000000002</v>
      </c>
      <c r="P802" s="91">
        <f t="shared" si="36"/>
        <v>230828.005</v>
      </c>
      <c r="Q802" s="91">
        <v>113829.572</v>
      </c>
      <c r="R802" s="91">
        <v>116998.433</v>
      </c>
      <c r="S802" s="91">
        <v>53824.175999999999</v>
      </c>
      <c r="T802" s="91">
        <v>398399.592</v>
      </c>
      <c r="U802" s="91">
        <v>28745</v>
      </c>
      <c r="V802" s="91">
        <v>13859.79</v>
      </c>
    </row>
    <row r="803" spans="1:22" x14ac:dyDescent="0.25">
      <c r="A803" s="27" t="str">
        <f t="shared" si="37"/>
        <v>32017042012</v>
      </c>
      <c r="B803" s="23">
        <f>VLOOKUP(H803,Nomes!$H$2:$I$79,2,FALSE)</f>
        <v>21</v>
      </c>
      <c r="C803" s="23">
        <f>VLOOKUP(D803,Nomes!$C$2:$D$15,2,FALSE)</f>
        <v>11</v>
      </c>
      <c r="D803" s="23">
        <v>2012</v>
      </c>
      <c r="E803" s="23">
        <v>32</v>
      </c>
      <c r="F803" s="23" t="s">
        <v>14</v>
      </c>
      <c r="G803" s="23" t="s">
        <v>79</v>
      </c>
      <c r="H803" s="23" t="s">
        <v>80</v>
      </c>
      <c r="I803" s="23"/>
      <c r="J803" s="23" t="s">
        <v>17</v>
      </c>
      <c r="K803" s="23" t="s">
        <v>18</v>
      </c>
      <c r="L803" s="23">
        <f>VLOOKUP(H803,Regiões!$A$1:$E$79,4,FALSE)</f>
        <v>3</v>
      </c>
      <c r="M803" s="23" t="str">
        <f>VLOOKUP(H803,Regiões!$A$1:$E$79,5,FALSE)</f>
        <v>Sudoeste Serrana</v>
      </c>
      <c r="N803" s="91">
        <v>19864.258000000002</v>
      </c>
      <c r="O803" s="91">
        <v>17515.499</v>
      </c>
      <c r="P803" s="91">
        <f t="shared" si="36"/>
        <v>97497.815000000002</v>
      </c>
      <c r="Q803" s="91">
        <v>49707.266000000003</v>
      </c>
      <c r="R803" s="91">
        <v>47790.548999999999</v>
      </c>
      <c r="S803" s="91">
        <v>14699.438</v>
      </c>
      <c r="T803" s="91">
        <v>149577.01</v>
      </c>
      <c r="U803" s="91">
        <v>11798</v>
      </c>
      <c r="V803" s="91">
        <v>12678.17</v>
      </c>
    </row>
    <row r="804" spans="1:22" x14ac:dyDescent="0.25">
      <c r="A804" s="27" t="str">
        <f t="shared" si="37"/>
        <v>32018032012</v>
      </c>
      <c r="B804" s="23">
        <f>VLOOKUP(H804,Nomes!$H$2:$I$79,2,FALSE)</f>
        <v>22</v>
      </c>
      <c r="C804" s="23">
        <f>VLOOKUP(D804,Nomes!$C$2:$D$15,2,FALSE)</f>
        <v>11</v>
      </c>
      <c r="D804" s="23">
        <v>2012</v>
      </c>
      <c r="E804" s="23">
        <v>32</v>
      </c>
      <c r="F804" s="23" t="s">
        <v>14</v>
      </c>
      <c r="G804" s="23" t="s">
        <v>81</v>
      </c>
      <c r="H804" s="23" t="s">
        <v>82</v>
      </c>
      <c r="I804" s="23"/>
      <c r="J804" s="23" t="s">
        <v>32</v>
      </c>
      <c r="K804" s="23" t="s">
        <v>33</v>
      </c>
      <c r="L804" s="23">
        <f>VLOOKUP(H804,Regiões!$A$1:$E$79,4,FALSE)</f>
        <v>6</v>
      </c>
      <c r="M804" s="23" t="str">
        <f>VLOOKUP(H804,Regiões!$A$1:$E$79,5,FALSE)</f>
        <v>Caparaó</v>
      </c>
      <c r="N804" s="91">
        <v>10206.971</v>
      </c>
      <c r="O804" s="91">
        <v>4216.1229999999996</v>
      </c>
      <c r="P804" s="91">
        <f t="shared" si="36"/>
        <v>30104.227999999999</v>
      </c>
      <c r="Q804" s="91">
        <v>9377.8590000000004</v>
      </c>
      <c r="R804" s="91">
        <v>20726.368999999999</v>
      </c>
      <c r="S804" s="91">
        <v>1647.3019999999999</v>
      </c>
      <c r="T804" s="91">
        <v>46174.624000000003</v>
      </c>
      <c r="U804" s="91">
        <v>4471</v>
      </c>
      <c r="V804" s="91">
        <v>10327.58</v>
      </c>
    </row>
    <row r="805" spans="1:22" x14ac:dyDescent="0.25">
      <c r="A805" s="27" t="str">
        <f t="shared" si="37"/>
        <v>32019022012</v>
      </c>
      <c r="B805" s="23">
        <f>VLOOKUP(H805,Nomes!$H$2:$I$79,2,FALSE)</f>
        <v>23</v>
      </c>
      <c r="C805" s="23">
        <f>VLOOKUP(D805,Nomes!$C$2:$D$15,2,FALSE)</f>
        <v>11</v>
      </c>
      <c r="D805" s="23">
        <v>2012</v>
      </c>
      <c r="E805" s="23">
        <v>32</v>
      </c>
      <c r="F805" s="23" t="s">
        <v>14</v>
      </c>
      <c r="G805" s="23" t="s">
        <v>83</v>
      </c>
      <c r="H805" s="23" t="s">
        <v>84</v>
      </c>
      <c r="I805" s="23"/>
      <c r="J805" s="23" t="s">
        <v>17</v>
      </c>
      <c r="K805" s="23" t="s">
        <v>18</v>
      </c>
      <c r="L805" s="23">
        <f>VLOOKUP(H805,Regiões!$A$1:$E$79,4,FALSE)</f>
        <v>3</v>
      </c>
      <c r="M805" s="23" t="str">
        <f>VLOOKUP(H805,Regiões!$A$1:$E$79,5,FALSE)</f>
        <v>Sudoeste Serrana</v>
      </c>
      <c r="N805" s="91">
        <v>80649.971000000005</v>
      </c>
      <c r="O805" s="91">
        <v>135853.05100000001</v>
      </c>
      <c r="P805" s="91">
        <f t="shared" si="36"/>
        <v>294958.11699999997</v>
      </c>
      <c r="Q805" s="91">
        <v>175254.71</v>
      </c>
      <c r="R805" s="91">
        <v>119703.40700000001</v>
      </c>
      <c r="S805" s="91">
        <v>38362.83</v>
      </c>
      <c r="T805" s="91">
        <v>549823.96900000004</v>
      </c>
      <c r="U805" s="91">
        <v>32042</v>
      </c>
      <c r="V805" s="91">
        <v>17159.48</v>
      </c>
    </row>
    <row r="806" spans="1:22" x14ac:dyDescent="0.25">
      <c r="A806" s="27" t="str">
        <f t="shared" si="37"/>
        <v>32020092012</v>
      </c>
      <c r="B806" s="23">
        <f>VLOOKUP(H806,Nomes!$H$2:$I$79,2,FALSE)</f>
        <v>24</v>
      </c>
      <c r="C806" s="23">
        <f>VLOOKUP(D806,Nomes!$C$2:$D$15,2,FALSE)</f>
        <v>11</v>
      </c>
      <c r="D806" s="23">
        <v>2012</v>
      </c>
      <c r="E806" s="23">
        <v>32</v>
      </c>
      <c r="F806" s="23" t="s">
        <v>14</v>
      </c>
      <c r="G806" s="23" t="s">
        <v>85</v>
      </c>
      <c r="H806" s="23" t="s">
        <v>86</v>
      </c>
      <c r="I806" s="23"/>
      <c r="J806" s="23" t="s">
        <v>32</v>
      </c>
      <c r="K806" s="23" t="s">
        <v>33</v>
      </c>
      <c r="L806" s="23">
        <f>VLOOKUP(H806,Regiões!$A$1:$E$79,4,FALSE)</f>
        <v>6</v>
      </c>
      <c r="M806" s="23" t="str">
        <f>VLOOKUP(H806,Regiões!$A$1:$E$79,5,FALSE)</f>
        <v>Caparaó</v>
      </c>
      <c r="N806" s="91">
        <v>12260.031000000001</v>
      </c>
      <c r="O806" s="91">
        <v>19744.010999999999</v>
      </c>
      <c r="P806" s="91">
        <f t="shared" si="36"/>
        <v>49279.487999999998</v>
      </c>
      <c r="Q806" s="91">
        <v>24649.123</v>
      </c>
      <c r="R806" s="91">
        <v>24630.365000000002</v>
      </c>
      <c r="S806" s="91">
        <v>6187.7820000000002</v>
      </c>
      <c r="T806" s="91">
        <v>87471.312000000005</v>
      </c>
      <c r="U806" s="91">
        <v>6429</v>
      </c>
      <c r="V806" s="91">
        <v>13605.74</v>
      </c>
    </row>
    <row r="807" spans="1:22" x14ac:dyDescent="0.25">
      <c r="A807" s="27" t="str">
        <f t="shared" si="37"/>
        <v>32021082012</v>
      </c>
      <c r="B807" s="23">
        <f>VLOOKUP(H807,Nomes!$H$2:$I$79,2,FALSE)</f>
        <v>25</v>
      </c>
      <c r="C807" s="23">
        <f>VLOOKUP(D807,Nomes!$C$2:$D$15,2,FALSE)</f>
        <v>11</v>
      </c>
      <c r="D807" s="23">
        <v>2012</v>
      </c>
      <c r="E807" s="23">
        <v>32</v>
      </c>
      <c r="F807" s="23" t="s">
        <v>14</v>
      </c>
      <c r="G807" s="23" t="s">
        <v>87</v>
      </c>
      <c r="H807" s="23" t="s">
        <v>88</v>
      </c>
      <c r="I807" s="23"/>
      <c r="J807" s="23" t="s">
        <v>22</v>
      </c>
      <c r="K807" s="23" t="s">
        <v>23</v>
      </c>
      <c r="L807" s="23">
        <f>VLOOKUP(H807,Regiões!$A$1:$E$79,4,FALSE)</f>
        <v>10</v>
      </c>
      <c r="M807" s="23" t="str">
        <f>VLOOKUP(H807,Regiões!$A$1:$E$79,5,FALSE)</f>
        <v>Noroeste</v>
      </c>
      <c r="N807" s="91">
        <v>53981.67</v>
      </c>
      <c r="O807" s="91">
        <v>99794.407999999996</v>
      </c>
      <c r="P807" s="91">
        <f t="shared" si="36"/>
        <v>163257.86600000001</v>
      </c>
      <c r="Q807" s="91">
        <v>78355.077000000005</v>
      </c>
      <c r="R807" s="91">
        <v>84902.789000000004</v>
      </c>
      <c r="S807" s="91">
        <v>18923.178</v>
      </c>
      <c r="T807" s="91">
        <v>335957.12300000002</v>
      </c>
      <c r="U807" s="91">
        <v>23097</v>
      </c>
      <c r="V807" s="91">
        <v>14545.49</v>
      </c>
    </row>
    <row r="808" spans="1:22" x14ac:dyDescent="0.25">
      <c r="A808" s="27" t="str">
        <f t="shared" si="37"/>
        <v>32022072012</v>
      </c>
      <c r="B808" s="23">
        <f>VLOOKUP(H808,Nomes!$H$2:$I$79,2,FALSE)</f>
        <v>26</v>
      </c>
      <c r="C808" s="23">
        <f>VLOOKUP(D808,Nomes!$C$2:$D$15,2,FALSE)</f>
        <v>11</v>
      </c>
      <c r="D808" s="23">
        <v>2012</v>
      </c>
      <c r="E808" s="23">
        <v>32</v>
      </c>
      <c r="F808" s="23" t="s">
        <v>14</v>
      </c>
      <c r="G808" s="23" t="s">
        <v>89</v>
      </c>
      <c r="H808" s="23" t="s">
        <v>90</v>
      </c>
      <c r="I808" s="23" t="s">
        <v>69</v>
      </c>
      <c r="J808" s="23" t="s">
        <v>51</v>
      </c>
      <c r="K808" s="23" t="s">
        <v>52</v>
      </c>
      <c r="L808" s="23">
        <f>VLOOKUP(H808,Regiões!$A$1:$E$79,4,FALSE)</f>
        <v>1</v>
      </c>
      <c r="M808" s="23" t="str">
        <f>VLOOKUP(H808,Regiões!$A$1:$E$79,5,FALSE)</f>
        <v>Metropolitana</v>
      </c>
      <c r="N808" s="91">
        <v>14871.761</v>
      </c>
      <c r="O808" s="91">
        <v>182033.34</v>
      </c>
      <c r="P808" s="91">
        <f t="shared" si="36"/>
        <v>193703.15399999998</v>
      </c>
      <c r="Q808" s="91">
        <v>118688.758</v>
      </c>
      <c r="R808" s="91">
        <v>75014.395999999993</v>
      </c>
      <c r="S808" s="91">
        <v>36716.444000000003</v>
      </c>
      <c r="T808" s="91">
        <v>427324.69900000002</v>
      </c>
      <c r="U808" s="91">
        <v>17632</v>
      </c>
      <c r="V808" s="91">
        <v>24235.75</v>
      </c>
    </row>
    <row r="809" spans="1:22" x14ac:dyDescent="0.25">
      <c r="A809" s="27" t="str">
        <f t="shared" si="37"/>
        <v>32022562012</v>
      </c>
      <c r="B809" s="23">
        <f>VLOOKUP(H809,Nomes!$H$2:$I$79,2,FALSE)</f>
        <v>27</v>
      </c>
      <c r="C809" s="23">
        <f>VLOOKUP(D809,Nomes!$C$2:$D$15,2,FALSE)</f>
        <v>11</v>
      </c>
      <c r="D809" s="23">
        <v>2012</v>
      </c>
      <c r="E809" s="23">
        <v>32</v>
      </c>
      <c r="F809" s="23" t="s">
        <v>14</v>
      </c>
      <c r="G809" s="23" t="s">
        <v>191</v>
      </c>
      <c r="H809" s="23" t="s">
        <v>192</v>
      </c>
      <c r="I809" s="23"/>
      <c r="J809" s="23" t="s">
        <v>22</v>
      </c>
      <c r="K809" s="23" t="s">
        <v>23</v>
      </c>
      <c r="L809" s="23">
        <f>VLOOKUP(H809,Regiões!$A$1:$E$79,4,FALSE)</f>
        <v>8</v>
      </c>
      <c r="M809" s="23" t="str">
        <f>VLOOKUP(H809,Regiões!$A$1:$E$79,5,FALSE)</f>
        <v>Centro-Oeste</v>
      </c>
      <c r="N809" s="91">
        <v>38108.336000000003</v>
      </c>
      <c r="O809" s="91">
        <v>23080.746999999999</v>
      </c>
      <c r="P809" s="91">
        <f t="shared" si="36"/>
        <v>81967.176999999996</v>
      </c>
      <c r="Q809" s="91">
        <v>37798.093000000001</v>
      </c>
      <c r="R809" s="91">
        <v>44169.084000000003</v>
      </c>
      <c r="S809" s="91">
        <v>8464.4069999999992</v>
      </c>
      <c r="T809" s="91">
        <v>151620.66699999999</v>
      </c>
      <c r="U809" s="91">
        <v>11106</v>
      </c>
      <c r="V809" s="91">
        <v>13652.14</v>
      </c>
    </row>
    <row r="810" spans="1:22" x14ac:dyDescent="0.25">
      <c r="A810" s="27" t="str">
        <f t="shared" si="37"/>
        <v>32023062012</v>
      </c>
      <c r="B810" s="23">
        <f>VLOOKUP(H810,Nomes!$H$2:$I$79,2,FALSE)</f>
        <v>28</v>
      </c>
      <c r="C810" s="23">
        <f>VLOOKUP(D810,Nomes!$C$2:$D$15,2,FALSE)</f>
        <v>11</v>
      </c>
      <c r="D810" s="23">
        <v>2012</v>
      </c>
      <c r="E810" s="23">
        <v>32</v>
      </c>
      <c r="F810" s="23" t="s">
        <v>14</v>
      </c>
      <c r="G810" s="23" t="s">
        <v>91</v>
      </c>
      <c r="H810" s="23" t="s">
        <v>92</v>
      </c>
      <c r="I810" s="23"/>
      <c r="J810" s="23" t="s">
        <v>32</v>
      </c>
      <c r="K810" s="23" t="s">
        <v>33</v>
      </c>
      <c r="L810" s="23">
        <f>VLOOKUP(H810,Regiões!$A$1:$E$79,4,FALSE)</f>
        <v>6</v>
      </c>
      <c r="M810" s="23" t="str">
        <f>VLOOKUP(H810,Regiões!$A$1:$E$79,5,FALSE)</f>
        <v>Caparaó</v>
      </c>
      <c r="N810" s="91">
        <v>30256.636999999999</v>
      </c>
      <c r="O810" s="91">
        <v>28716.011999999999</v>
      </c>
      <c r="P810" s="91">
        <f t="shared" si="36"/>
        <v>291072.41700000002</v>
      </c>
      <c r="Q810" s="91">
        <v>185116.33100000001</v>
      </c>
      <c r="R810" s="91">
        <v>105956.086</v>
      </c>
      <c r="S810" s="91">
        <v>41614.703000000001</v>
      </c>
      <c r="T810" s="91">
        <v>391659.76899999997</v>
      </c>
      <c r="U810" s="91">
        <v>28208</v>
      </c>
      <c r="V810" s="91">
        <v>13884.71</v>
      </c>
    </row>
    <row r="811" spans="1:22" x14ac:dyDescent="0.25">
      <c r="A811" s="27" t="str">
        <f t="shared" si="37"/>
        <v>32024052012</v>
      </c>
      <c r="B811" s="23">
        <f>VLOOKUP(H811,Nomes!$H$2:$I$79,2,FALSE)</f>
        <v>29</v>
      </c>
      <c r="C811" s="23">
        <f>VLOOKUP(D811,Nomes!$C$2:$D$15,2,FALSE)</f>
        <v>11</v>
      </c>
      <c r="D811" s="23">
        <v>2012</v>
      </c>
      <c r="E811" s="23">
        <v>32</v>
      </c>
      <c r="F811" s="23" t="s">
        <v>14</v>
      </c>
      <c r="G811" s="23" t="s">
        <v>93</v>
      </c>
      <c r="H811" s="23" t="s">
        <v>38</v>
      </c>
      <c r="I811" s="23" t="s">
        <v>69</v>
      </c>
      <c r="J811" s="23" t="s">
        <v>17</v>
      </c>
      <c r="K811" s="23" t="s">
        <v>18</v>
      </c>
      <c r="L811" s="23">
        <f>VLOOKUP(H811,Regiões!$A$1:$E$79,4,FALSE)</f>
        <v>1</v>
      </c>
      <c r="M811" s="23" t="str">
        <f>VLOOKUP(H811,Regiões!$A$1:$E$79,5,FALSE)</f>
        <v>Metropolitana</v>
      </c>
      <c r="N811" s="91">
        <v>32520.198</v>
      </c>
      <c r="O811" s="91">
        <v>233479.889</v>
      </c>
      <c r="P811" s="91">
        <f t="shared" si="36"/>
        <v>1214259.047</v>
      </c>
      <c r="Q811" s="91">
        <v>841680.26899999997</v>
      </c>
      <c r="R811" s="91">
        <v>372578.77799999999</v>
      </c>
      <c r="S811" s="91">
        <v>163005.821</v>
      </c>
      <c r="T811" s="91">
        <v>1643264.956</v>
      </c>
      <c r="U811" s="91">
        <v>107836</v>
      </c>
      <c r="V811" s="91">
        <v>15238.56</v>
      </c>
    </row>
    <row r="812" spans="1:22" x14ac:dyDescent="0.25">
      <c r="A812" s="27" t="str">
        <f t="shared" si="37"/>
        <v>32024542012</v>
      </c>
      <c r="B812" s="23">
        <f>VLOOKUP(H812,Nomes!$H$2:$I$79,2,FALSE)</f>
        <v>30</v>
      </c>
      <c r="C812" s="23">
        <f>VLOOKUP(D812,Nomes!$C$2:$D$15,2,FALSE)</f>
        <v>11</v>
      </c>
      <c r="D812" s="23">
        <v>2012</v>
      </c>
      <c r="E812" s="23">
        <v>32</v>
      </c>
      <c r="F812" s="23" t="s">
        <v>14</v>
      </c>
      <c r="G812" s="23" t="s">
        <v>94</v>
      </c>
      <c r="H812" s="23" t="s">
        <v>95</v>
      </c>
      <c r="I812" s="23"/>
      <c r="J812" s="23" t="s">
        <v>32</v>
      </c>
      <c r="K812" s="23" t="s">
        <v>33</v>
      </c>
      <c r="L812" s="23">
        <f>VLOOKUP(H812,Regiões!$A$1:$E$79,4,FALSE)</f>
        <v>6</v>
      </c>
      <c r="M812" s="23" t="str">
        <f>VLOOKUP(H812,Regiões!$A$1:$E$79,5,FALSE)</f>
        <v>Caparaó</v>
      </c>
      <c r="N812" s="91">
        <v>32616.277999999998</v>
      </c>
      <c r="O812" s="91">
        <v>11498.802</v>
      </c>
      <c r="P812" s="91">
        <f t="shared" si="36"/>
        <v>168854.269</v>
      </c>
      <c r="Q812" s="91">
        <v>88143.930999999997</v>
      </c>
      <c r="R812" s="91">
        <v>80710.338000000003</v>
      </c>
      <c r="S812" s="91">
        <v>19102.436000000002</v>
      </c>
      <c r="T812" s="91">
        <v>232071.78599999999</v>
      </c>
      <c r="U812" s="91">
        <v>22843</v>
      </c>
      <c r="V812" s="91">
        <v>10159.43</v>
      </c>
    </row>
    <row r="813" spans="1:22" x14ac:dyDescent="0.25">
      <c r="A813" s="27" t="str">
        <f t="shared" si="37"/>
        <v>32025042012</v>
      </c>
      <c r="B813" s="23">
        <f>VLOOKUP(H813,Nomes!$H$2:$I$79,2,FALSE)</f>
        <v>31</v>
      </c>
      <c r="C813" s="23">
        <f>VLOOKUP(D813,Nomes!$C$2:$D$15,2,FALSE)</f>
        <v>11</v>
      </c>
      <c r="D813" s="23">
        <v>2012</v>
      </c>
      <c r="E813" s="23">
        <v>32</v>
      </c>
      <c r="F813" s="23" t="s">
        <v>14</v>
      </c>
      <c r="G813" s="23" t="s">
        <v>96</v>
      </c>
      <c r="H813" s="23" t="s">
        <v>97</v>
      </c>
      <c r="I813" s="23"/>
      <c r="J813" s="23" t="s">
        <v>51</v>
      </c>
      <c r="K813" s="23" t="s">
        <v>52</v>
      </c>
      <c r="L813" s="23">
        <f>VLOOKUP(H813,Regiões!$A$1:$E$79,4,FALSE)</f>
        <v>7</v>
      </c>
      <c r="M813" s="23" t="str">
        <f>VLOOKUP(H813,Regiões!$A$1:$E$79,5,FALSE)</f>
        <v>Rio Doce</v>
      </c>
      <c r="N813" s="91">
        <v>12788.304</v>
      </c>
      <c r="O813" s="91">
        <v>43183.175999999999</v>
      </c>
      <c r="P813" s="91">
        <f t="shared" si="36"/>
        <v>119125.64499999999</v>
      </c>
      <c r="Q813" s="91">
        <v>73769.173999999999</v>
      </c>
      <c r="R813" s="91">
        <v>45356.470999999998</v>
      </c>
      <c r="S813" s="91">
        <v>29561.601999999999</v>
      </c>
      <c r="T813" s="91">
        <v>204658.726</v>
      </c>
      <c r="U813" s="91">
        <v>11335</v>
      </c>
      <c r="V813" s="91">
        <v>18055.47</v>
      </c>
    </row>
    <row r="814" spans="1:22" x14ac:dyDescent="0.25">
      <c r="A814" s="27" t="str">
        <f t="shared" si="37"/>
        <v>32025532012</v>
      </c>
      <c r="B814" s="23">
        <f>VLOOKUP(H814,Nomes!$H$2:$I$79,2,FALSE)</f>
        <v>32</v>
      </c>
      <c r="C814" s="23">
        <f>VLOOKUP(D814,Nomes!$C$2:$D$15,2,FALSE)</f>
        <v>11</v>
      </c>
      <c r="D814" s="23">
        <v>2012</v>
      </c>
      <c r="E814" s="23">
        <v>32</v>
      </c>
      <c r="F814" s="23" t="s">
        <v>14</v>
      </c>
      <c r="G814" s="23" t="s">
        <v>98</v>
      </c>
      <c r="H814" s="23" t="s">
        <v>99</v>
      </c>
      <c r="I814" s="23"/>
      <c r="J814" s="23" t="s">
        <v>32</v>
      </c>
      <c r="K814" s="23" t="s">
        <v>33</v>
      </c>
      <c r="L814" s="23">
        <f>VLOOKUP(H814,Regiões!$A$1:$E$79,4,FALSE)</f>
        <v>6</v>
      </c>
      <c r="M814" s="23" t="str">
        <f>VLOOKUP(H814,Regiões!$A$1:$E$79,5,FALSE)</f>
        <v>Caparaó</v>
      </c>
      <c r="N814" s="91">
        <v>29355.717000000001</v>
      </c>
      <c r="O814" s="91">
        <v>4877.4530000000004</v>
      </c>
      <c r="P814" s="91">
        <f t="shared" si="36"/>
        <v>58140.106999999996</v>
      </c>
      <c r="Q814" s="91">
        <v>21699.767</v>
      </c>
      <c r="R814" s="91">
        <v>36440.339999999997</v>
      </c>
      <c r="S814" s="91">
        <v>3555.1579999999999</v>
      </c>
      <c r="T814" s="91">
        <v>95928.434999999998</v>
      </c>
      <c r="U814" s="91">
        <v>8919</v>
      </c>
      <c r="V814" s="91">
        <v>10755.51</v>
      </c>
    </row>
    <row r="815" spans="1:22" x14ac:dyDescent="0.25">
      <c r="A815" s="27" t="str">
        <f t="shared" si="37"/>
        <v>32026032012</v>
      </c>
      <c r="B815" s="23">
        <f>VLOOKUP(H815,Nomes!$H$2:$I$79,2,FALSE)</f>
        <v>33</v>
      </c>
      <c r="C815" s="23">
        <f>VLOOKUP(D815,Nomes!$C$2:$D$15,2,FALSE)</f>
        <v>11</v>
      </c>
      <c r="D815" s="23">
        <v>2012</v>
      </c>
      <c r="E815" s="23">
        <v>32</v>
      </c>
      <c r="F815" s="23" t="s">
        <v>14</v>
      </c>
      <c r="G815" s="23" t="s">
        <v>100</v>
      </c>
      <c r="H815" s="23" t="s">
        <v>101</v>
      </c>
      <c r="I815" s="23"/>
      <c r="J815" s="23" t="s">
        <v>17</v>
      </c>
      <c r="K815" s="23" t="s">
        <v>18</v>
      </c>
      <c r="L815" s="23">
        <f>VLOOKUP(H815,Regiões!$A$1:$E$79,4,FALSE)</f>
        <v>4</v>
      </c>
      <c r="M815" s="23" t="str">
        <f>VLOOKUP(H815,Regiões!$A$1:$E$79,5,FALSE)</f>
        <v>Litoral Sul</v>
      </c>
      <c r="N815" s="91">
        <v>27310.673999999999</v>
      </c>
      <c r="O815" s="91">
        <v>26816.878000000001</v>
      </c>
      <c r="P815" s="91">
        <f t="shared" si="36"/>
        <v>143631.74900000001</v>
      </c>
      <c r="Q815" s="91">
        <v>94880.678</v>
      </c>
      <c r="R815" s="91">
        <v>48751.071000000004</v>
      </c>
      <c r="S815" s="91">
        <v>48189.832000000002</v>
      </c>
      <c r="T815" s="91">
        <v>245949.133</v>
      </c>
      <c r="U815" s="91">
        <v>12681</v>
      </c>
      <c r="V815" s="91">
        <v>19395.09</v>
      </c>
    </row>
    <row r="816" spans="1:22" x14ac:dyDescent="0.25">
      <c r="A816" s="27" t="str">
        <f t="shared" si="37"/>
        <v>32026522012</v>
      </c>
      <c r="B816" s="23">
        <f>VLOOKUP(H816,Nomes!$H$2:$I$79,2,FALSE)</f>
        <v>34</v>
      </c>
      <c r="C816" s="23">
        <f>VLOOKUP(D816,Nomes!$C$2:$D$15,2,FALSE)</f>
        <v>11</v>
      </c>
      <c r="D816" s="23">
        <v>2012</v>
      </c>
      <c r="E816" s="23">
        <v>32</v>
      </c>
      <c r="F816" s="23" t="s">
        <v>14</v>
      </c>
      <c r="G816" s="23" t="s">
        <v>102</v>
      </c>
      <c r="H816" s="23" t="s">
        <v>103</v>
      </c>
      <c r="I816" s="23"/>
      <c r="J816" s="23" t="s">
        <v>32</v>
      </c>
      <c r="K816" s="23" t="s">
        <v>33</v>
      </c>
      <c r="L816" s="23">
        <f>VLOOKUP(H816,Regiões!$A$1:$E$79,4,FALSE)</f>
        <v>6</v>
      </c>
      <c r="M816" s="23" t="str">
        <f>VLOOKUP(H816,Regiões!$A$1:$E$79,5,FALSE)</f>
        <v>Caparaó</v>
      </c>
      <c r="N816" s="91">
        <v>39982.453999999998</v>
      </c>
      <c r="O816" s="91">
        <v>9000.134</v>
      </c>
      <c r="P816" s="91">
        <f t="shared" si="36"/>
        <v>97733.376000000004</v>
      </c>
      <c r="Q816" s="91">
        <v>51528.995000000003</v>
      </c>
      <c r="R816" s="91">
        <v>46204.381000000001</v>
      </c>
      <c r="S816" s="91">
        <v>12478.46</v>
      </c>
      <c r="T816" s="91">
        <v>159194.424</v>
      </c>
      <c r="U816" s="91">
        <v>11930</v>
      </c>
      <c r="V816" s="91">
        <v>13344.04</v>
      </c>
    </row>
    <row r="817" spans="1:22" x14ac:dyDescent="0.25">
      <c r="A817" s="27" t="str">
        <f t="shared" si="37"/>
        <v>32027022012</v>
      </c>
      <c r="B817" s="23">
        <f>VLOOKUP(H817,Nomes!$H$2:$I$79,2,FALSE)</f>
        <v>35</v>
      </c>
      <c r="C817" s="23">
        <f>VLOOKUP(D817,Nomes!$C$2:$D$15,2,FALSE)</f>
        <v>11</v>
      </c>
      <c r="D817" s="23">
        <v>2012</v>
      </c>
      <c r="E817" s="23">
        <v>32</v>
      </c>
      <c r="F817" s="23" t="s">
        <v>14</v>
      </c>
      <c r="G817" s="23" t="s">
        <v>104</v>
      </c>
      <c r="H817" s="23" t="s">
        <v>105</v>
      </c>
      <c r="I817" s="23"/>
      <c r="J817" s="23" t="s">
        <v>17</v>
      </c>
      <c r="K817" s="23" t="s">
        <v>18</v>
      </c>
      <c r="L817" s="23">
        <f>VLOOKUP(H817,Regiões!$A$1:$E$79,4,FALSE)</f>
        <v>2</v>
      </c>
      <c r="M817" s="23" t="str">
        <f>VLOOKUP(H817,Regiões!$A$1:$E$79,5,FALSE)</f>
        <v>Central Serrana</v>
      </c>
      <c r="N817" s="91">
        <v>64502.413999999997</v>
      </c>
      <c r="O817" s="91">
        <v>14174.026</v>
      </c>
      <c r="P817" s="91">
        <f t="shared" si="36"/>
        <v>118187.13500000001</v>
      </c>
      <c r="Q817" s="91">
        <v>64471.762999999999</v>
      </c>
      <c r="R817" s="91">
        <v>53715.372000000003</v>
      </c>
      <c r="S817" s="91">
        <v>10304.192999999999</v>
      </c>
      <c r="T817" s="91">
        <v>207167.76800000001</v>
      </c>
      <c r="U817" s="91">
        <v>14080</v>
      </c>
      <c r="V817" s="91">
        <v>14713.62</v>
      </c>
    </row>
    <row r="818" spans="1:22" x14ac:dyDescent="0.25">
      <c r="A818" s="27" t="str">
        <f t="shared" si="37"/>
        <v>32028012012</v>
      </c>
      <c r="B818" s="23">
        <f>VLOOKUP(H818,Nomes!$H$2:$I$79,2,FALSE)</f>
        <v>36</v>
      </c>
      <c r="C818" s="23">
        <f>VLOOKUP(D818,Nomes!$C$2:$D$15,2,FALSE)</f>
        <v>11</v>
      </c>
      <c r="D818" s="23">
        <v>2012</v>
      </c>
      <c r="E818" s="23">
        <v>32</v>
      </c>
      <c r="F818" s="23" t="s">
        <v>14</v>
      </c>
      <c r="G818" s="23" t="s">
        <v>108</v>
      </c>
      <c r="H818" s="23" t="s">
        <v>109</v>
      </c>
      <c r="I818" s="23"/>
      <c r="J818" s="23" t="s">
        <v>32</v>
      </c>
      <c r="K818" s="23" t="s">
        <v>33</v>
      </c>
      <c r="L818" s="23">
        <f>VLOOKUP(H818,Regiões!$A$1:$E$79,4,FALSE)</f>
        <v>4</v>
      </c>
      <c r="M818" s="23" t="str">
        <f>VLOOKUP(H818,Regiões!$A$1:$E$79,5,FALSE)</f>
        <v>Litoral Sul</v>
      </c>
      <c r="N818" s="91">
        <v>60154.300999999999</v>
      </c>
      <c r="O818" s="91">
        <v>4837335.0120000001</v>
      </c>
      <c r="P818" s="91">
        <f t="shared" si="36"/>
        <v>1177946.9750000001</v>
      </c>
      <c r="Q818" s="91">
        <v>1018137.432</v>
      </c>
      <c r="R818" s="91">
        <v>159809.54300000001</v>
      </c>
      <c r="S818" s="91">
        <v>87591.717000000004</v>
      </c>
      <c r="T818" s="91">
        <v>6163028.0039999997</v>
      </c>
      <c r="U818" s="91">
        <v>31421</v>
      </c>
      <c r="V818" s="91">
        <v>196143.6</v>
      </c>
    </row>
    <row r="819" spans="1:22" x14ac:dyDescent="0.25">
      <c r="A819" s="27" t="str">
        <f t="shared" si="37"/>
        <v>32029002012</v>
      </c>
      <c r="B819" s="23">
        <f>VLOOKUP(H819,Nomes!$H$2:$I$79,2,FALSE)</f>
        <v>37</v>
      </c>
      <c r="C819" s="23">
        <f>VLOOKUP(D819,Nomes!$C$2:$D$15,2,FALSE)</f>
        <v>11</v>
      </c>
      <c r="D819" s="23">
        <v>2012</v>
      </c>
      <c r="E819" s="23">
        <v>32</v>
      </c>
      <c r="F819" s="23" t="s">
        <v>14</v>
      </c>
      <c r="G819" s="23" t="s">
        <v>111</v>
      </c>
      <c r="H819" s="23" t="s">
        <v>112</v>
      </c>
      <c r="I819" s="23"/>
      <c r="J819" s="23" t="s">
        <v>17</v>
      </c>
      <c r="K819" s="23" t="s">
        <v>18</v>
      </c>
      <c r="L819" s="23">
        <f>VLOOKUP(H819,Regiões!$A$1:$E$79,4,FALSE)</f>
        <v>2</v>
      </c>
      <c r="M819" s="23" t="str">
        <f>VLOOKUP(H819,Regiões!$A$1:$E$79,5,FALSE)</f>
        <v>Central Serrana</v>
      </c>
      <c r="N819" s="91">
        <v>18876.111000000001</v>
      </c>
      <c r="O819" s="91">
        <v>21040.687000000002</v>
      </c>
      <c r="P819" s="91">
        <f t="shared" si="36"/>
        <v>94735.168000000005</v>
      </c>
      <c r="Q819" s="91">
        <v>55308.000999999997</v>
      </c>
      <c r="R819" s="91">
        <v>39427.167000000001</v>
      </c>
      <c r="S819" s="91">
        <v>12068.99</v>
      </c>
      <c r="T819" s="91">
        <v>146720.95699999999</v>
      </c>
      <c r="U819" s="91">
        <v>10799</v>
      </c>
      <c r="V819" s="91">
        <v>13586.53</v>
      </c>
    </row>
    <row r="820" spans="1:22" x14ac:dyDescent="0.25">
      <c r="A820" s="27" t="str">
        <f t="shared" si="37"/>
        <v>32030072012</v>
      </c>
      <c r="B820" s="23">
        <f>VLOOKUP(H820,Nomes!$H$2:$I$79,2,FALSE)</f>
        <v>38</v>
      </c>
      <c r="C820" s="23">
        <f>VLOOKUP(D820,Nomes!$C$2:$D$15,2,FALSE)</f>
        <v>11</v>
      </c>
      <c r="D820" s="23">
        <v>2012</v>
      </c>
      <c r="E820" s="23">
        <v>32</v>
      </c>
      <c r="F820" s="23" t="s">
        <v>14</v>
      </c>
      <c r="G820" s="23" t="s">
        <v>113</v>
      </c>
      <c r="H820" s="23" t="s">
        <v>114</v>
      </c>
      <c r="I820" s="23"/>
      <c r="J820" s="23" t="s">
        <v>32</v>
      </c>
      <c r="K820" s="23" t="s">
        <v>33</v>
      </c>
      <c r="L820" s="23">
        <f>VLOOKUP(H820,Regiões!$A$1:$E$79,4,FALSE)</f>
        <v>6</v>
      </c>
      <c r="M820" s="23" t="str">
        <f>VLOOKUP(H820,Regiões!$A$1:$E$79,5,FALSE)</f>
        <v>Caparaó</v>
      </c>
      <c r="N820" s="91">
        <v>41316.305</v>
      </c>
      <c r="O820" s="91">
        <v>39269.642</v>
      </c>
      <c r="P820" s="91">
        <f t="shared" si="36"/>
        <v>222757.65100000001</v>
      </c>
      <c r="Q820" s="91">
        <v>123939.966</v>
      </c>
      <c r="R820" s="91">
        <v>98817.684999999998</v>
      </c>
      <c r="S820" s="91">
        <v>26545.938999999998</v>
      </c>
      <c r="T820" s="91">
        <v>329889.53700000001</v>
      </c>
      <c r="U820" s="91">
        <v>27512</v>
      </c>
      <c r="V820" s="91">
        <v>11990.75</v>
      </c>
    </row>
    <row r="821" spans="1:22" x14ac:dyDescent="0.25">
      <c r="A821" s="27" t="str">
        <f t="shared" si="37"/>
        <v>32030562012</v>
      </c>
      <c r="B821" s="23">
        <f>VLOOKUP(H821,Nomes!$H$2:$I$79,2,FALSE)</f>
        <v>39</v>
      </c>
      <c r="C821" s="23">
        <f>VLOOKUP(D821,Nomes!$C$2:$D$15,2,FALSE)</f>
        <v>11</v>
      </c>
      <c r="D821" s="23">
        <v>2012</v>
      </c>
      <c r="E821" s="23">
        <v>32</v>
      </c>
      <c r="F821" s="23" t="s">
        <v>14</v>
      </c>
      <c r="G821" s="23" t="s">
        <v>115</v>
      </c>
      <c r="H821" s="23" t="s">
        <v>116</v>
      </c>
      <c r="I821" s="23"/>
      <c r="J821" s="23" t="s">
        <v>51</v>
      </c>
      <c r="K821" s="23" t="s">
        <v>52</v>
      </c>
      <c r="L821" s="23">
        <f>VLOOKUP(H821,Regiões!$A$1:$E$79,4,FALSE)</f>
        <v>9</v>
      </c>
      <c r="M821" s="23" t="str">
        <f>VLOOKUP(H821,Regiões!$A$1:$E$79,5,FALSE)</f>
        <v>Nordeste</v>
      </c>
      <c r="N821" s="91">
        <v>81208.255000000005</v>
      </c>
      <c r="O821" s="91">
        <v>327982.57500000001</v>
      </c>
      <c r="P821" s="91">
        <f t="shared" si="36"/>
        <v>269866.78999999998</v>
      </c>
      <c r="Q821" s="91">
        <v>168497.64499999999</v>
      </c>
      <c r="R821" s="91">
        <v>101369.145</v>
      </c>
      <c r="S821" s="91">
        <v>32300.312999999998</v>
      </c>
      <c r="T821" s="91">
        <v>711357.93400000001</v>
      </c>
      <c r="U821" s="91">
        <v>25454</v>
      </c>
      <c r="V821" s="91">
        <v>27946.799999999999</v>
      </c>
    </row>
    <row r="822" spans="1:22" x14ac:dyDescent="0.25">
      <c r="A822" s="27" t="str">
        <f t="shared" si="37"/>
        <v>32031062012</v>
      </c>
      <c r="B822" s="23">
        <f>VLOOKUP(H822,Nomes!$H$2:$I$79,2,FALSE)</f>
        <v>40</v>
      </c>
      <c r="C822" s="23">
        <f>VLOOKUP(D822,Nomes!$C$2:$D$15,2,FALSE)</f>
        <v>11</v>
      </c>
      <c r="D822" s="23">
        <v>2012</v>
      </c>
      <c r="E822" s="23">
        <v>32</v>
      </c>
      <c r="F822" s="23" t="s">
        <v>14</v>
      </c>
      <c r="G822" s="23" t="s">
        <v>117</v>
      </c>
      <c r="H822" s="23" t="s">
        <v>118</v>
      </c>
      <c r="I822" s="23"/>
      <c r="J822" s="23" t="s">
        <v>32</v>
      </c>
      <c r="K822" s="23" t="s">
        <v>33</v>
      </c>
      <c r="L822" s="23">
        <f>VLOOKUP(H822,Regiões!$A$1:$E$79,4,FALSE)</f>
        <v>6</v>
      </c>
      <c r="M822" s="23" t="str">
        <f>VLOOKUP(H822,Regiões!$A$1:$E$79,5,FALSE)</f>
        <v>Caparaó</v>
      </c>
      <c r="N822" s="91">
        <v>12355.171</v>
      </c>
      <c r="O822" s="91">
        <v>7279.6970000000001</v>
      </c>
      <c r="P822" s="91">
        <f t="shared" si="36"/>
        <v>90265.627999999997</v>
      </c>
      <c r="Q822" s="91">
        <v>49019.726000000002</v>
      </c>
      <c r="R822" s="91">
        <v>41245.902000000002</v>
      </c>
      <c r="S822" s="91">
        <v>12805.525</v>
      </c>
      <c r="T822" s="91">
        <v>122706.02099999999</v>
      </c>
      <c r="U822" s="91">
        <v>10984</v>
      </c>
      <c r="V822" s="91">
        <v>11171.34</v>
      </c>
    </row>
    <row r="823" spans="1:22" x14ac:dyDescent="0.25">
      <c r="A823" s="27" t="str">
        <f t="shared" si="37"/>
        <v>32031302012</v>
      </c>
      <c r="B823" s="23">
        <f>VLOOKUP(H823,Nomes!$H$2:$I$79,2,FALSE)</f>
        <v>41</v>
      </c>
      <c r="C823" s="23">
        <f>VLOOKUP(D823,Nomes!$C$2:$D$15,2,FALSE)</f>
        <v>11</v>
      </c>
      <c r="D823" s="23">
        <v>2012</v>
      </c>
      <c r="E823" s="23">
        <v>32</v>
      </c>
      <c r="F823" s="23" t="s">
        <v>14</v>
      </c>
      <c r="G823" s="23" t="s">
        <v>119</v>
      </c>
      <c r="H823" s="23" t="s">
        <v>120</v>
      </c>
      <c r="I823" s="23"/>
      <c r="J823" s="23" t="s">
        <v>51</v>
      </c>
      <c r="K823" s="23" t="s">
        <v>52</v>
      </c>
      <c r="L823" s="23">
        <f>VLOOKUP(H823,Regiões!$A$1:$E$79,4,FALSE)</f>
        <v>7</v>
      </c>
      <c r="M823" s="23" t="str">
        <f>VLOOKUP(H823,Regiões!$A$1:$E$79,5,FALSE)</f>
        <v>Rio Doce</v>
      </c>
      <c r="N823" s="91">
        <v>21517.883999999998</v>
      </c>
      <c r="O823" s="91">
        <v>29901.34</v>
      </c>
      <c r="P823" s="91">
        <f t="shared" si="36"/>
        <v>161967.04399999999</v>
      </c>
      <c r="Q823" s="91">
        <v>104725.802</v>
      </c>
      <c r="R823" s="91">
        <v>57241.241999999998</v>
      </c>
      <c r="S823" s="91">
        <v>35052.125999999997</v>
      </c>
      <c r="T823" s="91">
        <v>248438.39499999999</v>
      </c>
      <c r="U823" s="91">
        <v>15886</v>
      </c>
      <c r="V823" s="91">
        <v>15638.83</v>
      </c>
    </row>
    <row r="824" spans="1:22" x14ac:dyDescent="0.25">
      <c r="A824" s="27" t="str">
        <f t="shared" si="37"/>
        <v>32031632012</v>
      </c>
      <c r="B824" s="23">
        <f>VLOOKUP(H824,Nomes!$H$2:$I$79,2,FALSE)</f>
        <v>42</v>
      </c>
      <c r="C824" s="23">
        <f>VLOOKUP(D824,Nomes!$C$2:$D$15,2,FALSE)</f>
        <v>11</v>
      </c>
      <c r="D824" s="23">
        <v>2012</v>
      </c>
      <c r="E824" s="23">
        <v>32</v>
      </c>
      <c r="F824" s="23" t="s">
        <v>14</v>
      </c>
      <c r="G824" s="23" t="s">
        <v>121</v>
      </c>
      <c r="H824" s="23" t="s">
        <v>122</v>
      </c>
      <c r="I824" s="23"/>
      <c r="J824" s="23" t="s">
        <v>17</v>
      </c>
      <c r="K824" s="23" t="s">
        <v>18</v>
      </c>
      <c r="L824" s="23">
        <f>VLOOKUP(H824,Regiões!$A$1:$E$79,4,FALSE)</f>
        <v>3</v>
      </c>
      <c r="M824" s="23" t="str">
        <f>VLOOKUP(H824,Regiões!$A$1:$E$79,5,FALSE)</f>
        <v>Sudoeste Serrana</v>
      </c>
      <c r="N824" s="91">
        <v>23091.489000000001</v>
      </c>
      <c r="O824" s="91">
        <v>5271.42</v>
      </c>
      <c r="P824" s="91">
        <f t="shared" si="36"/>
        <v>66554.679000000004</v>
      </c>
      <c r="Q824" s="91">
        <v>25888.285</v>
      </c>
      <c r="R824" s="91">
        <v>40666.394</v>
      </c>
      <c r="S824" s="91">
        <v>6224.6559999999999</v>
      </c>
      <c r="T824" s="91">
        <v>101142.24400000001</v>
      </c>
      <c r="U824" s="91">
        <v>10810</v>
      </c>
      <c r="V824" s="91">
        <v>9356.36</v>
      </c>
    </row>
    <row r="825" spans="1:22" x14ac:dyDescent="0.25">
      <c r="A825" s="27" t="str">
        <f t="shared" si="37"/>
        <v>32032052012</v>
      </c>
      <c r="B825" s="23">
        <f>VLOOKUP(H825,Nomes!$H$2:$I$79,2,FALSE)</f>
        <v>43</v>
      </c>
      <c r="C825" s="23">
        <f>VLOOKUP(D825,Nomes!$C$2:$D$15,2,FALSE)</f>
        <v>11</v>
      </c>
      <c r="D825" s="23">
        <v>2012</v>
      </c>
      <c r="E825" s="23">
        <v>32</v>
      </c>
      <c r="F825" s="23" t="s">
        <v>14</v>
      </c>
      <c r="G825" s="23" t="s">
        <v>123</v>
      </c>
      <c r="H825" s="23" t="s">
        <v>54</v>
      </c>
      <c r="I825" s="23"/>
      <c r="J825" s="23" t="s">
        <v>51</v>
      </c>
      <c r="K825" s="23" t="s">
        <v>52</v>
      </c>
      <c r="L825" s="23">
        <f>VLOOKUP(H825,Regiões!$A$1:$E$79,4,FALSE)</f>
        <v>7</v>
      </c>
      <c r="M825" s="23" t="str">
        <f>VLOOKUP(H825,Regiões!$A$1:$E$79,5,FALSE)</f>
        <v>Rio Doce</v>
      </c>
      <c r="N825" s="91">
        <v>171969.61900000001</v>
      </c>
      <c r="O825" s="91">
        <v>2183565.443</v>
      </c>
      <c r="P825" s="91">
        <f t="shared" si="36"/>
        <v>2093240.2930000001</v>
      </c>
      <c r="Q825" s="91">
        <v>1495367.078</v>
      </c>
      <c r="R825" s="91">
        <v>597873.21499999997</v>
      </c>
      <c r="S825" s="91">
        <v>632452.25800000003</v>
      </c>
      <c r="T825" s="91">
        <v>5081227.6140000001</v>
      </c>
      <c r="U825" s="91">
        <v>145639</v>
      </c>
      <c r="V825" s="91">
        <v>34889.199999999997</v>
      </c>
    </row>
    <row r="826" spans="1:22" x14ac:dyDescent="0.25">
      <c r="A826" s="27" t="str">
        <f t="shared" si="37"/>
        <v>32033042012</v>
      </c>
      <c r="B826" s="23">
        <f>VLOOKUP(H826,Nomes!$H$2:$I$79,2,FALSE)</f>
        <v>44</v>
      </c>
      <c r="C826" s="23">
        <f>VLOOKUP(D826,Nomes!$C$2:$D$15,2,FALSE)</f>
        <v>11</v>
      </c>
      <c r="D826" s="23">
        <v>2012</v>
      </c>
      <c r="E826" s="23">
        <v>32</v>
      </c>
      <c r="F826" s="23" t="s">
        <v>14</v>
      </c>
      <c r="G826" s="23" t="s">
        <v>124</v>
      </c>
      <c r="H826" s="23" t="s">
        <v>125</v>
      </c>
      <c r="I826" s="23"/>
      <c r="J826" s="23" t="s">
        <v>22</v>
      </c>
      <c r="K826" s="23" t="s">
        <v>23</v>
      </c>
      <c r="L826" s="23">
        <f>VLOOKUP(H826,Regiões!$A$1:$E$79,4,FALSE)</f>
        <v>10</v>
      </c>
      <c r="M826" s="23" t="str">
        <f>VLOOKUP(H826,Regiões!$A$1:$E$79,5,FALSE)</f>
        <v>Noroeste</v>
      </c>
      <c r="N826" s="91">
        <v>17297.576000000001</v>
      </c>
      <c r="O826" s="91">
        <v>8169.2250000000004</v>
      </c>
      <c r="P826" s="91">
        <f t="shared" si="36"/>
        <v>81114.152999999991</v>
      </c>
      <c r="Q826" s="91">
        <v>31168.101999999999</v>
      </c>
      <c r="R826" s="91">
        <v>49946.050999999999</v>
      </c>
      <c r="S826" s="91">
        <v>5125.6509999999998</v>
      </c>
      <c r="T826" s="91">
        <v>111706.605</v>
      </c>
      <c r="U826" s="91">
        <v>13826</v>
      </c>
      <c r="V826" s="91">
        <v>8079.46</v>
      </c>
    </row>
    <row r="827" spans="1:22" x14ac:dyDescent="0.25">
      <c r="A827" s="27" t="str">
        <f t="shared" si="37"/>
        <v>32033202012</v>
      </c>
      <c r="B827" s="23">
        <f>VLOOKUP(H827,Nomes!$H$2:$I$79,2,FALSE)</f>
        <v>45</v>
      </c>
      <c r="C827" s="23">
        <f>VLOOKUP(D827,Nomes!$C$2:$D$15,2,FALSE)</f>
        <v>11</v>
      </c>
      <c r="D827" s="23">
        <v>2012</v>
      </c>
      <c r="E827" s="23">
        <v>32</v>
      </c>
      <c r="F827" s="23" t="s">
        <v>14</v>
      </c>
      <c r="G827" s="23" t="s">
        <v>126</v>
      </c>
      <c r="H827" s="23" t="s">
        <v>127</v>
      </c>
      <c r="I827" s="23"/>
      <c r="J827" s="23" t="s">
        <v>32</v>
      </c>
      <c r="K827" s="23" t="s">
        <v>33</v>
      </c>
      <c r="L827" s="23">
        <f>VLOOKUP(H827,Regiões!$A$1:$E$79,4,FALSE)</f>
        <v>4</v>
      </c>
      <c r="M827" s="23" t="str">
        <f>VLOOKUP(H827,Regiões!$A$1:$E$79,5,FALSE)</f>
        <v>Litoral Sul</v>
      </c>
      <c r="N827" s="91">
        <v>58946.843999999997</v>
      </c>
      <c r="O827" s="91">
        <v>2137300.9920000001</v>
      </c>
      <c r="P827" s="91">
        <f t="shared" si="36"/>
        <v>688980.42099999997</v>
      </c>
      <c r="Q827" s="91">
        <v>548890.21799999999</v>
      </c>
      <c r="R827" s="91">
        <v>140090.20300000001</v>
      </c>
      <c r="S827" s="91">
        <v>48466.216</v>
      </c>
      <c r="T827" s="91">
        <v>2933694.4720000001</v>
      </c>
      <c r="U827" s="91">
        <v>34675</v>
      </c>
      <c r="V827" s="91">
        <v>84605.46</v>
      </c>
    </row>
    <row r="828" spans="1:22" x14ac:dyDescent="0.25">
      <c r="A828" s="27" t="str">
        <f t="shared" si="37"/>
        <v>32033462012</v>
      </c>
      <c r="B828" s="23">
        <f>VLOOKUP(H828,Nomes!$H$2:$I$79,2,FALSE)</f>
        <v>46</v>
      </c>
      <c r="C828" s="23">
        <f>VLOOKUP(D828,Nomes!$C$2:$D$15,2,FALSE)</f>
        <v>11</v>
      </c>
      <c r="D828" s="23">
        <v>2012</v>
      </c>
      <c r="E828" s="23">
        <v>32</v>
      </c>
      <c r="F828" s="23" t="s">
        <v>14</v>
      </c>
      <c r="G828" s="23" t="s">
        <v>128</v>
      </c>
      <c r="H828" s="23" t="s">
        <v>129</v>
      </c>
      <c r="I828" s="23"/>
      <c r="J828" s="23" t="s">
        <v>17</v>
      </c>
      <c r="K828" s="23" t="s">
        <v>18</v>
      </c>
      <c r="L828" s="23">
        <f>VLOOKUP(H828,Regiões!$A$1:$E$79,4,FALSE)</f>
        <v>3</v>
      </c>
      <c r="M828" s="23" t="str">
        <f>VLOOKUP(H828,Regiões!$A$1:$E$79,5,FALSE)</f>
        <v>Sudoeste Serrana</v>
      </c>
      <c r="N828" s="91">
        <v>34439.906000000003</v>
      </c>
      <c r="O828" s="91">
        <v>41019.718999999997</v>
      </c>
      <c r="P828" s="91">
        <f t="shared" si="36"/>
        <v>146814.30599999998</v>
      </c>
      <c r="Q828" s="91">
        <v>87827.645999999993</v>
      </c>
      <c r="R828" s="91">
        <v>58986.66</v>
      </c>
      <c r="S828" s="91">
        <v>22107.635999999999</v>
      </c>
      <c r="T828" s="91">
        <v>244381.568</v>
      </c>
      <c r="U828" s="91">
        <v>14576</v>
      </c>
      <c r="V828" s="91">
        <v>16766.02</v>
      </c>
    </row>
    <row r="829" spans="1:22" x14ac:dyDescent="0.25">
      <c r="A829" s="27" t="str">
        <f t="shared" si="37"/>
        <v>32033532012</v>
      </c>
      <c r="B829" s="23">
        <f>VLOOKUP(H829,Nomes!$H$2:$I$79,2,FALSE)</f>
        <v>47</v>
      </c>
      <c r="C829" s="23">
        <f>VLOOKUP(D829,Nomes!$C$2:$D$15,2,FALSE)</f>
        <v>11</v>
      </c>
      <c r="D829" s="23">
        <v>2012</v>
      </c>
      <c r="E829" s="23">
        <v>32</v>
      </c>
      <c r="F829" s="23" t="s">
        <v>14</v>
      </c>
      <c r="G829" s="23" t="s">
        <v>130</v>
      </c>
      <c r="H829" s="23" t="s">
        <v>131</v>
      </c>
      <c r="I829" s="23"/>
      <c r="J829" s="23" t="s">
        <v>22</v>
      </c>
      <c r="K829" s="23" t="s">
        <v>23</v>
      </c>
      <c r="L829" s="23">
        <f>VLOOKUP(H829,Regiões!$A$1:$E$79,4,FALSE)</f>
        <v>8</v>
      </c>
      <c r="M829" s="23" t="str">
        <f>VLOOKUP(H829,Regiões!$A$1:$E$79,5,FALSE)</f>
        <v>Centro-Oeste</v>
      </c>
      <c r="N829" s="91">
        <v>33722.14</v>
      </c>
      <c r="O829" s="91">
        <v>64222.258000000002</v>
      </c>
      <c r="P829" s="91">
        <f t="shared" si="36"/>
        <v>117923.24299999999</v>
      </c>
      <c r="Q829" s="91">
        <v>74971.945999999996</v>
      </c>
      <c r="R829" s="91">
        <v>42951.296999999999</v>
      </c>
      <c r="S829" s="91">
        <v>41605.313999999998</v>
      </c>
      <c r="T829" s="91">
        <v>257472.95600000001</v>
      </c>
      <c r="U829" s="91">
        <v>11286</v>
      </c>
      <c r="V829" s="91">
        <v>22813.48</v>
      </c>
    </row>
    <row r="830" spans="1:22" x14ac:dyDescent="0.25">
      <c r="A830" s="27" t="str">
        <f t="shared" si="37"/>
        <v>32034032012</v>
      </c>
      <c r="B830" s="23">
        <f>VLOOKUP(H830,Nomes!$H$2:$I$79,2,FALSE)</f>
        <v>48</v>
      </c>
      <c r="C830" s="23">
        <f>VLOOKUP(D830,Nomes!$C$2:$D$15,2,FALSE)</f>
        <v>11</v>
      </c>
      <c r="D830" s="23">
        <v>2012</v>
      </c>
      <c r="E830" s="23">
        <v>32</v>
      </c>
      <c r="F830" s="23" t="s">
        <v>14</v>
      </c>
      <c r="G830" s="23" t="s">
        <v>132</v>
      </c>
      <c r="H830" s="23" t="s">
        <v>133</v>
      </c>
      <c r="I830" s="23"/>
      <c r="J830" s="23" t="s">
        <v>32</v>
      </c>
      <c r="K830" s="23" t="s">
        <v>33</v>
      </c>
      <c r="L830" s="23">
        <f>VLOOKUP(H830,Regiões!$A$1:$E$79,4,FALSE)</f>
        <v>5</v>
      </c>
      <c r="M830" s="23" t="str">
        <f>VLOOKUP(H830,Regiões!$A$1:$E$79,5,FALSE)</f>
        <v>Central Sul</v>
      </c>
      <c r="N830" s="91">
        <v>41163.421999999999</v>
      </c>
      <c r="O830" s="91">
        <v>53563.328000000001</v>
      </c>
      <c r="P830" s="91">
        <f t="shared" si="36"/>
        <v>214457.67300000001</v>
      </c>
      <c r="Q830" s="91">
        <v>122105.614</v>
      </c>
      <c r="R830" s="91">
        <v>92352.058999999994</v>
      </c>
      <c r="S830" s="91">
        <v>36457.216999999997</v>
      </c>
      <c r="T830" s="91">
        <v>345641.64</v>
      </c>
      <c r="U830" s="91">
        <v>25858</v>
      </c>
      <c r="V830" s="91">
        <v>13366.91</v>
      </c>
    </row>
    <row r="831" spans="1:22" x14ac:dyDescent="0.25">
      <c r="A831" s="27" t="str">
        <f t="shared" si="37"/>
        <v>32035022012</v>
      </c>
      <c r="B831" s="23">
        <f>VLOOKUP(H831,Nomes!$H$2:$I$79,2,FALSE)</f>
        <v>49</v>
      </c>
      <c r="C831" s="23">
        <f>VLOOKUP(D831,Nomes!$C$2:$D$15,2,FALSE)</f>
        <v>11</v>
      </c>
      <c r="D831" s="23">
        <v>2012</v>
      </c>
      <c r="E831" s="23">
        <v>32</v>
      </c>
      <c r="F831" s="23" t="s">
        <v>14</v>
      </c>
      <c r="G831" s="23" t="s">
        <v>134</v>
      </c>
      <c r="H831" s="23" t="s">
        <v>135</v>
      </c>
      <c r="I831" s="23"/>
      <c r="J831" s="23" t="s">
        <v>51</v>
      </c>
      <c r="K831" s="23" t="s">
        <v>52</v>
      </c>
      <c r="L831" s="23">
        <f>VLOOKUP(H831,Regiões!$A$1:$E$79,4,FALSE)</f>
        <v>9</v>
      </c>
      <c r="M831" s="23" t="str">
        <f>VLOOKUP(H831,Regiões!$A$1:$E$79,5,FALSE)</f>
        <v>Nordeste</v>
      </c>
      <c r="N831" s="91">
        <v>72474.44</v>
      </c>
      <c r="O831" s="91">
        <v>35575.413999999997</v>
      </c>
      <c r="P831" s="91">
        <f t="shared" si="36"/>
        <v>148345.492</v>
      </c>
      <c r="Q831" s="91">
        <v>83554.237999999998</v>
      </c>
      <c r="R831" s="91">
        <v>64791.254000000001</v>
      </c>
      <c r="S831" s="91">
        <v>20747.241999999998</v>
      </c>
      <c r="T831" s="91">
        <v>277142.587</v>
      </c>
      <c r="U831" s="91">
        <v>17938</v>
      </c>
      <c r="V831" s="91">
        <v>15450.03</v>
      </c>
    </row>
    <row r="832" spans="1:22" x14ac:dyDescent="0.25">
      <c r="A832" s="27" t="str">
        <f t="shared" si="37"/>
        <v>32036012012</v>
      </c>
      <c r="B832" s="23">
        <f>VLOOKUP(H832,Nomes!$H$2:$I$79,2,FALSE)</f>
        <v>50</v>
      </c>
      <c r="C832" s="23">
        <f>VLOOKUP(D832,Nomes!$C$2:$D$15,2,FALSE)</f>
        <v>11</v>
      </c>
      <c r="D832" s="23">
        <v>2012</v>
      </c>
      <c r="E832" s="23">
        <v>32</v>
      </c>
      <c r="F832" s="23" t="s">
        <v>14</v>
      </c>
      <c r="G832" s="23" t="s">
        <v>137</v>
      </c>
      <c r="H832" s="23" t="s">
        <v>138</v>
      </c>
      <c r="I832" s="23"/>
      <c r="J832" s="23" t="s">
        <v>51</v>
      </c>
      <c r="K832" s="23" t="s">
        <v>52</v>
      </c>
      <c r="L832" s="23">
        <f>VLOOKUP(H832,Regiões!$A$1:$E$79,4,FALSE)</f>
        <v>9</v>
      </c>
      <c r="M832" s="23" t="str">
        <f>VLOOKUP(H832,Regiões!$A$1:$E$79,5,FALSE)</f>
        <v>Nordeste</v>
      </c>
      <c r="N832" s="91">
        <v>23731.678</v>
      </c>
      <c r="O832" s="91">
        <v>4503.7060000000001</v>
      </c>
      <c r="P832" s="91">
        <f t="shared" si="36"/>
        <v>35871.437000000005</v>
      </c>
      <c r="Q832" s="91">
        <v>11522.396000000001</v>
      </c>
      <c r="R832" s="91">
        <v>24349.041000000001</v>
      </c>
      <c r="S832" s="91">
        <v>2414.8249999999998</v>
      </c>
      <c r="T832" s="91">
        <v>66521.645999999993</v>
      </c>
      <c r="U832" s="91">
        <v>5619</v>
      </c>
      <c r="V832" s="91">
        <v>11838.7</v>
      </c>
    </row>
    <row r="833" spans="1:22" x14ac:dyDescent="0.25">
      <c r="A833" s="27" t="str">
        <f t="shared" si="37"/>
        <v>32037002012</v>
      </c>
      <c r="B833" s="23">
        <f>VLOOKUP(H833,Nomes!$H$2:$I$79,2,FALSE)</f>
        <v>51</v>
      </c>
      <c r="C833" s="23">
        <f>VLOOKUP(D833,Nomes!$C$2:$D$15,2,FALSE)</f>
        <v>11</v>
      </c>
      <c r="D833" s="23">
        <v>2012</v>
      </c>
      <c r="E833" s="23">
        <v>32</v>
      </c>
      <c r="F833" s="23" t="s">
        <v>14</v>
      </c>
      <c r="G833" s="23" t="s">
        <v>139</v>
      </c>
      <c r="H833" s="23" t="s">
        <v>140</v>
      </c>
      <c r="I833" s="23"/>
      <c r="J833" s="23" t="s">
        <v>32</v>
      </c>
      <c r="K833" s="23" t="s">
        <v>33</v>
      </c>
      <c r="L833" s="23">
        <f>VLOOKUP(H833,Regiões!$A$1:$E$79,4,FALSE)</f>
        <v>6</v>
      </c>
      <c r="M833" s="23" t="str">
        <f>VLOOKUP(H833,Regiões!$A$1:$E$79,5,FALSE)</f>
        <v>Caparaó</v>
      </c>
      <c r="N833" s="91">
        <v>45392.928</v>
      </c>
      <c r="O833" s="91">
        <v>13762.626</v>
      </c>
      <c r="P833" s="91">
        <f t="shared" si="36"/>
        <v>127471.57799999999</v>
      </c>
      <c r="Q833" s="91">
        <v>53743.620999999999</v>
      </c>
      <c r="R833" s="91">
        <v>73727.956999999995</v>
      </c>
      <c r="S833" s="91">
        <v>9957.7240000000002</v>
      </c>
      <c r="T833" s="91">
        <v>196584.85699999999</v>
      </c>
      <c r="U833" s="91">
        <v>18202</v>
      </c>
      <c r="V833" s="91">
        <v>10800.18</v>
      </c>
    </row>
    <row r="834" spans="1:22" x14ac:dyDescent="0.25">
      <c r="A834" s="27" t="str">
        <f t="shared" si="37"/>
        <v>32038092012</v>
      </c>
      <c r="B834" s="23">
        <f>VLOOKUP(H834,Nomes!$H$2:$I$79,2,FALSE)</f>
        <v>52</v>
      </c>
      <c r="C834" s="23">
        <f>VLOOKUP(D834,Nomes!$C$2:$D$15,2,FALSE)</f>
        <v>11</v>
      </c>
      <c r="D834" s="23">
        <v>2012</v>
      </c>
      <c r="E834" s="23">
        <v>32</v>
      </c>
      <c r="F834" s="23" t="s">
        <v>14</v>
      </c>
      <c r="G834" s="23" t="s">
        <v>141</v>
      </c>
      <c r="H834" s="23" t="s">
        <v>142</v>
      </c>
      <c r="I834" s="23"/>
      <c r="J834" s="23" t="s">
        <v>32</v>
      </c>
      <c r="K834" s="23" t="s">
        <v>33</v>
      </c>
      <c r="L834" s="23">
        <f>VLOOKUP(H834,Regiões!$A$1:$E$79,4,FALSE)</f>
        <v>5</v>
      </c>
      <c r="M834" s="23" t="str">
        <f>VLOOKUP(H834,Regiões!$A$1:$E$79,5,FALSE)</f>
        <v>Central Sul</v>
      </c>
      <c r="N834" s="91">
        <v>14413.267</v>
      </c>
      <c r="O834" s="91">
        <v>8885.5190000000002</v>
      </c>
      <c r="P834" s="91">
        <f t="shared" si="36"/>
        <v>102781.19899999999</v>
      </c>
      <c r="Q834" s="91">
        <v>50551.695</v>
      </c>
      <c r="R834" s="91">
        <v>52229.504000000001</v>
      </c>
      <c r="S834" s="91">
        <v>9410.2489999999998</v>
      </c>
      <c r="T834" s="91">
        <v>135490.23499999999</v>
      </c>
      <c r="U834" s="91">
        <v>14506</v>
      </c>
      <c r="V834" s="91">
        <v>9340.2900000000009</v>
      </c>
    </row>
    <row r="835" spans="1:22" x14ac:dyDescent="0.25">
      <c r="A835" s="27" t="str">
        <f t="shared" si="37"/>
        <v>32039082012</v>
      </c>
      <c r="B835" s="23">
        <f>VLOOKUP(H835,Nomes!$H$2:$I$79,2,FALSE)</f>
        <v>53</v>
      </c>
      <c r="C835" s="23">
        <f>VLOOKUP(D835,Nomes!$C$2:$D$15,2,FALSE)</f>
        <v>11</v>
      </c>
      <c r="D835" s="23">
        <v>2012</v>
      </c>
      <c r="E835" s="23">
        <v>32</v>
      </c>
      <c r="F835" s="23" t="s">
        <v>14</v>
      </c>
      <c r="G835" s="23" t="s">
        <v>143</v>
      </c>
      <c r="H835" s="23" t="s">
        <v>25</v>
      </c>
      <c r="I835" s="23"/>
      <c r="J835" s="23" t="s">
        <v>22</v>
      </c>
      <c r="K835" s="23" t="s">
        <v>23</v>
      </c>
      <c r="L835" s="23">
        <f>VLOOKUP(H835,Regiões!$A$1:$E$79,4,FALSE)</f>
        <v>10</v>
      </c>
      <c r="M835" s="23" t="str">
        <f>VLOOKUP(H835,Regiões!$A$1:$E$79,5,FALSE)</f>
        <v>Noroeste</v>
      </c>
      <c r="N835" s="91">
        <v>73953.274000000005</v>
      </c>
      <c r="O835" s="91">
        <v>103091.85</v>
      </c>
      <c r="P835" s="91">
        <f t="shared" si="36"/>
        <v>460987.45799999998</v>
      </c>
      <c r="Q835" s="91">
        <v>290188.25099999999</v>
      </c>
      <c r="R835" s="91">
        <v>170799.20699999999</v>
      </c>
      <c r="S835" s="91">
        <v>71967.025999999998</v>
      </c>
      <c r="T835" s="91">
        <v>709999.60800000001</v>
      </c>
      <c r="U835" s="91">
        <v>46487</v>
      </c>
      <c r="V835" s="91">
        <v>15273.08</v>
      </c>
    </row>
    <row r="836" spans="1:22" x14ac:dyDescent="0.25">
      <c r="A836" s="27" t="str">
        <f t="shared" si="37"/>
        <v>32040052012</v>
      </c>
      <c r="B836" s="23">
        <f>VLOOKUP(H836,Nomes!$H$2:$I$79,2,FALSE)</f>
        <v>54</v>
      </c>
      <c r="C836" s="23">
        <f>VLOOKUP(D836,Nomes!$C$2:$D$15,2,FALSE)</f>
        <v>11</v>
      </c>
      <c r="D836" s="23">
        <v>2012</v>
      </c>
      <c r="E836" s="23">
        <v>32</v>
      </c>
      <c r="F836" s="23" t="s">
        <v>14</v>
      </c>
      <c r="G836" s="23" t="s">
        <v>144</v>
      </c>
      <c r="H836" s="23" t="s">
        <v>145</v>
      </c>
      <c r="I836" s="23"/>
      <c r="J836" s="23" t="s">
        <v>22</v>
      </c>
      <c r="K836" s="23" t="s">
        <v>23</v>
      </c>
      <c r="L836" s="23">
        <f>VLOOKUP(H836,Regiões!$A$1:$E$79,4,FALSE)</f>
        <v>8</v>
      </c>
      <c r="M836" s="23" t="str">
        <f>VLOOKUP(H836,Regiões!$A$1:$E$79,5,FALSE)</f>
        <v>Centro-Oeste</v>
      </c>
      <c r="N836" s="91">
        <v>27448.378000000001</v>
      </c>
      <c r="O836" s="91">
        <v>7965.2849999999999</v>
      </c>
      <c r="P836" s="91">
        <f t="shared" ref="P836:P899" si="38">Q836+R836</f>
        <v>131816.856</v>
      </c>
      <c r="Q836" s="91">
        <v>54275.805</v>
      </c>
      <c r="R836" s="91">
        <v>77541.051000000007</v>
      </c>
      <c r="S836" s="91">
        <v>9458.26</v>
      </c>
      <c r="T836" s="91">
        <v>176688.77799999999</v>
      </c>
      <c r="U836" s="91">
        <v>21722</v>
      </c>
      <c r="V836" s="91">
        <v>8134.09</v>
      </c>
    </row>
    <row r="837" spans="1:22" x14ac:dyDescent="0.25">
      <c r="A837" s="27" t="str">
        <f t="shared" si="37"/>
        <v>32040542012</v>
      </c>
      <c r="B837" s="23">
        <f>VLOOKUP(H837,Nomes!$H$2:$I$79,2,FALSE)</f>
        <v>55</v>
      </c>
      <c r="C837" s="23">
        <f>VLOOKUP(D837,Nomes!$C$2:$D$15,2,FALSE)</f>
        <v>11</v>
      </c>
      <c r="D837" s="23">
        <v>2012</v>
      </c>
      <c r="E837" s="23">
        <v>32</v>
      </c>
      <c r="F837" s="23" t="s">
        <v>14</v>
      </c>
      <c r="G837" s="23" t="s">
        <v>146</v>
      </c>
      <c r="H837" s="23" t="s">
        <v>147</v>
      </c>
      <c r="I837" s="23"/>
      <c r="J837" s="23" t="s">
        <v>51</v>
      </c>
      <c r="K837" s="23" t="s">
        <v>52</v>
      </c>
      <c r="L837" s="23">
        <f>VLOOKUP(H837,Regiões!$A$1:$E$79,4,FALSE)</f>
        <v>9</v>
      </c>
      <c r="M837" s="23" t="str">
        <f>VLOOKUP(H837,Regiões!$A$1:$E$79,5,FALSE)</f>
        <v>Nordeste</v>
      </c>
      <c r="N837" s="91">
        <v>41274.262000000002</v>
      </c>
      <c r="O837" s="91">
        <v>18434.698</v>
      </c>
      <c r="P837" s="91">
        <f t="shared" si="38"/>
        <v>173945.94699999999</v>
      </c>
      <c r="Q837" s="91">
        <v>87840.987999999998</v>
      </c>
      <c r="R837" s="91">
        <v>86104.959000000003</v>
      </c>
      <c r="S837" s="91">
        <v>16750.716</v>
      </c>
      <c r="T837" s="91">
        <v>250405.62299999999</v>
      </c>
      <c r="U837" s="91">
        <v>24071</v>
      </c>
      <c r="V837" s="91">
        <v>10402.790000000001</v>
      </c>
    </row>
    <row r="838" spans="1:22" x14ac:dyDescent="0.25">
      <c r="A838" s="27" t="str">
        <f t="shared" si="37"/>
        <v>32041042012</v>
      </c>
      <c r="B838" s="23">
        <f>VLOOKUP(H838,Nomes!$H$2:$I$79,2,FALSE)</f>
        <v>56</v>
      </c>
      <c r="C838" s="23">
        <f>VLOOKUP(D838,Nomes!$C$2:$D$15,2,FALSE)</f>
        <v>11</v>
      </c>
      <c r="D838" s="23">
        <v>2012</v>
      </c>
      <c r="E838" s="23">
        <v>32</v>
      </c>
      <c r="F838" s="23" t="s">
        <v>14</v>
      </c>
      <c r="G838" s="23" t="s">
        <v>148</v>
      </c>
      <c r="H838" s="23" t="s">
        <v>149</v>
      </c>
      <c r="I838" s="23"/>
      <c r="J838" s="23" t="s">
        <v>51</v>
      </c>
      <c r="K838" s="23" t="s">
        <v>52</v>
      </c>
      <c r="L838" s="23">
        <f>VLOOKUP(H838,Regiões!$A$1:$E$79,4,FALSE)</f>
        <v>9</v>
      </c>
      <c r="M838" s="23" t="str">
        <f>VLOOKUP(H838,Regiões!$A$1:$E$79,5,FALSE)</f>
        <v>Nordeste</v>
      </c>
      <c r="N838" s="91">
        <v>96448.186000000002</v>
      </c>
      <c r="O838" s="91">
        <v>20754.349999999999</v>
      </c>
      <c r="P838" s="91">
        <f t="shared" si="38"/>
        <v>208757.49600000001</v>
      </c>
      <c r="Q838" s="91">
        <v>114797.51700000001</v>
      </c>
      <c r="R838" s="91">
        <v>93959.979000000007</v>
      </c>
      <c r="S838" s="91">
        <v>33095.122000000003</v>
      </c>
      <c r="T838" s="91">
        <v>359055.15299999999</v>
      </c>
      <c r="U838" s="91">
        <v>24284</v>
      </c>
      <c r="V838" s="91">
        <v>14785.67</v>
      </c>
    </row>
    <row r="839" spans="1:22" x14ac:dyDescent="0.25">
      <c r="A839" s="27" t="str">
        <f t="shared" si="37"/>
        <v>32042032012</v>
      </c>
      <c r="B839" s="23">
        <f>VLOOKUP(H839,Nomes!$H$2:$I$79,2,FALSE)</f>
        <v>57</v>
      </c>
      <c r="C839" s="23">
        <f>VLOOKUP(D839,Nomes!$C$2:$D$15,2,FALSE)</f>
        <v>11</v>
      </c>
      <c r="D839" s="23">
        <v>2012</v>
      </c>
      <c r="E839" s="23">
        <v>32</v>
      </c>
      <c r="F839" s="23" t="s">
        <v>14</v>
      </c>
      <c r="G839" s="23" t="s">
        <v>150</v>
      </c>
      <c r="H839" s="23" t="s">
        <v>151</v>
      </c>
      <c r="I839" s="23"/>
      <c r="J839" s="23" t="s">
        <v>17</v>
      </c>
      <c r="K839" s="23" t="s">
        <v>18</v>
      </c>
      <c r="L839" s="23">
        <f>VLOOKUP(H839,Regiões!$A$1:$E$79,4,FALSE)</f>
        <v>4</v>
      </c>
      <c r="M839" s="23" t="str">
        <f>VLOOKUP(H839,Regiões!$A$1:$E$79,5,FALSE)</f>
        <v>Litoral Sul</v>
      </c>
      <c r="N839" s="91">
        <v>7402.85</v>
      </c>
      <c r="O839" s="91">
        <v>241924.67300000001</v>
      </c>
      <c r="P839" s="91">
        <f t="shared" si="38"/>
        <v>204265.66100000002</v>
      </c>
      <c r="Q839" s="91">
        <v>132378.57500000001</v>
      </c>
      <c r="R839" s="91">
        <v>71887.085999999996</v>
      </c>
      <c r="S839" s="91">
        <v>19498.030999999999</v>
      </c>
      <c r="T839" s="91">
        <v>473091.21500000003</v>
      </c>
      <c r="U839" s="91">
        <v>18597</v>
      </c>
      <c r="V839" s="91">
        <v>25439.11</v>
      </c>
    </row>
    <row r="840" spans="1:22" x14ac:dyDescent="0.25">
      <c r="A840" s="27" t="str">
        <f t="shared" si="37"/>
        <v>32042522012</v>
      </c>
      <c r="B840" s="23">
        <f>VLOOKUP(H840,Nomes!$H$2:$I$79,2,FALSE)</f>
        <v>58</v>
      </c>
      <c r="C840" s="23">
        <f>VLOOKUP(D840,Nomes!$C$2:$D$15,2,FALSE)</f>
        <v>11</v>
      </c>
      <c r="D840" s="23">
        <v>2012</v>
      </c>
      <c r="E840" s="23">
        <v>32</v>
      </c>
      <c r="F840" s="23" t="s">
        <v>14</v>
      </c>
      <c r="G840" s="23" t="s">
        <v>152</v>
      </c>
      <c r="H840" s="23" t="s">
        <v>153</v>
      </c>
      <c r="I840" s="23"/>
      <c r="J840" s="23" t="s">
        <v>51</v>
      </c>
      <c r="K840" s="23" t="s">
        <v>52</v>
      </c>
      <c r="L840" s="23">
        <f>VLOOKUP(H840,Regiões!$A$1:$E$79,4,FALSE)</f>
        <v>9</v>
      </c>
      <c r="M840" s="23" t="str">
        <f>VLOOKUP(H840,Regiões!$A$1:$E$79,5,FALSE)</f>
        <v>Nordeste</v>
      </c>
      <c r="N840" s="91">
        <v>10124.183999999999</v>
      </c>
      <c r="O840" s="91">
        <v>5929.7449999999999</v>
      </c>
      <c r="P840" s="91">
        <f t="shared" si="38"/>
        <v>45873.752</v>
      </c>
      <c r="Q840" s="91">
        <v>18111.780999999999</v>
      </c>
      <c r="R840" s="91">
        <v>27761.971000000001</v>
      </c>
      <c r="S840" s="91">
        <v>3588.3719999999998</v>
      </c>
      <c r="T840" s="91">
        <v>65516.053</v>
      </c>
      <c r="U840" s="91">
        <v>7088</v>
      </c>
      <c r="V840" s="91">
        <v>9243.24</v>
      </c>
    </row>
    <row r="841" spans="1:22" x14ac:dyDescent="0.25">
      <c r="A841" s="27" t="str">
        <f t="shared" si="37"/>
        <v>32043022012</v>
      </c>
      <c r="B841" s="23">
        <f>VLOOKUP(H841,Nomes!$H$2:$I$79,2,FALSE)</f>
        <v>59</v>
      </c>
      <c r="C841" s="23">
        <f>VLOOKUP(D841,Nomes!$C$2:$D$15,2,FALSE)</f>
        <v>11</v>
      </c>
      <c r="D841" s="23">
        <v>2012</v>
      </c>
      <c r="E841" s="23">
        <v>32</v>
      </c>
      <c r="F841" s="23" t="s">
        <v>14</v>
      </c>
      <c r="G841" s="23" t="s">
        <v>154</v>
      </c>
      <c r="H841" s="23" t="s">
        <v>155</v>
      </c>
      <c r="I841" s="23"/>
      <c r="J841" s="23" t="s">
        <v>32</v>
      </c>
      <c r="K841" s="23" t="s">
        <v>33</v>
      </c>
      <c r="L841" s="23">
        <f>VLOOKUP(H841,Regiões!$A$1:$E$79,4,FALSE)</f>
        <v>4</v>
      </c>
      <c r="M841" s="23" t="str">
        <f>VLOOKUP(H841,Regiões!$A$1:$E$79,5,FALSE)</f>
        <v>Litoral Sul</v>
      </c>
      <c r="N841" s="91">
        <v>39862.139000000003</v>
      </c>
      <c r="O841" s="91">
        <v>6661814.8250000002</v>
      </c>
      <c r="P841" s="91">
        <f t="shared" si="38"/>
        <v>1333463.2420000001</v>
      </c>
      <c r="Q841" s="91">
        <v>1261800.9040000001</v>
      </c>
      <c r="R841" s="91">
        <v>71662.338000000003</v>
      </c>
      <c r="S841" s="91">
        <v>69233.875</v>
      </c>
      <c r="T841" s="91">
        <v>8104374.0810000002</v>
      </c>
      <c r="U841" s="91">
        <v>10429</v>
      </c>
      <c r="V841" s="91">
        <v>777099.83</v>
      </c>
    </row>
    <row r="842" spans="1:22" x14ac:dyDescent="0.25">
      <c r="A842" s="27" t="str">
        <f t="shared" si="37"/>
        <v>32043512012</v>
      </c>
      <c r="B842" s="23">
        <f>VLOOKUP(H842,Nomes!$H$2:$I$79,2,FALSE)</f>
        <v>60</v>
      </c>
      <c r="C842" s="23">
        <f>VLOOKUP(D842,Nomes!$C$2:$D$15,2,FALSE)</f>
        <v>11</v>
      </c>
      <c r="D842" s="23">
        <v>2012</v>
      </c>
      <c r="E842" s="23">
        <v>32</v>
      </c>
      <c r="F842" s="23" t="s">
        <v>14</v>
      </c>
      <c r="G842" s="23" t="s">
        <v>156</v>
      </c>
      <c r="H842" s="23" t="s">
        <v>157</v>
      </c>
      <c r="I842" s="23"/>
      <c r="J842" s="23" t="s">
        <v>51</v>
      </c>
      <c r="K842" s="23" t="s">
        <v>52</v>
      </c>
      <c r="L842" s="23">
        <f>VLOOKUP(H842,Regiões!$A$1:$E$79,4,FALSE)</f>
        <v>7</v>
      </c>
      <c r="M842" s="23" t="str">
        <f>VLOOKUP(H842,Regiões!$A$1:$E$79,5,FALSE)</f>
        <v>Rio Doce</v>
      </c>
      <c r="N842" s="91">
        <v>57188.212</v>
      </c>
      <c r="O842" s="91">
        <v>13451.258</v>
      </c>
      <c r="P842" s="91">
        <f t="shared" si="38"/>
        <v>154255.81599999999</v>
      </c>
      <c r="Q842" s="91">
        <v>78837.876999999993</v>
      </c>
      <c r="R842" s="91">
        <v>75417.938999999998</v>
      </c>
      <c r="S842" s="91">
        <v>18780.582999999999</v>
      </c>
      <c r="T842" s="91">
        <v>243675.86900000001</v>
      </c>
      <c r="U842" s="91">
        <v>17713</v>
      </c>
      <c r="V842" s="91">
        <v>13756.89</v>
      </c>
    </row>
    <row r="843" spans="1:22" x14ac:dyDescent="0.25">
      <c r="A843" s="27" t="str">
        <f t="shared" si="37"/>
        <v>32044012012</v>
      </c>
      <c r="B843" s="23">
        <f>VLOOKUP(H843,Nomes!$H$2:$I$79,2,FALSE)</f>
        <v>61</v>
      </c>
      <c r="C843" s="23">
        <f>VLOOKUP(D843,Nomes!$C$2:$D$15,2,FALSE)</f>
        <v>11</v>
      </c>
      <c r="D843" s="23">
        <v>2012</v>
      </c>
      <c r="E843" s="23">
        <v>32</v>
      </c>
      <c r="F843" s="23" t="s">
        <v>14</v>
      </c>
      <c r="G843" s="23" t="s">
        <v>158</v>
      </c>
      <c r="H843" s="23" t="s">
        <v>159</v>
      </c>
      <c r="I843" s="23"/>
      <c r="J843" s="23" t="s">
        <v>17</v>
      </c>
      <c r="K843" s="23" t="s">
        <v>18</v>
      </c>
      <c r="L843" s="23">
        <f>VLOOKUP(H843,Regiões!$A$1:$E$79,4,FALSE)</f>
        <v>4</v>
      </c>
      <c r="M843" s="23" t="str">
        <f>VLOOKUP(H843,Regiões!$A$1:$E$79,5,FALSE)</f>
        <v>Litoral Sul</v>
      </c>
      <c r="N843" s="91">
        <v>13964.76</v>
      </c>
      <c r="O843" s="91">
        <v>28618.069</v>
      </c>
      <c r="P843" s="91">
        <f t="shared" si="38"/>
        <v>89670.931000000011</v>
      </c>
      <c r="Q843" s="91">
        <v>43541.379000000001</v>
      </c>
      <c r="R843" s="91">
        <v>46129.552000000003</v>
      </c>
      <c r="S843" s="91">
        <v>16207.853999999999</v>
      </c>
      <c r="T843" s="91">
        <v>148461.614</v>
      </c>
      <c r="U843" s="91">
        <v>11334</v>
      </c>
      <c r="V843" s="91">
        <v>13098.78</v>
      </c>
    </row>
    <row r="844" spans="1:22" x14ac:dyDescent="0.25">
      <c r="A844" s="27" t="str">
        <f t="shared" si="37"/>
        <v>32045002012</v>
      </c>
      <c r="B844" s="23">
        <f>VLOOKUP(H844,Nomes!$H$2:$I$79,2,FALSE)</f>
        <v>62</v>
      </c>
      <c r="C844" s="23">
        <f>VLOOKUP(D844,Nomes!$C$2:$D$15,2,FALSE)</f>
        <v>11</v>
      </c>
      <c r="D844" s="23">
        <v>2012</v>
      </c>
      <c r="E844" s="23">
        <v>32</v>
      </c>
      <c r="F844" s="23" t="s">
        <v>14</v>
      </c>
      <c r="G844" s="23" t="s">
        <v>160</v>
      </c>
      <c r="H844" s="23" t="s">
        <v>161</v>
      </c>
      <c r="I844" s="23"/>
      <c r="J844" s="23" t="s">
        <v>17</v>
      </c>
      <c r="K844" s="23" t="s">
        <v>18</v>
      </c>
      <c r="L844" s="23">
        <f>VLOOKUP(H844,Regiões!$A$1:$E$79,4,FALSE)</f>
        <v>2</v>
      </c>
      <c r="M844" s="23" t="str">
        <f>VLOOKUP(H844,Regiões!$A$1:$E$79,5,FALSE)</f>
        <v>Central Serrana</v>
      </c>
      <c r="N844" s="91">
        <v>35612.107000000004</v>
      </c>
      <c r="O844" s="91">
        <v>13141.316999999999</v>
      </c>
      <c r="P844" s="91">
        <f t="shared" si="38"/>
        <v>75965.31</v>
      </c>
      <c r="Q844" s="91">
        <v>30740.556</v>
      </c>
      <c r="R844" s="91">
        <v>45224.754000000001</v>
      </c>
      <c r="S844" s="91">
        <v>5605.7079999999996</v>
      </c>
      <c r="T844" s="91">
        <v>130324.442</v>
      </c>
      <c r="U844" s="91">
        <v>12207</v>
      </c>
      <c r="V844" s="91">
        <v>10676.21</v>
      </c>
    </row>
    <row r="845" spans="1:22" x14ac:dyDescent="0.25">
      <c r="A845" s="27" t="str">
        <f t="shared" si="37"/>
        <v>32045592012</v>
      </c>
      <c r="B845" s="23">
        <f>VLOOKUP(H845,Nomes!$H$2:$I$79,2,FALSE)</f>
        <v>63</v>
      </c>
      <c r="C845" s="23">
        <f>VLOOKUP(D845,Nomes!$C$2:$D$15,2,FALSE)</f>
        <v>11</v>
      </c>
      <c r="D845" s="23">
        <v>2012</v>
      </c>
      <c r="E845" s="23">
        <v>32</v>
      </c>
      <c r="F845" s="23" t="s">
        <v>14</v>
      </c>
      <c r="G845" s="23" t="s">
        <v>162</v>
      </c>
      <c r="H845" s="23" t="s">
        <v>163</v>
      </c>
      <c r="I845" s="23"/>
      <c r="J845" s="23" t="s">
        <v>17</v>
      </c>
      <c r="K845" s="23" t="s">
        <v>18</v>
      </c>
      <c r="L845" s="23">
        <f>VLOOKUP(H845,Regiões!$A$1:$E$79,4,FALSE)</f>
        <v>2</v>
      </c>
      <c r="M845" s="23" t="str">
        <f>VLOOKUP(H845,Regiões!$A$1:$E$79,5,FALSE)</f>
        <v>Central Serrana</v>
      </c>
      <c r="N845" s="91">
        <v>283857.32400000002</v>
      </c>
      <c r="O845" s="91">
        <v>44820.241999999998</v>
      </c>
      <c r="P845" s="91">
        <f t="shared" si="38"/>
        <v>342896.05000000005</v>
      </c>
      <c r="Q845" s="91">
        <v>214143.33300000001</v>
      </c>
      <c r="R845" s="91">
        <v>128752.717</v>
      </c>
      <c r="S845" s="91">
        <v>55942.756000000001</v>
      </c>
      <c r="T845" s="91">
        <v>727516.37100000004</v>
      </c>
      <c r="U845" s="91">
        <v>34992</v>
      </c>
      <c r="V845" s="91">
        <v>20790.93</v>
      </c>
    </row>
    <row r="846" spans="1:22" x14ac:dyDescent="0.25">
      <c r="A846" s="27" t="str">
        <f t="shared" si="37"/>
        <v>32046092012</v>
      </c>
      <c r="B846" s="23">
        <f>VLOOKUP(H846,Nomes!$H$2:$I$79,2,FALSE)</f>
        <v>64</v>
      </c>
      <c r="C846" s="23">
        <f>VLOOKUP(D846,Nomes!$C$2:$D$15,2,FALSE)</f>
        <v>11</v>
      </c>
      <c r="D846" s="23">
        <v>2012</v>
      </c>
      <c r="E846" s="23">
        <v>32</v>
      </c>
      <c r="F846" s="23" t="s">
        <v>14</v>
      </c>
      <c r="G846" s="23" t="s">
        <v>164</v>
      </c>
      <c r="H846" s="23" t="s">
        <v>107</v>
      </c>
      <c r="I846" s="23"/>
      <c r="J846" s="23" t="s">
        <v>17</v>
      </c>
      <c r="K846" s="23" t="s">
        <v>18</v>
      </c>
      <c r="L846" s="23">
        <f>VLOOKUP(H846,Regiões!$A$1:$E$79,4,FALSE)</f>
        <v>2</v>
      </c>
      <c r="M846" s="23" t="str">
        <f>VLOOKUP(H846,Regiões!$A$1:$E$79,5,FALSE)</f>
        <v>Central Serrana</v>
      </c>
      <c r="N846" s="91">
        <v>53435.375</v>
      </c>
      <c r="O846" s="91">
        <v>31916.402999999998</v>
      </c>
      <c r="P846" s="91">
        <f t="shared" si="38"/>
        <v>214561.90700000001</v>
      </c>
      <c r="Q846" s="91">
        <v>129369.607</v>
      </c>
      <c r="R846" s="91">
        <v>85192.3</v>
      </c>
      <c r="S846" s="91">
        <v>25922.952000000001</v>
      </c>
      <c r="T846" s="91">
        <v>325836.63699999999</v>
      </c>
      <c r="U846" s="91">
        <v>22005</v>
      </c>
      <c r="V846" s="91">
        <v>14807.39</v>
      </c>
    </row>
    <row r="847" spans="1:22" x14ac:dyDescent="0.25">
      <c r="A847" s="27" t="str">
        <f t="shared" si="37"/>
        <v>32046582012</v>
      </c>
      <c r="B847" s="23">
        <f>VLOOKUP(H847,Nomes!$H$2:$I$79,2,FALSE)</f>
        <v>65</v>
      </c>
      <c r="C847" s="23">
        <f>VLOOKUP(D847,Nomes!$C$2:$D$15,2,FALSE)</f>
        <v>11</v>
      </c>
      <c r="D847" s="23">
        <v>2012</v>
      </c>
      <c r="E847" s="23">
        <v>32</v>
      </c>
      <c r="F847" s="23" t="s">
        <v>14</v>
      </c>
      <c r="G847" s="23" t="s">
        <v>165</v>
      </c>
      <c r="H847" s="23" t="s">
        <v>166</v>
      </c>
      <c r="I847" s="23"/>
      <c r="J847" s="23" t="s">
        <v>22</v>
      </c>
      <c r="K847" s="23" t="s">
        <v>23</v>
      </c>
      <c r="L847" s="23">
        <f>VLOOKUP(H847,Regiões!$A$1:$E$79,4,FALSE)</f>
        <v>8</v>
      </c>
      <c r="M847" s="23" t="str">
        <f>VLOOKUP(H847,Regiões!$A$1:$E$79,5,FALSE)</f>
        <v>Centro-Oeste</v>
      </c>
      <c r="N847" s="91">
        <v>18783.620999999999</v>
      </c>
      <c r="O847" s="91">
        <v>25336.920999999998</v>
      </c>
      <c r="P847" s="91">
        <f t="shared" si="38"/>
        <v>65338.391000000003</v>
      </c>
      <c r="Q847" s="91">
        <v>32666.285</v>
      </c>
      <c r="R847" s="91">
        <v>32672.106</v>
      </c>
      <c r="S847" s="91">
        <v>14414.775</v>
      </c>
      <c r="T847" s="91">
        <v>123873.708</v>
      </c>
      <c r="U847" s="91">
        <v>8070</v>
      </c>
      <c r="V847" s="91">
        <v>15349.9</v>
      </c>
    </row>
    <row r="848" spans="1:22" x14ac:dyDescent="0.25">
      <c r="A848" s="27" t="str">
        <f t="shared" si="37"/>
        <v>32047082012</v>
      </c>
      <c r="B848" s="23">
        <f>VLOOKUP(H848,Nomes!$H$2:$I$79,2,FALSE)</f>
        <v>66</v>
      </c>
      <c r="C848" s="23">
        <f>VLOOKUP(D848,Nomes!$C$2:$D$15,2,FALSE)</f>
        <v>11</v>
      </c>
      <c r="D848" s="23">
        <v>2012</v>
      </c>
      <c r="E848" s="23">
        <v>32</v>
      </c>
      <c r="F848" s="23" t="s">
        <v>14</v>
      </c>
      <c r="G848" s="23" t="s">
        <v>167</v>
      </c>
      <c r="H848" s="23" t="s">
        <v>168</v>
      </c>
      <c r="I848" s="23"/>
      <c r="J848" s="23" t="s">
        <v>22</v>
      </c>
      <c r="K848" s="23" t="s">
        <v>23</v>
      </c>
      <c r="L848" s="23">
        <f>VLOOKUP(H848,Regiões!$A$1:$E$79,4,FALSE)</f>
        <v>8</v>
      </c>
      <c r="M848" s="23" t="str">
        <f>VLOOKUP(H848,Regiões!$A$1:$E$79,5,FALSE)</f>
        <v>Centro-Oeste</v>
      </c>
      <c r="N848" s="91">
        <v>39916.595000000001</v>
      </c>
      <c r="O848" s="91">
        <v>66705.281000000003</v>
      </c>
      <c r="P848" s="91">
        <f t="shared" si="38"/>
        <v>300256.48599999998</v>
      </c>
      <c r="Q848" s="91">
        <v>189956.514</v>
      </c>
      <c r="R848" s="91">
        <v>110299.97199999999</v>
      </c>
      <c r="S848" s="91">
        <v>49413.781999999999</v>
      </c>
      <c r="T848" s="91">
        <v>456292.14500000002</v>
      </c>
      <c r="U848" s="91">
        <v>32655</v>
      </c>
      <c r="V848" s="91">
        <v>13973.12</v>
      </c>
    </row>
    <row r="849" spans="1:22" x14ac:dyDescent="0.25">
      <c r="A849" s="27" t="str">
        <f t="shared" si="37"/>
        <v>32048072012</v>
      </c>
      <c r="B849" s="23">
        <f>VLOOKUP(H849,Nomes!$H$2:$I$79,2,FALSE)</f>
        <v>67</v>
      </c>
      <c r="C849" s="23">
        <f>VLOOKUP(D849,Nomes!$C$2:$D$15,2,FALSE)</f>
        <v>11</v>
      </c>
      <c r="D849" s="23">
        <v>2012</v>
      </c>
      <c r="E849" s="23">
        <v>32</v>
      </c>
      <c r="F849" s="23" t="s">
        <v>14</v>
      </c>
      <c r="G849" s="23" t="s">
        <v>169</v>
      </c>
      <c r="H849" s="23" t="s">
        <v>170</v>
      </c>
      <c r="I849" s="23"/>
      <c r="J849" s="23" t="s">
        <v>32</v>
      </c>
      <c r="K849" s="23" t="s">
        <v>33</v>
      </c>
      <c r="L849" s="23">
        <f>VLOOKUP(H849,Regiões!$A$1:$E$79,4,FALSE)</f>
        <v>6</v>
      </c>
      <c r="M849" s="23" t="str">
        <f>VLOOKUP(H849,Regiões!$A$1:$E$79,5,FALSE)</f>
        <v>Caparaó</v>
      </c>
      <c r="N849" s="91">
        <v>13724.476000000001</v>
      </c>
      <c r="O849" s="91">
        <v>81162.260999999999</v>
      </c>
      <c r="P849" s="91">
        <f t="shared" si="38"/>
        <v>74907.271999999997</v>
      </c>
      <c r="Q849" s="91">
        <v>34836.040999999997</v>
      </c>
      <c r="R849" s="91">
        <v>40071.231</v>
      </c>
      <c r="S849" s="91">
        <v>5669.11</v>
      </c>
      <c r="T849" s="91">
        <v>175463.11900000001</v>
      </c>
      <c r="U849" s="91">
        <v>10397</v>
      </c>
      <c r="V849" s="91">
        <v>16876.32</v>
      </c>
    </row>
    <row r="850" spans="1:22" x14ac:dyDescent="0.25">
      <c r="A850" s="27" t="str">
        <f t="shared" si="37"/>
        <v>32049062012</v>
      </c>
      <c r="B850" s="23">
        <f>VLOOKUP(H850,Nomes!$H$2:$I$79,2,FALSE)</f>
        <v>68</v>
      </c>
      <c r="C850" s="23">
        <f>VLOOKUP(D850,Nomes!$C$2:$D$15,2,FALSE)</f>
        <v>11</v>
      </c>
      <c r="D850" s="23">
        <v>2012</v>
      </c>
      <c r="E850" s="23">
        <v>32</v>
      </c>
      <c r="F850" s="23" t="s">
        <v>14</v>
      </c>
      <c r="G850" s="23" t="s">
        <v>171</v>
      </c>
      <c r="H850" s="23" t="s">
        <v>78</v>
      </c>
      <c r="I850" s="23"/>
      <c r="J850" s="23" t="s">
        <v>51</v>
      </c>
      <c r="K850" s="23" t="s">
        <v>52</v>
      </c>
      <c r="L850" s="23">
        <f>VLOOKUP(H850,Regiões!$A$1:$E$79,4,FALSE)</f>
        <v>9</v>
      </c>
      <c r="M850" s="23" t="str">
        <f>VLOOKUP(H850,Regiões!$A$1:$E$79,5,FALSE)</f>
        <v>Nordeste</v>
      </c>
      <c r="N850" s="91">
        <v>123103.38</v>
      </c>
      <c r="O850" s="91">
        <v>321456.65999999997</v>
      </c>
      <c r="P850" s="91">
        <f t="shared" si="38"/>
        <v>1119490.949</v>
      </c>
      <c r="Q850" s="91">
        <v>686380.995</v>
      </c>
      <c r="R850" s="91">
        <v>433109.95400000003</v>
      </c>
      <c r="S850" s="91">
        <v>150909.764</v>
      </c>
      <c r="T850" s="91">
        <v>1714960.753</v>
      </c>
      <c r="U850" s="91">
        <v>111832</v>
      </c>
      <c r="V850" s="91">
        <v>15335.15</v>
      </c>
    </row>
    <row r="851" spans="1:22" x14ac:dyDescent="0.25">
      <c r="A851" s="27" t="str">
        <f t="shared" si="37"/>
        <v>32049552012</v>
      </c>
      <c r="B851" s="23">
        <f>VLOOKUP(H851,Nomes!$H$2:$I$79,2,FALSE)</f>
        <v>69</v>
      </c>
      <c r="C851" s="23">
        <f>VLOOKUP(D851,Nomes!$C$2:$D$15,2,FALSE)</f>
        <v>11</v>
      </c>
      <c r="D851" s="23">
        <v>2012</v>
      </c>
      <c r="E851" s="23">
        <v>32</v>
      </c>
      <c r="F851" s="23" t="s">
        <v>14</v>
      </c>
      <c r="G851" s="23" t="s">
        <v>172</v>
      </c>
      <c r="H851" s="23" t="s">
        <v>173</v>
      </c>
      <c r="I851" s="23"/>
      <c r="J851" s="23" t="s">
        <v>17</v>
      </c>
      <c r="K851" s="23" t="s">
        <v>18</v>
      </c>
      <c r="L851" s="23">
        <f>VLOOKUP(H851,Regiões!$A$1:$E$79,4,FALSE)</f>
        <v>8</v>
      </c>
      <c r="M851" s="23" t="str">
        <f>VLOOKUP(H851,Regiões!$A$1:$E$79,5,FALSE)</f>
        <v>Centro-Oeste</v>
      </c>
      <c r="N851" s="91">
        <v>34055.919000000002</v>
      </c>
      <c r="O851" s="91">
        <v>24254.911</v>
      </c>
      <c r="P851" s="91">
        <f t="shared" si="38"/>
        <v>93317.978999999992</v>
      </c>
      <c r="Q851" s="91">
        <v>51985.375</v>
      </c>
      <c r="R851" s="91">
        <v>41332.603999999999</v>
      </c>
      <c r="S851" s="91">
        <v>14413.339</v>
      </c>
      <c r="T851" s="91">
        <v>166042.14799999999</v>
      </c>
      <c r="U851" s="91">
        <v>11406</v>
      </c>
      <c r="V851" s="91">
        <v>14557.44</v>
      </c>
    </row>
    <row r="852" spans="1:22" x14ac:dyDescent="0.25">
      <c r="A852" s="27" t="str">
        <f t="shared" si="37"/>
        <v>32050022012</v>
      </c>
      <c r="B852" s="23">
        <f>VLOOKUP(H852,Nomes!$H$2:$I$79,2,FALSE)</f>
        <v>70</v>
      </c>
      <c r="C852" s="23">
        <f>VLOOKUP(D852,Nomes!$C$2:$D$15,2,FALSE)</f>
        <v>11</v>
      </c>
      <c r="D852" s="23">
        <v>2012</v>
      </c>
      <c r="E852" s="23">
        <v>32</v>
      </c>
      <c r="F852" s="23" t="s">
        <v>14</v>
      </c>
      <c r="G852" s="23" t="s">
        <v>174</v>
      </c>
      <c r="H852" s="23" t="s">
        <v>175</v>
      </c>
      <c r="I852" s="23" t="s">
        <v>69</v>
      </c>
      <c r="J852" s="23" t="s">
        <v>17</v>
      </c>
      <c r="K852" s="23" t="s">
        <v>18</v>
      </c>
      <c r="L852" s="23">
        <f>VLOOKUP(H852,Regiões!$A$1:$E$79,4,FALSE)</f>
        <v>1</v>
      </c>
      <c r="M852" s="23" t="str">
        <f>VLOOKUP(H852,Regiões!$A$1:$E$79,5,FALSE)</f>
        <v>Metropolitana</v>
      </c>
      <c r="N852" s="91">
        <v>14213.308999999999</v>
      </c>
      <c r="O852" s="91">
        <v>4003660.318</v>
      </c>
      <c r="P852" s="91">
        <f t="shared" si="38"/>
        <v>6682269.3489999995</v>
      </c>
      <c r="Q852" s="91">
        <v>5184871.7989999996</v>
      </c>
      <c r="R852" s="91">
        <v>1497397.55</v>
      </c>
      <c r="S852" s="91">
        <v>4272529.1370000001</v>
      </c>
      <c r="T852" s="91">
        <v>14972672.115</v>
      </c>
      <c r="U852" s="91">
        <v>422569</v>
      </c>
      <c r="V852" s="91">
        <v>35432.49</v>
      </c>
    </row>
    <row r="853" spans="1:22" x14ac:dyDescent="0.25">
      <c r="A853" s="27" t="str">
        <f t="shared" si="37"/>
        <v>32050102012</v>
      </c>
      <c r="B853" s="23">
        <f>VLOOKUP(H853,Nomes!$H$2:$I$79,2,FALSE)</f>
        <v>71</v>
      </c>
      <c r="C853" s="23">
        <f>VLOOKUP(D853,Nomes!$C$2:$D$15,2,FALSE)</f>
        <v>11</v>
      </c>
      <c r="D853" s="23">
        <v>2012</v>
      </c>
      <c r="E853" s="23">
        <v>32</v>
      </c>
      <c r="F853" s="23" t="s">
        <v>14</v>
      </c>
      <c r="G853" s="23" t="s">
        <v>176</v>
      </c>
      <c r="H853" s="23" t="s">
        <v>177</v>
      </c>
      <c r="I853" s="23"/>
      <c r="J853" s="23" t="s">
        <v>51</v>
      </c>
      <c r="K853" s="23" t="s">
        <v>52</v>
      </c>
      <c r="L853" s="23">
        <f>VLOOKUP(H853,Regiões!$A$1:$E$79,4,FALSE)</f>
        <v>7</v>
      </c>
      <c r="M853" s="23" t="str">
        <f>VLOOKUP(H853,Regiões!$A$1:$E$79,5,FALSE)</f>
        <v>Rio Doce</v>
      </c>
      <c r="N853" s="91">
        <v>66654.114000000001</v>
      </c>
      <c r="O853" s="91">
        <v>53730.091999999997</v>
      </c>
      <c r="P853" s="91">
        <f t="shared" si="38"/>
        <v>194750.489</v>
      </c>
      <c r="Q853" s="91">
        <v>104044.41899999999</v>
      </c>
      <c r="R853" s="91">
        <v>90706.07</v>
      </c>
      <c r="S853" s="91">
        <v>40215.266000000003</v>
      </c>
      <c r="T853" s="91">
        <v>355349.96</v>
      </c>
      <c r="U853" s="91">
        <v>24685</v>
      </c>
      <c r="V853" s="91">
        <v>14395.38</v>
      </c>
    </row>
    <row r="854" spans="1:22" x14ac:dyDescent="0.25">
      <c r="A854" s="27" t="str">
        <f t="shared" si="37"/>
        <v>32050362012</v>
      </c>
      <c r="B854" s="23">
        <f>VLOOKUP(H854,Nomes!$H$2:$I$79,2,FALSE)</f>
        <v>72</v>
      </c>
      <c r="C854" s="23">
        <f>VLOOKUP(D854,Nomes!$C$2:$D$15,2,FALSE)</f>
        <v>11</v>
      </c>
      <c r="D854" s="23">
        <v>2012</v>
      </c>
      <c r="E854" s="23">
        <v>32</v>
      </c>
      <c r="F854" s="23" t="s">
        <v>14</v>
      </c>
      <c r="G854" s="23" t="s">
        <v>178</v>
      </c>
      <c r="H854" s="23" t="s">
        <v>179</v>
      </c>
      <c r="I854" s="23"/>
      <c r="J854" s="23" t="s">
        <v>32</v>
      </c>
      <c r="K854" s="23" t="s">
        <v>33</v>
      </c>
      <c r="L854" s="23">
        <f>VLOOKUP(H854,Regiões!$A$1:$E$79,4,FALSE)</f>
        <v>5</v>
      </c>
      <c r="M854" s="23" t="str">
        <f>VLOOKUP(H854,Regiões!$A$1:$E$79,5,FALSE)</f>
        <v>Central Sul</v>
      </c>
      <c r="N854" s="91">
        <v>36684.017999999996</v>
      </c>
      <c r="O854" s="91">
        <v>73173.294999999998</v>
      </c>
      <c r="P854" s="91">
        <f t="shared" si="38"/>
        <v>156826.18599999999</v>
      </c>
      <c r="Q854" s="91">
        <v>82829.554000000004</v>
      </c>
      <c r="R854" s="91">
        <v>73996.631999999998</v>
      </c>
      <c r="S854" s="91">
        <v>34090.050999999999</v>
      </c>
      <c r="T854" s="91">
        <v>300773.549</v>
      </c>
      <c r="U854" s="91">
        <v>19395</v>
      </c>
      <c r="V854" s="91">
        <v>15507.79</v>
      </c>
    </row>
    <row r="855" spans="1:22" x14ac:dyDescent="0.25">
      <c r="A855" s="27" t="str">
        <f t="shared" si="37"/>
        <v>32050692012</v>
      </c>
      <c r="B855" s="23">
        <f>VLOOKUP(H855,Nomes!$H$2:$I$79,2,FALSE)</f>
        <v>73</v>
      </c>
      <c r="C855" s="23">
        <f>VLOOKUP(D855,Nomes!$C$2:$D$15,2,FALSE)</f>
        <v>11</v>
      </c>
      <c r="D855" s="23">
        <v>2012</v>
      </c>
      <c r="E855" s="23">
        <v>32</v>
      </c>
      <c r="F855" s="23" t="s">
        <v>14</v>
      </c>
      <c r="G855" s="23" t="s">
        <v>180</v>
      </c>
      <c r="H855" s="23" t="s">
        <v>181</v>
      </c>
      <c r="I855" s="23"/>
      <c r="J855" s="23" t="s">
        <v>17</v>
      </c>
      <c r="K855" s="23" t="s">
        <v>18</v>
      </c>
      <c r="L855" s="23">
        <f>VLOOKUP(H855,Regiões!$A$1:$E$79,4,FALSE)</f>
        <v>3</v>
      </c>
      <c r="M855" s="23" t="str">
        <f>VLOOKUP(H855,Regiões!$A$1:$E$79,5,FALSE)</f>
        <v>Sudoeste Serrana</v>
      </c>
      <c r="N855" s="91">
        <v>43205.288999999997</v>
      </c>
      <c r="O855" s="91">
        <v>54135.243000000002</v>
      </c>
      <c r="P855" s="91">
        <f t="shared" si="38"/>
        <v>253672.90399999998</v>
      </c>
      <c r="Q855" s="91">
        <v>177463.337</v>
      </c>
      <c r="R855" s="91">
        <v>76209.566999999995</v>
      </c>
      <c r="S855" s="91">
        <v>45558.131999999998</v>
      </c>
      <c r="T855" s="91">
        <v>396571.56800000003</v>
      </c>
      <c r="U855" s="91">
        <v>21094</v>
      </c>
      <c r="V855" s="91">
        <v>18800.21</v>
      </c>
    </row>
    <row r="856" spans="1:22" x14ac:dyDescent="0.25">
      <c r="A856" s="27" t="str">
        <f t="shared" si="37"/>
        <v>32051012012</v>
      </c>
      <c r="B856" s="23">
        <f>VLOOKUP(H856,Nomes!$H$2:$I$79,2,FALSE)</f>
        <v>74</v>
      </c>
      <c r="C856" s="23">
        <f>VLOOKUP(D856,Nomes!$C$2:$D$15,2,FALSE)</f>
        <v>11</v>
      </c>
      <c r="D856" s="23">
        <v>2012</v>
      </c>
      <c r="E856" s="23">
        <v>32</v>
      </c>
      <c r="F856" s="23" t="s">
        <v>14</v>
      </c>
      <c r="G856" s="23" t="s">
        <v>182</v>
      </c>
      <c r="H856" s="23" t="s">
        <v>183</v>
      </c>
      <c r="I856" s="23" t="s">
        <v>69</v>
      </c>
      <c r="J856" s="23" t="s">
        <v>17</v>
      </c>
      <c r="K856" s="23" t="s">
        <v>18</v>
      </c>
      <c r="L856" s="23">
        <f>VLOOKUP(H856,Regiões!$A$1:$E$79,4,FALSE)</f>
        <v>1</v>
      </c>
      <c r="M856" s="23" t="str">
        <f>VLOOKUP(H856,Regiões!$A$1:$E$79,5,FALSE)</f>
        <v>Metropolitana</v>
      </c>
      <c r="N856" s="91">
        <v>15784.973</v>
      </c>
      <c r="O856" s="91">
        <v>355210.97399999999</v>
      </c>
      <c r="P856" s="91">
        <f t="shared" si="38"/>
        <v>691398.55799999996</v>
      </c>
      <c r="Q856" s="91">
        <v>456208.65500000003</v>
      </c>
      <c r="R856" s="91">
        <v>235189.90299999999</v>
      </c>
      <c r="S856" s="91">
        <v>253902.89799999999</v>
      </c>
      <c r="T856" s="91">
        <v>1316297.402</v>
      </c>
      <c r="U856" s="91">
        <v>66745</v>
      </c>
      <c r="V856" s="91">
        <v>19721.29</v>
      </c>
    </row>
    <row r="857" spans="1:22" x14ac:dyDescent="0.25">
      <c r="A857" s="27" t="str">
        <f t="shared" si="37"/>
        <v>32051502012</v>
      </c>
      <c r="B857" s="23">
        <f>VLOOKUP(H857,Nomes!$H$2:$I$79,2,FALSE)</f>
        <v>75</v>
      </c>
      <c r="C857" s="23">
        <f>VLOOKUP(D857,Nomes!$C$2:$D$15,2,FALSE)</f>
        <v>11</v>
      </c>
      <c r="D857" s="23">
        <v>2012</v>
      </c>
      <c r="E857" s="23">
        <v>32</v>
      </c>
      <c r="F857" s="23" t="s">
        <v>14</v>
      </c>
      <c r="G857" s="23" t="s">
        <v>184</v>
      </c>
      <c r="H857" s="23" t="s">
        <v>185</v>
      </c>
      <c r="I857" s="23"/>
      <c r="J857" s="23" t="s">
        <v>22</v>
      </c>
      <c r="K857" s="23" t="s">
        <v>23</v>
      </c>
      <c r="L857" s="23">
        <f>VLOOKUP(H857,Regiões!$A$1:$E$79,4,FALSE)</f>
        <v>10</v>
      </c>
      <c r="M857" s="23" t="str">
        <f>VLOOKUP(H857,Regiões!$A$1:$E$79,5,FALSE)</f>
        <v>Noroeste</v>
      </c>
      <c r="N857" s="91">
        <v>39864.273000000001</v>
      </c>
      <c r="O857" s="91">
        <v>37375.258999999998</v>
      </c>
      <c r="P857" s="91">
        <f t="shared" si="38"/>
        <v>67767.803</v>
      </c>
      <c r="Q857" s="91">
        <v>33540.012999999999</v>
      </c>
      <c r="R857" s="91">
        <v>34227.79</v>
      </c>
      <c r="S857" s="91">
        <v>5747.2650000000003</v>
      </c>
      <c r="T857" s="91">
        <v>150754.6</v>
      </c>
      <c r="U857" s="91">
        <v>8724</v>
      </c>
      <c r="V857" s="91">
        <v>17280.439999999999</v>
      </c>
    </row>
    <row r="858" spans="1:22" x14ac:dyDescent="0.25">
      <c r="A858" s="27" t="str">
        <f t="shared" si="37"/>
        <v>32051762012</v>
      </c>
      <c r="B858" s="23">
        <f>VLOOKUP(H858,Nomes!$H$2:$I$79,2,FALSE)</f>
        <v>76</v>
      </c>
      <c r="C858" s="23">
        <f>VLOOKUP(D858,Nomes!$C$2:$D$15,2,FALSE)</f>
        <v>11</v>
      </c>
      <c r="D858" s="23">
        <v>2012</v>
      </c>
      <c r="E858" s="23">
        <v>32</v>
      </c>
      <c r="F858" s="23" t="s">
        <v>14</v>
      </c>
      <c r="G858" s="23" t="s">
        <v>186</v>
      </c>
      <c r="H858" s="23" t="s">
        <v>187</v>
      </c>
      <c r="I858" s="23"/>
      <c r="J858" s="23" t="s">
        <v>22</v>
      </c>
      <c r="K858" s="23" t="s">
        <v>23</v>
      </c>
      <c r="L858" s="23">
        <f>VLOOKUP(H858,Regiões!$A$1:$E$79,4,FALSE)</f>
        <v>8</v>
      </c>
      <c r="M858" s="23" t="str">
        <f>VLOOKUP(H858,Regiões!$A$1:$E$79,5,FALSE)</f>
        <v>Centro-Oeste</v>
      </c>
      <c r="N858" s="91">
        <v>76672.763999999996</v>
      </c>
      <c r="O858" s="91">
        <v>12204.207</v>
      </c>
      <c r="P858" s="91">
        <f t="shared" si="38"/>
        <v>119563.14600000001</v>
      </c>
      <c r="Q858" s="91">
        <v>67174.664000000004</v>
      </c>
      <c r="R858" s="91">
        <v>52388.482000000004</v>
      </c>
      <c r="S858" s="91">
        <v>15031.206</v>
      </c>
      <c r="T858" s="91">
        <v>223471.323</v>
      </c>
      <c r="U858" s="91">
        <v>13824</v>
      </c>
      <c r="V858" s="91">
        <v>16165.46</v>
      </c>
    </row>
    <row r="859" spans="1:22" x14ac:dyDescent="0.25">
      <c r="A859" s="27" t="str">
        <f t="shared" si="37"/>
        <v>32052002012</v>
      </c>
      <c r="B859" s="23">
        <f>VLOOKUP(H859,Nomes!$H$2:$I$79,2,FALSE)</f>
        <v>77</v>
      </c>
      <c r="C859" s="23">
        <f>VLOOKUP(D859,Nomes!$C$2:$D$15,2,FALSE)</f>
        <v>11</v>
      </c>
      <c r="D859" s="23">
        <v>2012</v>
      </c>
      <c r="E859" s="23">
        <v>32</v>
      </c>
      <c r="F859" s="23" t="s">
        <v>14</v>
      </c>
      <c r="G859" s="23" t="s">
        <v>188</v>
      </c>
      <c r="H859" s="23" t="s">
        <v>189</v>
      </c>
      <c r="I859" s="23" t="s">
        <v>69</v>
      </c>
      <c r="J859" s="23" t="s">
        <v>17</v>
      </c>
      <c r="K859" s="23" t="s">
        <v>18</v>
      </c>
      <c r="L859" s="23">
        <f>VLOOKUP(H859,Regiões!$A$1:$E$79,4,FALSE)</f>
        <v>1</v>
      </c>
      <c r="M859" s="23" t="str">
        <f>VLOOKUP(H859,Regiões!$A$1:$E$79,5,FALSE)</f>
        <v>Metropolitana</v>
      </c>
      <c r="N859" s="91">
        <v>11277.941999999999</v>
      </c>
      <c r="O859" s="91">
        <v>1842647.4580000001</v>
      </c>
      <c r="P859" s="91">
        <f t="shared" si="38"/>
        <v>5693517.9539999999</v>
      </c>
      <c r="Q859" s="91">
        <v>4296329.284</v>
      </c>
      <c r="R859" s="91">
        <v>1397188.67</v>
      </c>
      <c r="S859" s="91">
        <v>2236637.48</v>
      </c>
      <c r="T859" s="91">
        <v>9784080.8340000007</v>
      </c>
      <c r="U859" s="91">
        <v>424948</v>
      </c>
      <c r="V859" s="91">
        <v>23024.18</v>
      </c>
    </row>
    <row r="860" spans="1:22" x14ac:dyDescent="0.25">
      <c r="A860" s="27" t="str">
        <f t="shared" ref="A860:A923" si="39">G860&amp;D860</f>
        <v>32053092012</v>
      </c>
      <c r="B860" s="23">
        <f>VLOOKUP(H860,Nomes!$H$2:$I$79,2,FALSE)</f>
        <v>78</v>
      </c>
      <c r="C860" s="23">
        <f>VLOOKUP(D860,Nomes!$C$2:$D$15,2,FALSE)</f>
        <v>11</v>
      </c>
      <c r="D860" s="24">
        <v>2012</v>
      </c>
      <c r="E860" s="24">
        <v>32</v>
      </c>
      <c r="F860" s="24" t="s">
        <v>14</v>
      </c>
      <c r="G860" s="24" t="s">
        <v>190</v>
      </c>
      <c r="H860" s="24" t="s">
        <v>71</v>
      </c>
      <c r="I860" s="24" t="s">
        <v>69</v>
      </c>
      <c r="J860" s="24" t="s">
        <v>17</v>
      </c>
      <c r="K860" s="24" t="s">
        <v>18</v>
      </c>
      <c r="L860" s="23">
        <f>VLOOKUP(H860,Regiões!$A$1:$E$79,4,FALSE)</f>
        <v>1</v>
      </c>
      <c r="M860" s="24" t="str">
        <f>VLOOKUP(H860,Regiões!$A$1:$E$79,5,FALSE)</f>
        <v>Metropolitana</v>
      </c>
      <c r="N860" s="92">
        <v>8706.3780000000006</v>
      </c>
      <c r="O860" s="92">
        <v>5373555.6299999999</v>
      </c>
      <c r="P860" s="91">
        <f t="shared" si="38"/>
        <v>11015071.841</v>
      </c>
      <c r="Q860" s="91">
        <v>9454616.9120000005</v>
      </c>
      <c r="R860" s="92">
        <v>1560454.929</v>
      </c>
      <c r="S860" s="92">
        <v>7924786.8609999996</v>
      </c>
      <c r="T860" s="92">
        <v>24322120.710000001</v>
      </c>
      <c r="U860" s="92">
        <v>333162</v>
      </c>
      <c r="V860" s="91">
        <v>73003.89</v>
      </c>
    </row>
    <row r="861" spans="1:22" x14ac:dyDescent="0.25">
      <c r="A861" s="27" t="str">
        <f t="shared" si="39"/>
        <v>32001022013</v>
      </c>
      <c r="B861" s="23">
        <f>VLOOKUP(H861,Nomes!$H$2:$I$79,2,FALSE)</f>
        <v>1</v>
      </c>
      <c r="C861" s="23">
        <f>VLOOKUP(D861,Nomes!$C$2:$D$15,2,FALSE)</f>
        <v>12</v>
      </c>
      <c r="D861" s="23">
        <v>2013</v>
      </c>
      <c r="E861" s="23">
        <v>32</v>
      </c>
      <c r="F861" s="23" t="s">
        <v>14</v>
      </c>
      <c r="G861" s="23" t="s">
        <v>15</v>
      </c>
      <c r="H861" s="23" t="s">
        <v>16</v>
      </c>
      <c r="I861" s="23"/>
      <c r="J861" s="23" t="s">
        <v>17</v>
      </c>
      <c r="K861" s="23" t="s">
        <v>18</v>
      </c>
      <c r="L861" s="23">
        <f>VLOOKUP(H861,Regiões!$A$1:$E$79,4,FALSE)</f>
        <v>3</v>
      </c>
      <c r="M861" s="23" t="str">
        <f>VLOOKUP(H861,Regiões!$A$1:$E$79,5,FALSE)</f>
        <v>Sudoeste Serrana</v>
      </c>
      <c r="N861" s="91">
        <v>44563.8</v>
      </c>
      <c r="O861" s="91">
        <v>39993.108</v>
      </c>
      <c r="P861" s="91">
        <f t="shared" si="38"/>
        <v>237888.992</v>
      </c>
      <c r="Q861" s="91">
        <v>118962.129</v>
      </c>
      <c r="R861" s="91">
        <v>118926.863</v>
      </c>
      <c r="S861" s="91">
        <v>23125.031999999999</v>
      </c>
      <c r="T861" s="91">
        <v>345570.93099999998</v>
      </c>
      <c r="U861" s="91">
        <v>32551</v>
      </c>
      <c r="V861" s="91">
        <v>10616.29</v>
      </c>
    </row>
    <row r="862" spans="1:22" x14ac:dyDescent="0.25">
      <c r="A862" s="27" t="str">
        <f t="shared" si="39"/>
        <v>32001362013</v>
      </c>
      <c r="B862" s="23">
        <f>VLOOKUP(H862,Nomes!$H$2:$I$79,2,FALSE)</f>
        <v>2</v>
      </c>
      <c r="C862" s="23">
        <f>VLOOKUP(D862,Nomes!$C$2:$D$15,2,FALSE)</f>
        <v>12</v>
      </c>
      <c r="D862" s="23">
        <v>2013</v>
      </c>
      <c r="E862" s="23">
        <v>32</v>
      </c>
      <c r="F862" s="23" t="s">
        <v>14</v>
      </c>
      <c r="G862" s="23" t="s">
        <v>20</v>
      </c>
      <c r="H862" s="23" t="s">
        <v>21</v>
      </c>
      <c r="I862" s="23"/>
      <c r="J862" s="23" t="s">
        <v>22</v>
      </c>
      <c r="K862" s="23" t="s">
        <v>23</v>
      </c>
      <c r="L862" s="23">
        <f>VLOOKUP(H862,Regiões!$A$1:$E$79,4,FALSE)</f>
        <v>10</v>
      </c>
      <c r="M862" s="23" t="str">
        <f>VLOOKUP(H862,Regiões!$A$1:$E$79,5,FALSE)</f>
        <v>Noroeste</v>
      </c>
      <c r="N862" s="91">
        <v>29466.367999999999</v>
      </c>
      <c r="O862" s="91">
        <v>17552.226999999999</v>
      </c>
      <c r="P862" s="91">
        <f t="shared" si="38"/>
        <v>79669.323000000004</v>
      </c>
      <c r="Q862" s="91">
        <v>38044.199999999997</v>
      </c>
      <c r="R862" s="91">
        <v>41625.123</v>
      </c>
      <c r="S862" s="91">
        <v>9432.2199999999993</v>
      </c>
      <c r="T862" s="91">
        <v>136120.13800000001</v>
      </c>
      <c r="U862" s="91">
        <v>10045</v>
      </c>
      <c r="V862" s="91">
        <v>13551.03</v>
      </c>
    </row>
    <row r="863" spans="1:22" x14ac:dyDescent="0.25">
      <c r="A863" s="27" t="str">
        <f t="shared" si="39"/>
        <v>32001692013</v>
      </c>
      <c r="B863" s="23">
        <f>VLOOKUP(H863,Nomes!$H$2:$I$79,2,FALSE)</f>
        <v>3</v>
      </c>
      <c r="C863" s="23">
        <f>VLOOKUP(D863,Nomes!$C$2:$D$15,2,FALSE)</f>
        <v>12</v>
      </c>
      <c r="D863" s="23">
        <v>2013</v>
      </c>
      <c r="E863" s="23">
        <v>32</v>
      </c>
      <c r="F863" s="23" t="s">
        <v>14</v>
      </c>
      <c r="G863" s="23" t="s">
        <v>26</v>
      </c>
      <c r="H863" s="23" t="s">
        <v>27</v>
      </c>
      <c r="I863" s="23"/>
      <c r="J863" s="23" t="s">
        <v>22</v>
      </c>
      <c r="K863" s="23" t="s">
        <v>23</v>
      </c>
      <c r="L863" s="23">
        <f>VLOOKUP(H863,Regiões!$A$1:$E$79,4,FALSE)</f>
        <v>10</v>
      </c>
      <c r="M863" s="23" t="str">
        <f>VLOOKUP(H863,Regiões!$A$1:$E$79,5,FALSE)</f>
        <v>Noroeste</v>
      </c>
      <c r="N863" s="91">
        <v>12763.457</v>
      </c>
      <c r="O863" s="91">
        <v>14857.607</v>
      </c>
      <c r="P863" s="91">
        <f t="shared" si="38"/>
        <v>85088.244000000006</v>
      </c>
      <c r="Q863" s="91">
        <v>33727.428999999996</v>
      </c>
      <c r="R863" s="91">
        <v>51360.815000000002</v>
      </c>
      <c r="S863" s="91">
        <v>7539.3689999999997</v>
      </c>
      <c r="T863" s="91">
        <v>120248.67600000001</v>
      </c>
      <c r="U863" s="91">
        <v>12164</v>
      </c>
      <c r="V863" s="91">
        <v>9885.6200000000008</v>
      </c>
    </row>
    <row r="864" spans="1:22" x14ac:dyDescent="0.25">
      <c r="A864" s="27" t="str">
        <f t="shared" si="39"/>
        <v>32002012013</v>
      </c>
      <c r="B864" s="23">
        <f>VLOOKUP(H864,Nomes!$H$2:$I$79,2,FALSE)</f>
        <v>4</v>
      </c>
      <c r="C864" s="23">
        <f>VLOOKUP(D864,Nomes!$C$2:$D$15,2,FALSE)</f>
        <v>12</v>
      </c>
      <c r="D864" s="23">
        <v>2013</v>
      </c>
      <c r="E864" s="23">
        <v>32</v>
      </c>
      <c r="F864" s="23" t="s">
        <v>14</v>
      </c>
      <c r="G864" s="23" t="s">
        <v>30</v>
      </c>
      <c r="H864" s="23" t="s">
        <v>31</v>
      </c>
      <c r="I864" s="23"/>
      <c r="J864" s="23" t="s">
        <v>32</v>
      </c>
      <c r="K864" s="23" t="s">
        <v>33</v>
      </c>
      <c r="L864" s="23">
        <f>VLOOKUP(H864,Regiões!$A$1:$E$79,4,FALSE)</f>
        <v>6</v>
      </c>
      <c r="M864" s="23" t="str">
        <f>VLOOKUP(H864,Regiões!$A$1:$E$79,5,FALSE)</f>
        <v>Caparaó</v>
      </c>
      <c r="N864" s="91">
        <v>28213.648000000001</v>
      </c>
      <c r="O864" s="91">
        <v>119897.07</v>
      </c>
      <c r="P864" s="91">
        <f t="shared" si="38"/>
        <v>259555.299</v>
      </c>
      <c r="Q864" s="91">
        <v>136511.31599999999</v>
      </c>
      <c r="R864" s="91">
        <v>123043.98299999999</v>
      </c>
      <c r="S864" s="91">
        <v>22665.791000000001</v>
      </c>
      <c r="T864" s="91">
        <v>430331.80800000002</v>
      </c>
      <c r="U864" s="91">
        <v>32267</v>
      </c>
      <c r="V864" s="91">
        <v>13336.59</v>
      </c>
    </row>
    <row r="865" spans="1:22" x14ac:dyDescent="0.25">
      <c r="A865" s="27" t="str">
        <f t="shared" si="39"/>
        <v>32003002013</v>
      </c>
      <c r="B865" s="23">
        <f>VLOOKUP(H865,Nomes!$H$2:$I$79,2,FALSE)</f>
        <v>5</v>
      </c>
      <c r="C865" s="23">
        <f>VLOOKUP(D865,Nomes!$C$2:$D$15,2,FALSE)</f>
        <v>12</v>
      </c>
      <c r="D865" s="23">
        <v>2013</v>
      </c>
      <c r="E865" s="23">
        <v>32</v>
      </c>
      <c r="F865" s="23" t="s">
        <v>14</v>
      </c>
      <c r="G865" s="23" t="s">
        <v>35</v>
      </c>
      <c r="H865" s="23" t="s">
        <v>36</v>
      </c>
      <c r="I865" s="23"/>
      <c r="J865" s="23" t="s">
        <v>17</v>
      </c>
      <c r="K865" s="23" t="s">
        <v>18</v>
      </c>
      <c r="L865" s="23">
        <f>VLOOKUP(H865,Regiões!$A$1:$E$79,4,FALSE)</f>
        <v>4</v>
      </c>
      <c r="M865" s="23" t="str">
        <f>VLOOKUP(H865,Regiões!$A$1:$E$79,5,FALSE)</f>
        <v>Litoral Sul</v>
      </c>
      <c r="N865" s="91">
        <v>40791.305</v>
      </c>
      <c r="O865" s="91">
        <v>103625.587</v>
      </c>
      <c r="P865" s="91">
        <f t="shared" si="38"/>
        <v>122381.05900000001</v>
      </c>
      <c r="Q865" s="91">
        <v>66197.745999999999</v>
      </c>
      <c r="R865" s="91">
        <v>56183.313000000002</v>
      </c>
      <c r="S865" s="91">
        <v>19565.654999999999</v>
      </c>
      <c r="T865" s="91">
        <v>286363.60600000003</v>
      </c>
      <c r="U865" s="91">
        <v>14859</v>
      </c>
      <c r="V865" s="91">
        <v>19272.060000000001</v>
      </c>
    </row>
    <row r="866" spans="1:22" x14ac:dyDescent="0.25">
      <c r="A866" s="27" t="str">
        <f t="shared" si="39"/>
        <v>32003592013</v>
      </c>
      <c r="B866" s="23">
        <f>VLOOKUP(H866,Nomes!$H$2:$I$79,2,FALSE)</f>
        <v>6</v>
      </c>
      <c r="C866" s="23">
        <f>VLOOKUP(D866,Nomes!$C$2:$D$15,2,FALSE)</f>
        <v>12</v>
      </c>
      <c r="D866" s="23">
        <v>2013</v>
      </c>
      <c r="E866" s="23">
        <v>32</v>
      </c>
      <c r="F866" s="23" t="s">
        <v>14</v>
      </c>
      <c r="G866" s="23" t="s">
        <v>39</v>
      </c>
      <c r="H866" s="23" t="s">
        <v>40</v>
      </c>
      <c r="I866" s="23"/>
      <c r="J866" s="23" t="s">
        <v>22</v>
      </c>
      <c r="K866" s="23" t="s">
        <v>23</v>
      </c>
      <c r="L866" s="23">
        <f>VLOOKUP(H866,Regiões!$A$1:$E$79,4,FALSE)</f>
        <v>8</v>
      </c>
      <c r="M866" s="23" t="str">
        <f>VLOOKUP(H866,Regiões!$A$1:$E$79,5,FALSE)</f>
        <v>Centro-Oeste</v>
      </c>
      <c r="N866" s="91">
        <v>8627.9590000000007</v>
      </c>
      <c r="O866" s="91">
        <v>4247.46</v>
      </c>
      <c r="P866" s="91">
        <f t="shared" si="38"/>
        <v>52585.816000000006</v>
      </c>
      <c r="Q866" s="91">
        <v>19095.916000000001</v>
      </c>
      <c r="R866" s="91">
        <v>33489.9</v>
      </c>
      <c r="S866" s="91">
        <v>3427.9839999999999</v>
      </c>
      <c r="T866" s="91">
        <v>68889.218999999997</v>
      </c>
      <c r="U866" s="91">
        <v>7841</v>
      </c>
      <c r="V866" s="91">
        <v>8785.77</v>
      </c>
    </row>
    <row r="867" spans="1:22" x14ac:dyDescent="0.25">
      <c r="A867" s="27" t="str">
        <f t="shared" si="39"/>
        <v>32004092013</v>
      </c>
      <c r="B867" s="23">
        <f>VLOOKUP(H867,Nomes!$H$2:$I$79,2,FALSE)</f>
        <v>7</v>
      </c>
      <c r="C867" s="23">
        <f>VLOOKUP(D867,Nomes!$C$2:$D$15,2,FALSE)</f>
        <v>12</v>
      </c>
      <c r="D867" s="23">
        <v>2013</v>
      </c>
      <c r="E867" s="23">
        <v>32</v>
      </c>
      <c r="F867" s="23" t="s">
        <v>14</v>
      </c>
      <c r="G867" s="23" t="s">
        <v>43</v>
      </c>
      <c r="H867" s="23" t="s">
        <v>44</v>
      </c>
      <c r="I867" s="23"/>
      <c r="J867" s="23" t="s">
        <v>17</v>
      </c>
      <c r="K867" s="23" t="s">
        <v>18</v>
      </c>
      <c r="L867" s="23">
        <f>VLOOKUP(H867,Regiões!$A$1:$E$79,4,FALSE)</f>
        <v>4</v>
      </c>
      <c r="M867" s="23" t="str">
        <f>VLOOKUP(H867,Regiões!$A$1:$E$79,5,FALSE)</f>
        <v>Litoral Sul</v>
      </c>
      <c r="N867" s="91">
        <v>22860.773000000001</v>
      </c>
      <c r="O867" s="91">
        <v>2895737.5490000001</v>
      </c>
      <c r="P867" s="91">
        <f t="shared" si="38"/>
        <v>968637.853</v>
      </c>
      <c r="Q867" s="91">
        <v>749874.12199999997</v>
      </c>
      <c r="R867" s="91">
        <v>218763.731</v>
      </c>
      <c r="S867" s="91">
        <v>199768.32000000001</v>
      </c>
      <c r="T867" s="91">
        <v>4087004.4939999999</v>
      </c>
      <c r="U867" s="91">
        <v>26658</v>
      </c>
      <c r="V867" s="91">
        <v>153312.5</v>
      </c>
    </row>
    <row r="868" spans="1:22" x14ac:dyDescent="0.25">
      <c r="A868" s="27" t="str">
        <f t="shared" si="39"/>
        <v>32005082013</v>
      </c>
      <c r="B868" s="23">
        <f>VLOOKUP(H868,Nomes!$H$2:$I$79,2,FALSE)</f>
        <v>8</v>
      </c>
      <c r="C868" s="23">
        <f>VLOOKUP(D868,Nomes!$C$2:$D$15,2,FALSE)</f>
        <v>12</v>
      </c>
      <c r="D868" s="23">
        <v>2013</v>
      </c>
      <c r="E868" s="23">
        <v>32</v>
      </c>
      <c r="F868" s="23" t="s">
        <v>14</v>
      </c>
      <c r="G868" s="23" t="s">
        <v>45</v>
      </c>
      <c r="H868" s="23" t="s">
        <v>46</v>
      </c>
      <c r="I868" s="23"/>
      <c r="J868" s="23" t="s">
        <v>32</v>
      </c>
      <c r="K868" s="23" t="s">
        <v>33</v>
      </c>
      <c r="L868" s="23">
        <f>VLOOKUP(H868,Regiões!$A$1:$E$79,4,FALSE)</f>
        <v>5</v>
      </c>
      <c r="M868" s="23" t="str">
        <f>VLOOKUP(H868,Regiões!$A$1:$E$79,5,FALSE)</f>
        <v>Central Sul</v>
      </c>
      <c r="N868" s="91">
        <v>10032</v>
      </c>
      <c r="O868" s="91">
        <v>4958.5379999999996</v>
      </c>
      <c r="P868" s="91">
        <f t="shared" si="38"/>
        <v>51569.923000000003</v>
      </c>
      <c r="Q868" s="91">
        <v>20604.828000000001</v>
      </c>
      <c r="R868" s="91">
        <v>30965.095000000001</v>
      </c>
      <c r="S868" s="91">
        <v>3081.221</v>
      </c>
      <c r="T868" s="91">
        <v>69641.683000000005</v>
      </c>
      <c r="U868" s="91">
        <v>7916</v>
      </c>
      <c r="V868" s="91">
        <v>8797.58</v>
      </c>
    </row>
    <row r="869" spans="1:22" x14ac:dyDescent="0.25">
      <c r="A869" s="27" t="str">
        <f t="shared" si="39"/>
        <v>32006072013</v>
      </c>
      <c r="B869" s="23">
        <f>VLOOKUP(H869,Nomes!$H$2:$I$79,2,FALSE)</f>
        <v>9</v>
      </c>
      <c r="C869" s="23">
        <f>VLOOKUP(D869,Nomes!$C$2:$D$15,2,FALSE)</f>
        <v>12</v>
      </c>
      <c r="D869" s="23">
        <v>2013</v>
      </c>
      <c r="E869" s="23">
        <v>32</v>
      </c>
      <c r="F869" s="23" t="s">
        <v>14</v>
      </c>
      <c r="G869" s="23" t="s">
        <v>49</v>
      </c>
      <c r="H869" s="23" t="s">
        <v>50</v>
      </c>
      <c r="I869" s="23"/>
      <c r="J869" s="23" t="s">
        <v>51</v>
      </c>
      <c r="K869" s="23" t="s">
        <v>52</v>
      </c>
      <c r="L869" s="23">
        <f>VLOOKUP(H869,Regiões!$A$1:$E$79,4,FALSE)</f>
        <v>7</v>
      </c>
      <c r="M869" s="23" t="str">
        <f>VLOOKUP(H869,Regiões!$A$1:$E$79,5,FALSE)</f>
        <v>Rio Doce</v>
      </c>
      <c r="N869" s="91">
        <v>42900.671000000002</v>
      </c>
      <c r="O869" s="91">
        <v>3178211.2119999998</v>
      </c>
      <c r="P869" s="91">
        <f t="shared" si="38"/>
        <v>1462407.5060000001</v>
      </c>
      <c r="Q869" s="91">
        <v>1047242.5330000001</v>
      </c>
      <c r="R869" s="91">
        <v>415164.973</v>
      </c>
      <c r="S869" s="91">
        <v>529431.50699999998</v>
      </c>
      <c r="T869" s="91">
        <v>5212950.8969999999</v>
      </c>
      <c r="U869" s="91">
        <v>91562</v>
      </c>
      <c r="V869" s="91">
        <v>56933.56</v>
      </c>
    </row>
    <row r="870" spans="1:22" x14ac:dyDescent="0.25">
      <c r="A870" s="27" t="str">
        <f t="shared" si="39"/>
        <v>32007062013</v>
      </c>
      <c r="B870" s="23">
        <f>VLOOKUP(H870,Nomes!$H$2:$I$79,2,FALSE)</f>
        <v>10</v>
      </c>
      <c r="C870" s="23">
        <f>VLOOKUP(D870,Nomes!$C$2:$D$15,2,FALSE)</f>
        <v>12</v>
      </c>
      <c r="D870" s="23">
        <v>2013</v>
      </c>
      <c r="E870" s="23">
        <v>32</v>
      </c>
      <c r="F870" s="23" t="s">
        <v>14</v>
      </c>
      <c r="G870" s="23" t="s">
        <v>55</v>
      </c>
      <c r="H870" s="23" t="s">
        <v>56</v>
      </c>
      <c r="I870" s="23"/>
      <c r="J870" s="23" t="s">
        <v>32</v>
      </c>
      <c r="K870" s="23" t="s">
        <v>33</v>
      </c>
      <c r="L870" s="23">
        <f>VLOOKUP(H870,Regiões!$A$1:$E$79,4,FALSE)</f>
        <v>5</v>
      </c>
      <c r="M870" s="23" t="str">
        <f>VLOOKUP(H870,Regiões!$A$1:$E$79,5,FALSE)</f>
        <v>Central Sul</v>
      </c>
      <c r="N870" s="91">
        <v>11483.194</v>
      </c>
      <c r="O870" s="91">
        <v>67052.895999999993</v>
      </c>
      <c r="P870" s="91">
        <f t="shared" si="38"/>
        <v>91998.998999999996</v>
      </c>
      <c r="Q870" s="91">
        <v>48862.250999999997</v>
      </c>
      <c r="R870" s="91">
        <v>43136.748</v>
      </c>
      <c r="S870" s="91">
        <v>37310.862999999998</v>
      </c>
      <c r="T870" s="91">
        <v>207845.95199999999</v>
      </c>
      <c r="U870" s="91">
        <v>10862</v>
      </c>
      <c r="V870" s="91">
        <v>19135.150000000001</v>
      </c>
    </row>
    <row r="871" spans="1:22" x14ac:dyDescent="0.25">
      <c r="A871" s="27" t="str">
        <f t="shared" si="39"/>
        <v>32008052013</v>
      </c>
      <c r="B871" s="23">
        <f>VLOOKUP(H871,Nomes!$H$2:$I$79,2,FALSE)</f>
        <v>11</v>
      </c>
      <c r="C871" s="23">
        <f>VLOOKUP(D871,Nomes!$C$2:$D$15,2,FALSE)</f>
        <v>12</v>
      </c>
      <c r="D871" s="23">
        <v>2013</v>
      </c>
      <c r="E871" s="23">
        <v>32</v>
      </c>
      <c r="F871" s="23" t="s">
        <v>14</v>
      </c>
      <c r="G871" s="23" t="s">
        <v>57</v>
      </c>
      <c r="H871" s="23" t="s">
        <v>58</v>
      </c>
      <c r="I871" s="23"/>
      <c r="J871" s="23" t="s">
        <v>22</v>
      </c>
      <c r="K871" s="23" t="s">
        <v>23</v>
      </c>
      <c r="L871" s="23">
        <f>VLOOKUP(H871,Regiões!$A$1:$E$79,4,FALSE)</f>
        <v>8</v>
      </c>
      <c r="M871" s="23" t="str">
        <f>VLOOKUP(H871,Regiões!$A$1:$E$79,5,FALSE)</f>
        <v>Centro-Oeste</v>
      </c>
      <c r="N871" s="91">
        <v>33079.953999999998</v>
      </c>
      <c r="O871" s="91">
        <v>170180.66</v>
      </c>
      <c r="P871" s="91">
        <f t="shared" si="38"/>
        <v>260828.96899999998</v>
      </c>
      <c r="Q871" s="91">
        <v>144346.285</v>
      </c>
      <c r="R871" s="91">
        <v>116482.68399999999</v>
      </c>
      <c r="S871" s="91">
        <v>34570.777999999998</v>
      </c>
      <c r="T871" s="91">
        <v>498660.36099999998</v>
      </c>
      <c r="U871" s="91">
        <v>31126</v>
      </c>
      <c r="V871" s="91">
        <v>16020.7</v>
      </c>
    </row>
    <row r="872" spans="1:22" x14ac:dyDescent="0.25">
      <c r="A872" s="27" t="str">
        <f t="shared" si="39"/>
        <v>32009042013</v>
      </c>
      <c r="B872" s="23">
        <f>VLOOKUP(H872,Nomes!$H$2:$I$79,2,FALSE)</f>
        <v>12</v>
      </c>
      <c r="C872" s="23">
        <f>VLOOKUP(D872,Nomes!$C$2:$D$15,2,FALSE)</f>
        <v>12</v>
      </c>
      <c r="D872" s="23">
        <v>2013</v>
      </c>
      <c r="E872" s="23">
        <v>32</v>
      </c>
      <c r="F872" s="23" t="s">
        <v>14</v>
      </c>
      <c r="G872" s="23" t="s">
        <v>59</v>
      </c>
      <c r="H872" s="23" t="s">
        <v>29</v>
      </c>
      <c r="I872" s="23"/>
      <c r="J872" s="23" t="s">
        <v>22</v>
      </c>
      <c r="K872" s="23" t="s">
        <v>23</v>
      </c>
      <c r="L872" s="23">
        <f>VLOOKUP(H872,Regiões!$A$1:$E$79,4,FALSE)</f>
        <v>10</v>
      </c>
      <c r="M872" s="23" t="str">
        <f>VLOOKUP(H872,Regiões!$A$1:$E$79,5,FALSE)</f>
        <v>Noroeste</v>
      </c>
      <c r="N872" s="91">
        <v>36511.120999999999</v>
      </c>
      <c r="O872" s="91">
        <v>189252.96599999999</v>
      </c>
      <c r="P872" s="91">
        <f t="shared" si="38"/>
        <v>394461.55099999998</v>
      </c>
      <c r="Q872" s="91">
        <v>233788.117</v>
      </c>
      <c r="R872" s="91">
        <v>160673.43400000001</v>
      </c>
      <c r="S872" s="91">
        <v>76351.183999999994</v>
      </c>
      <c r="T872" s="91">
        <v>696576.821</v>
      </c>
      <c r="U872" s="91">
        <v>43882</v>
      </c>
      <c r="V872" s="91">
        <v>15873.86</v>
      </c>
    </row>
    <row r="873" spans="1:22" x14ac:dyDescent="0.25">
      <c r="A873" s="27" t="str">
        <f t="shared" si="39"/>
        <v>32010012013</v>
      </c>
      <c r="B873" s="23">
        <f>VLOOKUP(H873,Nomes!$H$2:$I$79,2,FALSE)</f>
        <v>13</v>
      </c>
      <c r="C873" s="23">
        <f>VLOOKUP(D873,Nomes!$C$2:$D$15,2,FALSE)</f>
        <v>12</v>
      </c>
      <c r="D873" s="23">
        <v>2013</v>
      </c>
      <c r="E873" s="23">
        <v>32</v>
      </c>
      <c r="F873" s="23" t="s">
        <v>14</v>
      </c>
      <c r="G873" s="23" t="s">
        <v>60</v>
      </c>
      <c r="H873" s="23" t="s">
        <v>61</v>
      </c>
      <c r="I873" s="23"/>
      <c r="J873" s="23" t="s">
        <v>22</v>
      </c>
      <c r="K873" s="23" t="s">
        <v>23</v>
      </c>
      <c r="L873" s="23">
        <f>VLOOKUP(H873,Regiões!$A$1:$E$79,4,FALSE)</f>
        <v>9</v>
      </c>
      <c r="M873" s="23" t="str">
        <f>VLOOKUP(H873,Regiões!$A$1:$E$79,5,FALSE)</f>
        <v>Nordeste</v>
      </c>
      <c r="N873" s="91">
        <v>48686.127</v>
      </c>
      <c r="O873" s="91">
        <v>13124.652</v>
      </c>
      <c r="P873" s="91">
        <f t="shared" si="38"/>
        <v>121038.571</v>
      </c>
      <c r="Q873" s="91">
        <v>62888.993999999999</v>
      </c>
      <c r="R873" s="91">
        <v>58149.576999999997</v>
      </c>
      <c r="S873" s="91">
        <v>10319.582</v>
      </c>
      <c r="T873" s="91">
        <v>193168.93299999999</v>
      </c>
      <c r="U873" s="91">
        <v>15169</v>
      </c>
      <c r="V873" s="91">
        <v>12734.45</v>
      </c>
    </row>
    <row r="874" spans="1:22" x14ac:dyDescent="0.25">
      <c r="A874" s="27" t="str">
        <f t="shared" si="39"/>
        <v>32011002013</v>
      </c>
      <c r="B874" s="23">
        <f>VLOOKUP(H874,Nomes!$H$2:$I$79,2,FALSE)</f>
        <v>14</v>
      </c>
      <c r="C874" s="23">
        <f>VLOOKUP(D874,Nomes!$C$2:$D$15,2,FALSE)</f>
        <v>12</v>
      </c>
      <c r="D874" s="23">
        <v>2013</v>
      </c>
      <c r="E874" s="23">
        <v>32</v>
      </c>
      <c r="F874" s="23" t="s">
        <v>14</v>
      </c>
      <c r="G874" s="23" t="s">
        <v>62</v>
      </c>
      <c r="H874" s="23" t="s">
        <v>63</v>
      </c>
      <c r="I874" s="23"/>
      <c r="J874" s="23" t="s">
        <v>32</v>
      </c>
      <c r="K874" s="23" t="s">
        <v>33</v>
      </c>
      <c r="L874" s="23">
        <f>VLOOKUP(H874,Regiões!$A$1:$E$79,4,FALSE)</f>
        <v>6</v>
      </c>
      <c r="M874" s="23" t="str">
        <f>VLOOKUP(H874,Regiões!$A$1:$E$79,5,FALSE)</f>
        <v>Caparaó</v>
      </c>
      <c r="N874" s="91">
        <v>2784.701</v>
      </c>
      <c r="O874" s="91">
        <v>15647.387000000001</v>
      </c>
      <c r="P874" s="91">
        <f t="shared" si="38"/>
        <v>77963.224000000002</v>
      </c>
      <c r="Q874" s="91">
        <v>38697.826000000001</v>
      </c>
      <c r="R874" s="91">
        <v>39265.398000000001</v>
      </c>
      <c r="S874" s="91">
        <v>8697.8349999999991</v>
      </c>
      <c r="T874" s="91">
        <v>105093.147</v>
      </c>
      <c r="U874" s="91">
        <v>10095</v>
      </c>
      <c r="V874" s="91">
        <v>10410.42</v>
      </c>
    </row>
    <row r="875" spans="1:22" x14ac:dyDescent="0.25">
      <c r="A875" s="27" t="str">
        <f t="shared" si="39"/>
        <v>32011592013</v>
      </c>
      <c r="B875" s="23">
        <f>VLOOKUP(H875,Nomes!$H$2:$I$79,2,FALSE)</f>
        <v>15</v>
      </c>
      <c r="C875" s="23">
        <f>VLOOKUP(D875,Nomes!$C$2:$D$15,2,FALSE)</f>
        <v>12</v>
      </c>
      <c r="D875" s="23">
        <v>2013</v>
      </c>
      <c r="E875" s="23">
        <v>32</v>
      </c>
      <c r="F875" s="23" t="s">
        <v>14</v>
      </c>
      <c r="G875" s="23" t="s">
        <v>64</v>
      </c>
      <c r="H875" s="23" t="s">
        <v>65</v>
      </c>
      <c r="I875" s="23"/>
      <c r="J875" s="23" t="s">
        <v>17</v>
      </c>
      <c r="K875" s="23" t="s">
        <v>18</v>
      </c>
      <c r="L875" s="23">
        <f>VLOOKUP(H875,Regiões!$A$1:$E$79,4,FALSE)</f>
        <v>3</v>
      </c>
      <c r="M875" s="23" t="str">
        <f>VLOOKUP(H875,Regiões!$A$1:$E$79,5,FALSE)</f>
        <v>Sudoeste Serrana</v>
      </c>
      <c r="N875" s="91">
        <v>54830.584999999999</v>
      </c>
      <c r="O875" s="91">
        <v>32602.626</v>
      </c>
      <c r="P875" s="91">
        <f t="shared" si="38"/>
        <v>88792.937000000005</v>
      </c>
      <c r="Q875" s="91">
        <v>39514.633999999998</v>
      </c>
      <c r="R875" s="91">
        <v>49278.303</v>
      </c>
      <c r="S875" s="91">
        <v>6140.9390000000003</v>
      </c>
      <c r="T875" s="91">
        <v>182367.08600000001</v>
      </c>
      <c r="U875" s="91">
        <v>12669</v>
      </c>
      <c r="V875" s="91">
        <v>14394.75</v>
      </c>
    </row>
    <row r="876" spans="1:22" x14ac:dyDescent="0.25">
      <c r="A876" s="27" t="str">
        <f t="shared" si="39"/>
        <v>32012092013</v>
      </c>
      <c r="B876" s="23">
        <f>VLOOKUP(H876,Nomes!$H$2:$I$79,2,FALSE)</f>
        <v>16</v>
      </c>
      <c r="C876" s="23">
        <f>VLOOKUP(D876,Nomes!$C$2:$D$15,2,FALSE)</f>
        <v>12</v>
      </c>
      <c r="D876" s="23">
        <v>2013</v>
      </c>
      <c r="E876" s="23">
        <v>32</v>
      </c>
      <c r="F876" s="23" t="s">
        <v>14</v>
      </c>
      <c r="G876" s="23" t="s">
        <v>66</v>
      </c>
      <c r="H876" s="23" t="s">
        <v>48</v>
      </c>
      <c r="I876" s="23"/>
      <c r="J876" s="23" t="s">
        <v>32</v>
      </c>
      <c r="K876" s="23" t="s">
        <v>33</v>
      </c>
      <c r="L876" s="23">
        <f>VLOOKUP(H876,Regiões!$A$1:$E$79,4,FALSE)</f>
        <v>5</v>
      </c>
      <c r="M876" s="23" t="str">
        <f>VLOOKUP(H876,Regiões!$A$1:$E$79,5,FALSE)</f>
        <v>Central Sul</v>
      </c>
      <c r="N876" s="91">
        <v>34907.557999999997</v>
      </c>
      <c r="O876" s="91">
        <v>1115044.341</v>
      </c>
      <c r="P876" s="91">
        <f t="shared" si="38"/>
        <v>2488353.75</v>
      </c>
      <c r="Q876" s="91">
        <v>1774227.8259999999</v>
      </c>
      <c r="R876" s="91">
        <v>714125.924</v>
      </c>
      <c r="S876" s="91">
        <v>601304.49399999995</v>
      </c>
      <c r="T876" s="91">
        <v>4239610.142</v>
      </c>
      <c r="U876" s="91">
        <v>205213</v>
      </c>
      <c r="V876" s="91">
        <v>20659.560000000001</v>
      </c>
    </row>
    <row r="877" spans="1:22" x14ac:dyDescent="0.25">
      <c r="A877" s="27" t="str">
        <f t="shared" si="39"/>
        <v>32013082013</v>
      </c>
      <c r="B877" s="23">
        <f>VLOOKUP(H877,Nomes!$H$2:$I$79,2,FALSE)</f>
        <v>17</v>
      </c>
      <c r="C877" s="23">
        <f>VLOOKUP(D877,Nomes!$C$2:$D$15,2,FALSE)</f>
        <v>12</v>
      </c>
      <c r="D877" s="23">
        <v>2013</v>
      </c>
      <c r="E877" s="23">
        <v>32</v>
      </c>
      <c r="F877" s="23" t="s">
        <v>14</v>
      </c>
      <c r="G877" s="23" t="s">
        <v>67</v>
      </c>
      <c r="H877" s="23" t="s">
        <v>68</v>
      </c>
      <c r="I877" s="23" t="s">
        <v>69</v>
      </c>
      <c r="J877" s="23" t="s">
        <v>17</v>
      </c>
      <c r="K877" s="23" t="s">
        <v>18</v>
      </c>
      <c r="L877" s="23">
        <f>VLOOKUP(H877,Regiões!$A$1:$E$79,4,FALSE)</f>
        <v>1</v>
      </c>
      <c r="M877" s="23" t="str">
        <f>VLOOKUP(H877,Regiões!$A$1:$E$79,5,FALSE)</f>
        <v>Metropolitana</v>
      </c>
      <c r="N877" s="91">
        <v>7255.4409999999998</v>
      </c>
      <c r="O877" s="91">
        <v>933496.49399999995</v>
      </c>
      <c r="P877" s="91">
        <f t="shared" si="38"/>
        <v>4477891.7190000005</v>
      </c>
      <c r="Q877" s="91">
        <v>3265668.0720000002</v>
      </c>
      <c r="R877" s="91">
        <v>1212223.6470000001</v>
      </c>
      <c r="S877" s="91">
        <v>1483570.2450000001</v>
      </c>
      <c r="T877" s="91">
        <v>6902213.9000000004</v>
      </c>
      <c r="U877" s="91">
        <v>375974</v>
      </c>
      <c r="V877" s="91">
        <v>18358.22</v>
      </c>
    </row>
    <row r="878" spans="1:22" x14ac:dyDescent="0.25">
      <c r="A878" s="27" t="str">
        <f t="shared" si="39"/>
        <v>32014072013</v>
      </c>
      <c r="B878" s="23">
        <f>VLOOKUP(H878,Nomes!$H$2:$I$79,2,FALSE)</f>
        <v>18</v>
      </c>
      <c r="C878" s="23">
        <f>VLOOKUP(D878,Nomes!$C$2:$D$15,2,FALSE)</f>
        <v>12</v>
      </c>
      <c r="D878" s="23">
        <v>2013</v>
      </c>
      <c r="E878" s="23">
        <v>32</v>
      </c>
      <c r="F878" s="23" t="s">
        <v>14</v>
      </c>
      <c r="G878" s="23" t="s">
        <v>72</v>
      </c>
      <c r="H878" s="23" t="s">
        <v>73</v>
      </c>
      <c r="I878" s="23"/>
      <c r="J878" s="23" t="s">
        <v>32</v>
      </c>
      <c r="K878" s="23" t="s">
        <v>33</v>
      </c>
      <c r="L878" s="23">
        <f>VLOOKUP(H878,Regiões!$A$1:$E$79,4,FALSE)</f>
        <v>5</v>
      </c>
      <c r="M878" s="23" t="str">
        <f>VLOOKUP(H878,Regiões!$A$1:$E$79,5,FALSE)</f>
        <v>Central Sul</v>
      </c>
      <c r="N878" s="91">
        <v>40899.728999999999</v>
      </c>
      <c r="O878" s="91">
        <v>145008.60200000001</v>
      </c>
      <c r="P878" s="91">
        <f t="shared" si="38"/>
        <v>371670.19499999995</v>
      </c>
      <c r="Q878" s="91">
        <v>233196.73499999999</v>
      </c>
      <c r="R878" s="91">
        <v>138473.46</v>
      </c>
      <c r="S878" s="91">
        <v>73971.697</v>
      </c>
      <c r="T878" s="91">
        <v>631550.22499999998</v>
      </c>
      <c r="U878" s="91">
        <v>37331</v>
      </c>
      <c r="V878" s="91">
        <v>16917.580000000002</v>
      </c>
    </row>
    <row r="879" spans="1:22" x14ac:dyDescent="0.25">
      <c r="A879" s="27" t="str">
        <f t="shared" si="39"/>
        <v>32015062013</v>
      </c>
      <c r="B879" s="23">
        <f>VLOOKUP(H879,Nomes!$H$2:$I$79,2,FALSE)</f>
        <v>19</v>
      </c>
      <c r="C879" s="23">
        <f>VLOOKUP(D879,Nomes!$C$2:$D$15,2,FALSE)</f>
        <v>12</v>
      </c>
      <c r="D879" s="23">
        <v>2013</v>
      </c>
      <c r="E879" s="23">
        <v>32</v>
      </c>
      <c r="F879" s="23" t="s">
        <v>14</v>
      </c>
      <c r="G879" s="23" t="s">
        <v>74</v>
      </c>
      <c r="H879" s="23" t="s">
        <v>42</v>
      </c>
      <c r="I879" s="23"/>
      <c r="J879" s="23" t="s">
        <v>22</v>
      </c>
      <c r="K879" s="23" t="s">
        <v>23</v>
      </c>
      <c r="L879" s="23">
        <f>VLOOKUP(H879,Regiões!$A$1:$E$79,4,FALSE)</f>
        <v>8</v>
      </c>
      <c r="M879" s="23" t="str">
        <f>VLOOKUP(H879,Regiões!$A$1:$E$79,5,FALSE)</f>
        <v>Centro-Oeste</v>
      </c>
      <c r="N879" s="91">
        <v>49286.813000000002</v>
      </c>
      <c r="O879" s="91">
        <v>571499.88399999996</v>
      </c>
      <c r="P879" s="91">
        <f t="shared" si="38"/>
        <v>1568042.4710000001</v>
      </c>
      <c r="Q879" s="91">
        <v>1130579.6270000001</v>
      </c>
      <c r="R879" s="91">
        <v>437462.84399999998</v>
      </c>
      <c r="S879" s="91">
        <v>338225.81699999998</v>
      </c>
      <c r="T879" s="91">
        <v>2527054.986</v>
      </c>
      <c r="U879" s="91">
        <v>120677</v>
      </c>
      <c r="V879" s="91">
        <v>20940.650000000001</v>
      </c>
    </row>
    <row r="880" spans="1:22" x14ac:dyDescent="0.25">
      <c r="A880" s="27" t="str">
        <f t="shared" si="39"/>
        <v>32016052013</v>
      </c>
      <c r="B880" s="23">
        <f>VLOOKUP(H880,Nomes!$H$2:$I$79,2,FALSE)</f>
        <v>20</v>
      </c>
      <c r="C880" s="23">
        <f>VLOOKUP(D880,Nomes!$C$2:$D$15,2,FALSE)</f>
        <v>12</v>
      </c>
      <c r="D880" s="23">
        <v>2013</v>
      </c>
      <c r="E880" s="23">
        <v>32</v>
      </c>
      <c r="F880" s="23" t="s">
        <v>14</v>
      </c>
      <c r="G880" s="23" t="s">
        <v>75</v>
      </c>
      <c r="H880" s="23" t="s">
        <v>76</v>
      </c>
      <c r="I880" s="23"/>
      <c r="J880" s="23" t="s">
        <v>51</v>
      </c>
      <c r="K880" s="23" t="s">
        <v>52</v>
      </c>
      <c r="L880" s="23">
        <f>VLOOKUP(H880,Regiões!$A$1:$E$79,4,FALSE)</f>
        <v>9</v>
      </c>
      <c r="M880" s="23" t="str">
        <f>VLOOKUP(H880,Regiões!$A$1:$E$79,5,FALSE)</f>
        <v>Nordeste</v>
      </c>
      <c r="N880" s="91">
        <v>49702.949000000001</v>
      </c>
      <c r="O880" s="91">
        <v>79868.111000000004</v>
      </c>
      <c r="P880" s="91">
        <f t="shared" si="38"/>
        <v>244416.30499999999</v>
      </c>
      <c r="Q880" s="91">
        <v>121859.818</v>
      </c>
      <c r="R880" s="91">
        <v>122556.48699999999</v>
      </c>
      <c r="S880" s="91">
        <v>51620.879000000001</v>
      </c>
      <c r="T880" s="91">
        <v>425608.24400000001</v>
      </c>
      <c r="U880" s="91">
        <v>30659</v>
      </c>
      <c r="V880" s="91">
        <v>13882</v>
      </c>
    </row>
    <row r="881" spans="1:22" x14ac:dyDescent="0.25">
      <c r="A881" s="27" t="str">
        <f t="shared" si="39"/>
        <v>32017042013</v>
      </c>
      <c r="B881" s="23">
        <f>VLOOKUP(H881,Nomes!$H$2:$I$79,2,FALSE)</f>
        <v>21</v>
      </c>
      <c r="C881" s="23">
        <f>VLOOKUP(D881,Nomes!$C$2:$D$15,2,FALSE)</f>
        <v>12</v>
      </c>
      <c r="D881" s="23">
        <v>2013</v>
      </c>
      <c r="E881" s="23">
        <v>32</v>
      </c>
      <c r="F881" s="23" t="s">
        <v>14</v>
      </c>
      <c r="G881" s="23" t="s">
        <v>79</v>
      </c>
      <c r="H881" s="23" t="s">
        <v>80</v>
      </c>
      <c r="I881" s="23"/>
      <c r="J881" s="23" t="s">
        <v>17</v>
      </c>
      <c r="K881" s="23" t="s">
        <v>18</v>
      </c>
      <c r="L881" s="23">
        <f>VLOOKUP(H881,Regiões!$A$1:$E$79,4,FALSE)</f>
        <v>3</v>
      </c>
      <c r="M881" s="23" t="str">
        <f>VLOOKUP(H881,Regiões!$A$1:$E$79,5,FALSE)</f>
        <v>Sudoeste Serrana</v>
      </c>
      <c r="N881" s="91">
        <v>21986.456999999999</v>
      </c>
      <c r="O881" s="91">
        <v>20314.471000000001</v>
      </c>
      <c r="P881" s="91">
        <f t="shared" si="38"/>
        <v>104839.55900000001</v>
      </c>
      <c r="Q881" s="91">
        <v>55409.362000000001</v>
      </c>
      <c r="R881" s="91">
        <v>49430.197</v>
      </c>
      <c r="S881" s="91">
        <v>15226.083000000001</v>
      </c>
      <c r="T881" s="91">
        <v>162366.57199999999</v>
      </c>
      <c r="U881" s="91">
        <v>12579</v>
      </c>
      <c r="V881" s="91">
        <v>12907.75</v>
      </c>
    </row>
    <row r="882" spans="1:22" x14ac:dyDescent="0.25">
      <c r="A882" s="27" t="str">
        <f t="shared" si="39"/>
        <v>32018032013</v>
      </c>
      <c r="B882" s="23">
        <f>VLOOKUP(H882,Nomes!$H$2:$I$79,2,FALSE)</f>
        <v>22</v>
      </c>
      <c r="C882" s="23">
        <f>VLOOKUP(D882,Nomes!$C$2:$D$15,2,FALSE)</f>
        <v>12</v>
      </c>
      <c r="D882" s="23">
        <v>2013</v>
      </c>
      <c r="E882" s="23">
        <v>32</v>
      </c>
      <c r="F882" s="23" t="s">
        <v>14</v>
      </c>
      <c r="G882" s="23" t="s">
        <v>81</v>
      </c>
      <c r="H882" s="23" t="s">
        <v>82</v>
      </c>
      <c r="I882" s="23"/>
      <c r="J882" s="23" t="s">
        <v>32</v>
      </c>
      <c r="K882" s="23" t="s">
        <v>33</v>
      </c>
      <c r="L882" s="23">
        <f>VLOOKUP(H882,Regiões!$A$1:$E$79,4,FALSE)</f>
        <v>6</v>
      </c>
      <c r="M882" s="23" t="str">
        <f>VLOOKUP(H882,Regiões!$A$1:$E$79,5,FALSE)</f>
        <v>Caparaó</v>
      </c>
      <c r="N882" s="91">
        <v>7372.61</v>
      </c>
      <c r="O882" s="91">
        <v>6484.3130000000001</v>
      </c>
      <c r="P882" s="91">
        <f t="shared" si="38"/>
        <v>32321.183000000001</v>
      </c>
      <c r="Q882" s="91">
        <v>10747.501</v>
      </c>
      <c r="R882" s="91">
        <v>21573.682000000001</v>
      </c>
      <c r="S882" s="91">
        <v>1570.575</v>
      </c>
      <c r="T882" s="91">
        <v>47748.682000000001</v>
      </c>
      <c r="U882" s="91">
        <v>4688</v>
      </c>
      <c r="V882" s="91">
        <v>10185.299999999999</v>
      </c>
    </row>
    <row r="883" spans="1:22" x14ac:dyDescent="0.25">
      <c r="A883" s="27" t="str">
        <f t="shared" si="39"/>
        <v>32019022013</v>
      </c>
      <c r="B883" s="23">
        <f>VLOOKUP(H883,Nomes!$H$2:$I$79,2,FALSE)</f>
        <v>23</v>
      </c>
      <c r="C883" s="23">
        <f>VLOOKUP(D883,Nomes!$C$2:$D$15,2,FALSE)</f>
        <v>12</v>
      </c>
      <c r="D883" s="23">
        <v>2013</v>
      </c>
      <c r="E883" s="23">
        <v>32</v>
      </c>
      <c r="F883" s="23" t="s">
        <v>14</v>
      </c>
      <c r="G883" s="23" t="s">
        <v>83</v>
      </c>
      <c r="H883" s="23" t="s">
        <v>84</v>
      </c>
      <c r="I883" s="23"/>
      <c r="J883" s="23" t="s">
        <v>17</v>
      </c>
      <c r="K883" s="23" t="s">
        <v>18</v>
      </c>
      <c r="L883" s="23">
        <f>VLOOKUP(H883,Regiões!$A$1:$E$79,4,FALSE)</f>
        <v>3</v>
      </c>
      <c r="M883" s="23" t="str">
        <f>VLOOKUP(H883,Regiões!$A$1:$E$79,5,FALSE)</f>
        <v>Sudoeste Serrana</v>
      </c>
      <c r="N883" s="91">
        <v>96281.972999999998</v>
      </c>
      <c r="O883" s="91">
        <v>142600.29500000001</v>
      </c>
      <c r="P883" s="91">
        <f t="shared" si="38"/>
        <v>323853.43</v>
      </c>
      <c r="Q883" s="91">
        <v>195219.61300000001</v>
      </c>
      <c r="R883" s="91">
        <v>128633.817</v>
      </c>
      <c r="S883" s="91">
        <v>37905.771000000001</v>
      </c>
      <c r="T883" s="91">
        <v>600641.47</v>
      </c>
      <c r="U883" s="91">
        <v>34059</v>
      </c>
      <c r="V883" s="91">
        <v>17635.32</v>
      </c>
    </row>
    <row r="884" spans="1:22" x14ac:dyDescent="0.25">
      <c r="A884" s="27" t="str">
        <f t="shared" si="39"/>
        <v>32020092013</v>
      </c>
      <c r="B884" s="23">
        <f>VLOOKUP(H884,Nomes!$H$2:$I$79,2,FALSE)</f>
        <v>24</v>
      </c>
      <c r="C884" s="23">
        <f>VLOOKUP(D884,Nomes!$C$2:$D$15,2,FALSE)</f>
        <v>12</v>
      </c>
      <c r="D884" s="23">
        <v>2013</v>
      </c>
      <c r="E884" s="23">
        <v>32</v>
      </c>
      <c r="F884" s="23" t="s">
        <v>14</v>
      </c>
      <c r="G884" s="23" t="s">
        <v>85</v>
      </c>
      <c r="H884" s="23" t="s">
        <v>86</v>
      </c>
      <c r="I884" s="23"/>
      <c r="J884" s="23" t="s">
        <v>32</v>
      </c>
      <c r="K884" s="23" t="s">
        <v>33</v>
      </c>
      <c r="L884" s="23">
        <f>VLOOKUP(H884,Regiões!$A$1:$E$79,4,FALSE)</f>
        <v>6</v>
      </c>
      <c r="M884" s="23" t="str">
        <f>VLOOKUP(H884,Regiões!$A$1:$E$79,5,FALSE)</f>
        <v>Caparaó</v>
      </c>
      <c r="N884" s="91">
        <v>12221.831</v>
      </c>
      <c r="O884" s="91">
        <v>23081.219000000001</v>
      </c>
      <c r="P884" s="91">
        <f t="shared" si="38"/>
        <v>52943.218000000001</v>
      </c>
      <c r="Q884" s="91">
        <v>26268.848000000002</v>
      </c>
      <c r="R884" s="91">
        <v>26674.37</v>
      </c>
      <c r="S884" s="91">
        <v>6484.1440000000002</v>
      </c>
      <c r="T884" s="91">
        <v>94730.413</v>
      </c>
      <c r="U884" s="91">
        <v>6827</v>
      </c>
      <c r="V884" s="91">
        <v>13875.85</v>
      </c>
    </row>
    <row r="885" spans="1:22" x14ac:dyDescent="0.25">
      <c r="A885" s="27" t="str">
        <f t="shared" si="39"/>
        <v>32021082013</v>
      </c>
      <c r="B885" s="23">
        <f>VLOOKUP(H885,Nomes!$H$2:$I$79,2,FALSE)</f>
        <v>25</v>
      </c>
      <c r="C885" s="23">
        <f>VLOOKUP(D885,Nomes!$C$2:$D$15,2,FALSE)</f>
        <v>12</v>
      </c>
      <c r="D885" s="23">
        <v>2013</v>
      </c>
      <c r="E885" s="23">
        <v>32</v>
      </c>
      <c r="F885" s="23" t="s">
        <v>14</v>
      </c>
      <c r="G885" s="23" t="s">
        <v>87</v>
      </c>
      <c r="H885" s="23" t="s">
        <v>88</v>
      </c>
      <c r="I885" s="23"/>
      <c r="J885" s="23" t="s">
        <v>22</v>
      </c>
      <c r="K885" s="23" t="s">
        <v>23</v>
      </c>
      <c r="L885" s="23">
        <f>VLOOKUP(H885,Regiões!$A$1:$E$79,4,FALSE)</f>
        <v>10</v>
      </c>
      <c r="M885" s="23" t="str">
        <f>VLOOKUP(H885,Regiões!$A$1:$E$79,5,FALSE)</f>
        <v>Noroeste</v>
      </c>
      <c r="N885" s="91">
        <v>61435.33</v>
      </c>
      <c r="O885" s="91">
        <v>79423.804000000004</v>
      </c>
      <c r="P885" s="91">
        <f t="shared" si="38"/>
        <v>177469.16399999999</v>
      </c>
      <c r="Q885" s="91">
        <v>83910.324999999997</v>
      </c>
      <c r="R885" s="91">
        <v>93558.839000000007</v>
      </c>
      <c r="S885" s="91">
        <v>18306.716</v>
      </c>
      <c r="T885" s="91">
        <v>336635.01299999998</v>
      </c>
      <c r="U885" s="91">
        <v>24327</v>
      </c>
      <c r="V885" s="91">
        <v>13837.92</v>
      </c>
    </row>
    <row r="886" spans="1:22" x14ac:dyDescent="0.25">
      <c r="A886" s="27" t="str">
        <f t="shared" si="39"/>
        <v>32022072013</v>
      </c>
      <c r="B886" s="23">
        <f>VLOOKUP(H886,Nomes!$H$2:$I$79,2,FALSE)</f>
        <v>26</v>
      </c>
      <c r="C886" s="23">
        <f>VLOOKUP(D886,Nomes!$C$2:$D$15,2,FALSE)</f>
        <v>12</v>
      </c>
      <c r="D886" s="23">
        <v>2013</v>
      </c>
      <c r="E886" s="23">
        <v>32</v>
      </c>
      <c r="F886" s="23" t="s">
        <v>14</v>
      </c>
      <c r="G886" s="23" t="s">
        <v>89</v>
      </c>
      <c r="H886" s="23" t="s">
        <v>90</v>
      </c>
      <c r="I886" s="23" t="s">
        <v>69</v>
      </c>
      <c r="J886" s="23" t="s">
        <v>51</v>
      </c>
      <c r="K886" s="23" t="s">
        <v>52</v>
      </c>
      <c r="L886" s="23">
        <f>VLOOKUP(H886,Regiões!$A$1:$E$79,4,FALSE)</f>
        <v>1</v>
      </c>
      <c r="M886" s="23" t="str">
        <f>VLOOKUP(H886,Regiões!$A$1:$E$79,5,FALSE)</f>
        <v>Metropolitana</v>
      </c>
      <c r="N886" s="91">
        <v>13802.866</v>
      </c>
      <c r="O886" s="91">
        <v>199001.228</v>
      </c>
      <c r="P886" s="91">
        <f t="shared" si="38"/>
        <v>211373.337</v>
      </c>
      <c r="Q886" s="91">
        <v>127926.519</v>
      </c>
      <c r="R886" s="91">
        <v>83446.817999999999</v>
      </c>
      <c r="S886" s="91">
        <v>39241.868999999999</v>
      </c>
      <c r="T886" s="91">
        <v>463419.3</v>
      </c>
      <c r="U886" s="91">
        <v>19177</v>
      </c>
      <c r="V886" s="91">
        <v>24165.37</v>
      </c>
    </row>
    <row r="887" spans="1:22" x14ac:dyDescent="0.25">
      <c r="A887" s="27" t="str">
        <f t="shared" si="39"/>
        <v>32022562013</v>
      </c>
      <c r="B887" s="23">
        <f>VLOOKUP(H887,Nomes!$H$2:$I$79,2,FALSE)</f>
        <v>27</v>
      </c>
      <c r="C887" s="23">
        <f>VLOOKUP(D887,Nomes!$C$2:$D$15,2,FALSE)</f>
        <v>12</v>
      </c>
      <c r="D887" s="23">
        <v>2013</v>
      </c>
      <c r="E887" s="23">
        <v>32</v>
      </c>
      <c r="F887" s="23" t="s">
        <v>14</v>
      </c>
      <c r="G887" s="23" t="s">
        <v>191</v>
      </c>
      <c r="H887" s="23" t="s">
        <v>192</v>
      </c>
      <c r="I887" s="23"/>
      <c r="J887" s="23" t="s">
        <v>22</v>
      </c>
      <c r="K887" s="23" t="s">
        <v>23</v>
      </c>
      <c r="L887" s="23">
        <f>VLOOKUP(H887,Regiões!$A$1:$E$79,4,FALSE)</f>
        <v>8</v>
      </c>
      <c r="M887" s="23" t="str">
        <f>VLOOKUP(H887,Regiões!$A$1:$E$79,5,FALSE)</f>
        <v>Centro-Oeste</v>
      </c>
      <c r="N887" s="91">
        <v>31656.460999999999</v>
      </c>
      <c r="O887" s="91">
        <v>22424.543000000001</v>
      </c>
      <c r="P887" s="91">
        <f t="shared" si="38"/>
        <v>84558.24</v>
      </c>
      <c r="Q887" s="91">
        <v>37938.745000000003</v>
      </c>
      <c r="R887" s="91">
        <v>46619.495000000003</v>
      </c>
      <c r="S887" s="91">
        <v>8306.9629999999997</v>
      </c>
      <c r="T887" s="91">
        <v>146946.20600000001</v>
      </c>
      <c r="U887" s="91">
        <v>11953</v>
      </c>
      <c r="V887" s="91">
        <v>12293.67</v>
      </c>
    </row>
    <row r="888" spans="1:22" x14ac:dyDescent="0.25">
      <c r="A888" s="27" t="str">
        <f t="shared" si="39"/>
        <v>32023062013</v>
      </c>
      <c r="B888" s="23">
        <f>VLOOKUP(H888,Nomes!$H$2:$I$79,2,FALSE)</f>
        <v>28</v>
      </c>
      <c r="C888" s="23">
        <f>VLOOKUP(D888,Nomes!$C$2:$D$15,2,FALSE)</f>
        <v>12</v>
      </c>
      <c r="D888" s="23">
        <v>2013</v>
      </c>
      <c r="E888" s="23">
        <v>32</v>
      </c>
      <c r="F888" s="23" t="s">
        <v>14</v>
      </c>
      <c r="G888" s="23" t="s">
        <v>91</v>
      </c>
      <c r="H888" s="23" t="s">
        <v>92</v>
      </c>
      <c r="I888" s="23"/>
      <c r="J888" s="23" t="s">
        <v>32</v>
      </c>
      <c r="K888" s="23" t="s">
        <v>33</v>
      </c>
      <c r="L888" s="23">
        <f>VLOOKUP(H888,Regiões!$A$1:$E$79,4,FALSE)</f>
        <v>6</v>
      </c>
      <c r="M888" s="23" t="str">
        <f>VLOOKUP(H888,Regiões!$A$1:$E$79,5,FALSE)</f>
        <v>Caparaó</v>
      </c>
      <c r="N888" s="91">
        <v>26579.794000000002</v>
      </c>
      <c r="O888" s="91">
        <v>33669.991000000002</v>
      </c>
      <c r="P888" s="91">
        <f t="shared" si="38"/>
        <v>284466.761</v>
      </c>
      <c r="Q888" s="91">
        <v>171462.549</v>
      </c>
      <c r="R888" s="91">
        <v>113004.212</v>
      </c>
      <c r="S888" s="91">
        <v>32052.003000000001</v>
      </c>
      <c r="T888" s="91">
        <v>376768.549</v>
      </c>
      <c r="U888" s="91">
        <v>30144</v>
      </c>
      <c r="V888" s="91">
        <v>12498.96</v>
      </c>
    </row>
    <row r="889" spans="1:22" x14ac:dyDescent="0.25">
      <c r="A889" s="27" t="str">
        <f t="shared" si="39"/>
        <v>32024052013</v>
      </c>
      <c r="B889" s="23">
        <f>VLOOKUP(H889,Nomes!$H$2:$I$79,2,FALSE)</f>
        <v>29</v>
      </c>
      <c r="C889" s="23">
        <f>VLOOKUP(D889,Nomes!$C$2:$D$15,2,FALSE)</f>
        <v>12</v>
      </c>
      <c r="D889" s="23">
        <v>2013</v>
      </c>
      <c r="E889" s="23">
        <v>32</v>
      </c>
      <c r="F889" s="23" t="s">
        <v>14</v>
      </c>
      <c r="G889" s="23" t="s">
        <v>93</v>
      </c>
      <c r="H889" s="23" t="s">
        <v>38</v>
      </c>
      <c r="I889" s="23" t="s">
        <v>69</v>
      </c>
      <c r="J889" s="23" t="s">
        <v>17</v>
      </c>
      <c r="K889" s="23" t="s">
        <v>18</v>
      </c>
      <c r="L889" s="23">
        <f>VLOOKUP(H889,Regiões!$A$1:$E$79,4,FALSE)</f>
        <v>1</v>
      </c>
      <c r="M889" s="23" t="str">
        <f>VLOOKUP(H889,Regiões!$A$1:$E$79,5,FALSE)</f>
        <v>Metropolitana</v>
      </c>
      <c r="N889" s="91">
        <v>36609.194000000003</v>
      </c>
      <c r="O889" s="91">
        <v>250350.45800000001</v>
      </c>
      <c r="P889" s="91">
        <f t="shared" si="38"/>
        <v>1339317.5460000001</v>
      </c>
      <c r="Q889" s="91">
        <v>912759.41099999996</v>
      </c>
      <c r="R889" s="91">
        <v>426558.13500000001</v>
      </c>
      <c r="S889" s="91">
        <v>178854.18400000001</v>
      </c>
      <c r="T889" s="91">
        <v>1805131.382</v>
      </c>
      <c r="U889" s="91">
        <v>116278</v>
      </c>
      <c r="V889" s="91">
        <v>15524.27</v>
      </c>
    </row>
    <row r="890" spans="1:22" x14ac:dyDescent="0.25">
      <c r="A890" s="27" t="str">
        <f t="shared" si="39"/>
        <v>32024542013</v>
      </c>
      <c r="B890" s="23">
        <f>VLOOKUP(H890,Nomes!$H$2:$I$79,2,FALSE)</f>
        <v>30</v>
      </c>
      <c r="C890" s="23">
        <f>VLOOKUP(D890,Nomes!$C$2:$D$15,2,FALSE)</f>
        <v>12</v>
      </c>
      <c r="D890" s="23">
        <v>2013</v>
      </c>
      <c r="E890" s="23">
        <v>32</v>
      </c>
      <c r="F890" s="23" t="s">
        <v>14</v>
      </c>
      <c r="G890" s="23" t="s">
        <v>94</v>
      </c>
      <c r="H890" s="23" t="s">
        <v>95</v>
      </c>
      <c r="I890" s="23"/>
      <c r="J890" s="23" t="s">
        <v>32</v>
      </c>
      <c r="K890" s="23" t="s">
        <v>33</v>
      </c>
      <c r="L890" s="23">
        <f>VLOOKUP(H890,Regiões!$A$1:$E$79,4,FALSE)</f>
        <v>6</v>
      </c>
      <c r="M890" s="23" t="str">
        <f>VLOOKUP(H890,Regiões!$A$1:$E$79,5,FALSE)</f>
        <v>Caparaó</v>
      </c>
      <c r="N890" s="91">
        <v>38284.976999999999</v>
      </c>
      <c r="O890" s="91">
        <v>14614.148999999999</v>
      </c>
      <c r="P890" s="91">
        <f t="shared" si="38"/>
        <v>172153.88699999999</v>
      </c>
      <c r="Q890" s="91">
        <v>83466.365999999995</v>
      </c>
      <c r="R890" s="91">
        <v>88687.520999999993</v>
      </c>
      <c r="S890" s="91">
        <v>14576.406999999999</v>
      </c>
      <c r="T890" s="91">
        <v>239629.42</v>
      </c>
      <c r="U890" s="91">
        <v>24575</v>
      </c>
      <c r="V890" s="91">
        <v>9750.94</v>
      </c>
    </row>
    <row r="891" spans="1:22" x14ac:dyDescent="0.25">
      <c r="A891" s="27" t="str">
        <f t="shared" si="39"/>
        <v>32025042013</v>
      </c>
      <c r="B891" s="23">
        <f>VLOOKUP(H891,Nomes!$H$2:$I$79,2,FALSE)</f>
        <v>31</v>
      </c>
      <c r="C891" s="23">
        <f>VLOOKUP(D891,Nomes!$C$2:$D$15,2,FALSE)</f>
        <v>12</v>
      </c>
      <c r="D891" s="23">
        <v>2013</v>
      </c>
      <c r="E891" s="23">
        <v>32</v>
      </c>
      <c r="F891" s="23" t="s">
        <v>14</v>
      </c>
      <c r="G891" s="23" t="s">
        <v>96</v>
      </c>
      <c r="H891" s="23" t="s">
        <v>97</v>
      </c>
      <c r="I891" s="23"/>
      <c r="J891" s="23" t="s">
        <v>51</v>
      </c>
      <c r="K891" s="23" t="s">
        <v>52</v>
      </c>
      <c r="L891" s="23">
        <f>VLOOKUP(H891,Regiões!$A$1:$E$79,4,FALSE)</f>
        <v>7</v>
      </c>
      <c r="M891" s="23" t="str">
        <f>VLOOKUP(H891,Regiões!$A$1:$E$79,5,FALSE)</f>
        <v>Rio Doce</v>
      </c>
      <c r="N891" s="91">
        <v>12042.091</v>
      </c>
      <c r="O891" s="91">
        <v>36521.862999999998</v>
      </c>
      <c r="P891" s="91">
        <f t="shared" si="38"/>
        <v>125422.96100000001</v>
      </c>
      <c r="Q891" s="91">
        <v>77016.179000000004</v>
      </c>
      <c r="R891" s="91">
        <v>48406.781999999999</v>
      </c>
      <c r="S891" s="91">
        <v>20459.763999999999</v>
      </c>
      <c r="T891" s="91">
        <v>194446.679</v>
      </c>
      <c r="U891" s="91">
        <v>12124</v>
      </c>
      <c r="V891" s="91">
        <v>16038.16</v>
      </c>
    </row>
    <row r="892" spans="1:22" x14ac:dyDescent="0.25">
      <c r="A892" s="27" t="str">
        <f t="shared" si="39"/>
        <v>32025532013</v>
      </c>
      <c r="B892" s="23">
        <f>VLOOKUP(H892,Nomes!$H$2:$I$79,2,FALSE)</f>
        <v>32</v>
      </c>
      <c r="C892" s="23">
        <f>VLOOKUP(D892,Nomes!$C$2:$D$15,2,FALSE)</f>
        <v>12</v>
      </c>
      <c r="D892" s="23">
        <v>2013</v>
      </c>
      <c r="E892" s="23">
        <v>32</v>
      </c>
      <c r="F892" s="23" t="s">
        <v>14</v>
      </c>
      <c r="G892" s="23" t="s">
        <v>98</v>
      </c>
      <c r="H892" s="23" t="s">
        <v>99</v>
      </c>
      <c r="I892" s="23"/>
      <c r="J892" s="23" t="s">
        <v>32</v>
      </c>
      <c r="K892" s="23" t="s">
        <v>33</v>
      </c>
      <c r="L892" s="23">
        <f>VLOOKUP(H892,Regiões!$A$1:$E$79,4,FALSE)</f>
        <v>6</v>
      </c>
      <c r="M892" s="23" t="str">
        <f>VLOOKUP(H892,Regiões!$A$1:$E$79,5,FALSE)</f>
        <v>Caparaó</v>
      </c>
      <c r="N892" s="91">
        <v>19499.585999999999</v>
      </c>
      <c r="O892" s="91">
        <v>4972.3180000000002</v>
      </c>
      <c r="P892" s="91">
        <f t="shared" si="38"/>
        <v>61112.131999999998</v>
      </c>
      <c r="Q892" s="91">
        <v>21871.157999999999</v>
      </c>
      <c r="R892" s="91">
        <v>39240.974000000002</v>
      </c>
      <c r="S892" s="91">
        <v>3336.9029999999998</v>
      </c>
      <c r="T892" s="91">
        <v>88920.938999999998</v>
      </c>
      <c r="U892" s="91">
        <v>9400</v>
      </c>
      <c r="V892" s="91">
        <v>9459.67</v>
      </c>
    </row>
    <row r="893" spans="1:22" x14ac:dyDescent="0.25">
      <c r="A893" s="27" t="str">
        <f t="shared" si="39"/>
        <v>32026032013</v>
      </c>
      <c r="B893" s="23">
        <f>VLOOKUP(H893,Nomes!$H$2:$I$79,2,FALSE)</f>
        <v>33</v>
      </c>
      <c r="C893" s="23">
        <f>VLOOKUP(D893,Nomes!$C$2:$D$15,2,FALSE)</f>
        <v>12</v>
      </c>
      <c r="D893" s="23">
        <v>2013</v>
      </c>
      <c r="E893" s="23">
        <v>32</v>
      </c>
      <c r="F893" s="23" t="s">
        <v>14</v>
      </c>
      <c r="G893" s="23" t="s">
        <v>100</v>
      </c>
      <c r="H893" s="23" t="s">
        <v>101</v>
      </c>
      <c r="I893" s="23"/>
      <c r="J893" s="23" t="s">
        <v>17</v>
      </c>
      <c r="K893" s="23" t="s">
        <v>18</v>
      </c>
      <c r="L893" s="23">
        <f>VLOOKUP(H893,Regiões!$A$1:$E$79,4,FALSE)</f>
        <v>4</v>
      </c>
      <c r="M893" s="23" t="str">
        <f>VLOOKUP(H893,Regiões!$A$1:$E$79,5,FALSE)</f>
        <v>Litoral Sul</v>
      </c>
      <c r="N893" s="91">
        <v>25733.113000000001</v>
      </c>
      <c r="O893" s="91">
        <v>25459.224999999999</v>
      </c>
      <c r="P893" s="91">
        <f t="shared" si="38"/>
        <v>152521.06599999999</v>
      </c>
      <c r="Q893" s="91">
        <v>98504.483999999997</v>
      </c>
      <c r="R893" s="91">
        <v>54016.582000000002</v>
      </c>
      <c r="S893" s="91">
        <v>51531.154000000002</v>
      </c>
      <c r="T893" s="91">
        <v>255244.55900000001</v>
      </c>
      <c r="U893" s="91">
        <v>13548</v>
      </c>
      <c r="V893" s="91">
        <v>18840.02</v>
      </c>
    </row>
    <row r="894" spans="1:22" x14ac:dyDescent="0.25">
      <c r="A894" s="27" t="str">
        <f t="shared" si="39"/>
        <v>32026522013</v>
      </c>
      <c r="B894" s="23">
        <f>VLOOKUP(H894,Nomes!$H$2:$I$79,2,FALSE)</f>
        <v>34</v>
      </c>
      <c r="C894" s="23">
        <f>VLOOKUP(D894,Nomes!$C$2:$D$15,2,FALSE)</f>
        <v>12</v>
      </c>
      <c r="D894" s="23">
        <v>2013</v>
      </c>
      <c r="E894" s="23">
        <v>32</v>
      </c>
      <c r="F894" s="23" t="s">
        <v>14</v>
      </c>
      <c r="G894" s="23" t="s">
        <v>102</v>
      </c>
      <c r="H894" s="23" t="s">
        <v>103</v>
      </c>
      <c r="I894" s="23"/>
      <c r="J894" s="23" t="s">
        <v>32</v>
      </c>
      <c r="K894" s="23" t="s">
        <v>33</v>
      </c>
      <c r="L894" s="23">
        <f>VLOOKUP(H894,Regiões!$A$1:$E$79,4,FALSE)</f>
        <v>6</v>
      </c>
      <c r="M894" s="23" t="str">
        <f>VLOOKUP(H894,Regiões!$A$1:$E$79,5,FALSE)</f>
        <v>Caparaó</v>
      </c>
      <c r="N894" s="91">
        <v>35775.516000000003</v>
      </c>
      <c r="O894" s="91">
        <v>8580.61</v>
      </c>
      <c r="P894" s="91">
        <f t="shared" si="38"/>
        <v>95588.187999999995</v>
      </c>
      <c r="Q894" s="91">
        <v>45181.271000000001</v>
      </c>
      <c r="R894" s="91">
        <v>50406.917000000001</v>
      </c>
      <c r="S894" s="91">
        <v>8755.9240000000009</v>
      </c>
      <c r="T894" s="91">
        <v>148700.23800000001</v>
      </c>
      <c r="U894" s="91">
        <v>12798</v>
      </c>
      <c r="V894" s="91">
        <v>11619.02</v>
      </c>
    </row>
    <row r="895" spans="1:22" x14ac:dyDescent="0.25">
      <c r="A895" s="27" t="str">
        <f t="shared" si="39"/>
        <v>32027022013</v>
      </c>
      <c r="B895" s="23">
        <f>VLOOKUP(H895,Nomes!$H$2:$I$79,2,FALSE)</f>
        <v>35</v>
      </c>
      <c r="C895" s="23">
        <f>VLOOKUP(D895,Nomes!$C$2:$D$15,2,FALSE)</f>
        <v>12</v>
      </c>
      <c r="D895" s="23">
        <v>2013</v>
      </c>
      <c r="E895" s="23">
        <v>32</v>
      </c>
      <c r="F895" s="23" t="s">
        <v>14</v>
      </c>
      <c r="G895" s="23" t="s">
        <v>104</v>
      </c>
      <c r="H895" s="23" t="s">
        <v>105</v>
      </c>
      <c r="I895" s="23"/>
      <c r="J895" s="23" t="s">
        <v>17</v>
      </c>
      <c r="K895" s="23" t="s">
        <v>18</v>
      </c>
      <c r="L895" s="23">
        <f>VLOOKUP(H895,Regiões!$A$1:$E$79,4,FALSE)</f>
        <v>2</v>
      </c>
      <c r="M895" s="23" t="str">
        <f>VLOOKUP(H895,Regiões!$A$1:$E$79,5,FALSE)</f>
        <v>Central Serrana</v>
      </c>
      <c r="N895" s="91">
        <v>44061.35</v>
      </c>
      <c r="O895" s="91">
        <v>14568.861999999999</v>
      </c>
      <c r="P895" s="91">
        <f t="shared" si="38"/>
        <v>119373.109</v>
      </c>
      <c r="Q895" s="91">
        <v>64269.489000000001</v>
      </c>
      <c r="R895" s="91">
        <v>55103.62</v>
      </c>
      <c r="S895" s="91">
        <v>10404.064</v>
      </c>
      <c r="T895" s="91">
        <v>188407.38500000001</v>
      </c>
      <c r="U895" s="91">
        <v>14844</v>
      </c>
      <c r="V895" s="91">
        <v>12692.49</v>
      </c>
    </row>
    <row r="896" spans="1:22" x14ac:dyDescent="0.25">
      <c r="A896" s="27" t="str">
        <f t="shared" si="39"/>
        <v>32028012013</v>
      </c>
      <c r="B896" s="23">
        <f>VLOOKUP(H896,Nomes!$H$2:$I$79,2,FALSE)</f>
        <v>36</v>
      </c>
      <c r="C896" s="23">
        <f>VLOOKUP(D896,Nomes!$C$2:$D$15,2,FALSE)</f>
        <v>12</v>
      </c>
      <c r="D896" s="23">
        <v>2013</v>
      </c>
      <c r="E896" s="23">
        <v>32</v>
      </c>
      <c r="F896" s="23" t="s">
        <v>14</v>
      </c>
      <c r="G896" s="23" t="s">
        <v>108</v>
      </c>
      <c r="H896" s="23" t="s">
        <v>109</v>
      </c>
      <c r="I896" s="23"/>
      <c r="J896" s="23" t="s">
        <v>32</v>
      </c>
      <c r="K896" s="23" t="s">
        <v>33</v>
      </c>
      <c r="L896" s="23">
        <f>VLOOKUP(H896,Regiões!$A$1:$E$79,4,FALSE)</f>
        <v>4</v>
      </c>
      <c r="M896" s="23" t="str">
        <f>VLOOKUP(H896,Regiões!$A$1:$E$79,5,FALSE)</f>
        <v>Litoral Sul</v>
      </c>
      <c r="N896" s="91">
        <v>65869.120999999999</v>
      </c>
      <c r="O896" s="91">
        <v>4938762.8810000001</v>
      </c>
      <c r="P896" s="91">
        <f t="shared" si="38"/>
        <v>1264185.9450000001</v>
      </c>
      <c r="Q896" s="91">
        <v>1079425.51</v>
      </c>
      <c r="R896" s="91">
        <v>184760.435</v>
      </c>
      <c r="S896" s="91">
        <v>77831.995999999999</v>
      </c>
      <c r="T896" s="91">
        <v>6346649.943</v>
      </c>
      <c r="U896" s="91">
        <v>33610</v>
      </c>
      <c r="V896" s="91">
        <v>188832.19</v>
      </c>
    </row>
    <row r="897" spans="1:22" x14ac:dyDescent="0.25">
      <c r="A897" s="27" t="str">
        <f t="shared" si="39"/>
        <v>32029002013</v>
      </c>
      <c r="B897" s="23">
        <f>VLOOKUP(H897,Nomes!$H$2:$I$79,2,FALSE)</f>
        <v>37</v>
      </c>
      <c r="C897" s="23">
        <f>VLOOKUP(D897,Nomes!$C$2:$D$15,2,FALSE)</f>
        <v>12</v>
      </c>
      <c r="D897" s="23">
        <v>2013</v>
      </c>
      <c r="E897" s="23">
        <v>32</v>
      </c>
      <c r="F897" s="23" t="s">
        <v>14</v>
      </c>
      <c r="G897" s="23" t="s">
        <v>111</v>
      </c>
      <c r="H897" s="23" t="s">
        <v>112</v>
      </c>
      <c r="I897" s="23"/>
      <c r="J897" s="23" t="s">
        <v>17</v>
      </c>
      <c r="K897" s="23" t="s">
        <v>18</v>
      </c>
      <c r="L897" s="23">
        <f>VLOOKUP(H897,Regiões!$A$1:$E$79,4,FALSE)</f>
        <v>2</v>
      </c>
      <c r="M897" s="23" t="str">
        <f>VLOOKUP(H897,Regiões!$A$1:$E$79,5,FALSE)</f>
        <v>Central Serrana</v>
      </c>
      <c r="N897" s="91">
        <v>26344.75</v>
      </c>
      <c r="O897" s="91">
        <v>26644.86</v>
      </c>
      <c r="P897" s="91">
        <f t="shared" si="38"/>
        <v>101775.14199999999</v>
      </c>
      <c r="Q897" s="91">
        <v>59951.330999999998</v>
      </c>
      <c r="R897" s="91">
        <v>41823.811000000002</v>
      </c>
      <c r="S897" s="91">
        <v>12222.597</v>
      </c>
      <c r="T897" s="91">
        <v>166987.348</v>
      </c>
      <c r="U897" s="91">
        <v>11349</v>
      </c>
      <c r="V897" s="91">
        <v>14713.84</v>
      </c>
    </row>
    <row r="898" spans="1:22" x14ac:dyDescent="0.25">
      <c r="A898" s="27" t="str">
        <f t="shared" si="39"/>
        <v>32030072013</v>
      </c>
      <c r="B898" s="23">
        <f>VLOOKUP(H898,Nomes!$H$2:$I$79,2,FALSE)</f>
        <v>38</v>
      </c>
      <c r="C898" s="23">
        <f>VLOOKUP(D898,Nomes!$C$2:$D$15,2,FALSE)</f>
        <v>12</v>
      </c>
      <c r="D898" s="23">
        <v>2013</v>
      </c>
      <c r="E898" s="23">
        <v>32</v>
      </c>
      <c r="F898" s="23" t="s">
        <v>14</v>
      </c>
      <c r="G898" s="23" t="s">
        <v>113</v>
      </c>
      <c r="H898" s="23" t="s">
        <v>114</v>
      </c>
      <c r="I898" s="23"/>
      <c r="J898" s="23" t="s">
        <v>32</v>
      </c>
      <c r="K898" s="23" t="s">
        <v>33</v>
      </c>
      <c r="L898" s="23">
        <f>VLOOKUP(H898,Regiões!$A$1:$E$79,4,FALSE)</f>
        <v>6</v>
      </c>
      <c r="M898" s="23" t="str">
        <f>VLOOKUP(H898,Regiões!$A$1:$E$79,5,FALSE)</f>
        <v>Caparaó</v>
      </c>
      <c r="N898" s="91">
        <v>50136.356</v>
      </c>
      <c r="O898" s="91">
        <v>19549.71</v>
      </c>
      <c r="P898" s="91">
        <f t="shared" si="38"/>
        <v>227845.514</v>
      </c>
      <c r="Q898" s="91">
        <v>123858.518</v>
      </c>
      <c r="R898" s="91">
        <v>103986.996</v>
      </c>
      <c r="S898" s="91">
        <v>22614.873</v>
      </c>
      <c r="T898" s="91">
        <v>320146.45299999998</v>
      </c>
      <c r="U898" s="91">
        <v>29258</v>
      </c>
      <c r="V898" s="91">
        <v>10942.19</v>
      </c>
    </row>
    <row r="899" spans="1:22" x14ac:dyDescent="0.25">
      <c r="A899" s="27" t="str">
        <f t="shared" si="39"/>
        <v>32030562013</v>
      </c>
      <c r="B899" s="23">
        <f>VLOOKUP(H899,Nomes!$H$2:$I$79,2,FALSE)</f>
        <v>39</v>
      </c>
      <c r="C899" s="23">
        <f>VLOOKUP(D899,Nomes!$C$2:$D$15,2,FALSE)</f>
        <v>12</v>
      </c>
      <c r="D899" s="23">
        <v>2013</v>
      </c>
      <c r="E899" s="23">
        <v>32</v>
      </c>
      <c r="F899" s="23" t="s">
        <v>14</v>
      </c>
      <c r="G899" s="23" t="s">
        <v>115</v>
      </c>
      <c r="H899" s="23" t="s">
        <v>116</v>
      </c>
      <c r="I899" s="23"/>
      <c r="J899" s="23" t="s">
        <v>51</v>
      </c>
      <c r="K899" s="23" t="s">
        <v>52</v>
      </c>
      <c r="L899" s="23">
        <f>VLOOKUP(H899,Regiões!$A$1:$E$79,4,FALSE)</f>
        <v>9</v>
      </c>
      <c r="M899" s="23" t="str">
        <f>VLOOKUP(H899,Regiões!$A$1:$E$79,5,FALSE)</f>
        <v>Nordeste</v>
      </c>
      <c r="N899" s="91">
        <v>69926.434999999998</v>
      </c>
      <c r="O899" s="91">
        <v>312900.23800000001</v>
      </c>
      <c r="P899" s="91">
        <f t="shared" si="38"/>
        <v>288433.90700000001</v>
      </c>
      <c r="Q899" s="91">
        <v>171944.20499999999</v>
      </c>
      <c r="R899" s="91">
        <v>116489.702</v>
      </c>
      <c r="S899" s="91">
        <v>29663.088</v>
      </c>
      <c r="T899" s="91">
        <v>700923.66799999995</v>
      </c>
      <c r="U899" s="91">
        <v>27599</v>
      </c>
      <c r="V899" s="91">
        <v>25396.71</v>
      </c>
    </row>
    <row r="900" spans="1:22" x14ac:dyDescent="0.25">
      <c r="A900" s="27" t="str">
        <f t="shared" si="39"/>
        <v>32031062013</v>
      </c>
      <c r="B900" s="23">
        <f>VLOOKUP(H900,Nomes!$H$2:$I$79,2,FALSE)</f>
        <v>40</v>
      </c>
      <c r="C900" s="23">
        <f>VLOOKUP(D900,Nomes!$C$2:$D$15,2,FALSE)</f>
        <v>12</v>
      </c>
      <c r="D900" s="23">
        <v>2013</v>
      </c>
      <c r="E900" s="23">
        <v>32</v>
      </c>
      <c r="F900" s="23" t="s">
        <v>14</v>
      </c>
      <c r="G900" s="23" t="s">
        <v>117</v>
      </c>
      <c r="H900" s="23" t="s">
        <v>118</v>
      </c>
      <c r="I900" s="23"/>
      <c r="J900" s="23" t="s">
        <v>32</v>
      </c>
      <c r="K900" s="23" t="s">
        <v>33</v>
      </c>
      <c r="L900" s="23">
        <f>VLOOKUP(H900,Regiões!$A$1:$E$79,4,FALSE)</f>
        <v>6</v>
      </c>
      <c r="M900" s="23" t="str">
        <f>VLOOKUP(H900,Regiões!$A$1:$E$79,5,FALSE)</f>
        <v>Caparaó</v>
      </c>
      <c r="N900" s="91">
        <v>12979.418</v>
      </c>
      <c r="O900" s="91">
        <v>7161.0640000000003</v>
      </c>
      <c r="P900" s="91">
        <f t="shared" ref="P900:P963" si="40">Q900+R900</f>
        <v>86475.641000000003</v>
      </c>
      <c r="Q900" s="91">
        <v>40109.663</v>
      </c>
      <c r="R900" s="91">
        <v>46365.978000000003</v>
      </c>
      <c r="S900" s="91">
        <v>7072.9989999999998</v>
      </c>
      <c r="T900" s="91">
        <v>113689.122</v>
      </c>
      <c r="U900" s="91">
        <v>11707</v>
      </c>
      <c r="V900" s="91">
        <v>9711.2099999999991</v>
      </c>
    </row>
    <row r="901" spans="1:22" x14ac:dyDescent="0.25">
      <c r="A901" s="27" t="str">
        <f t="shared" si="39"/>
        <v>32031302013</v>
      </c>
      <c r="B901" s="23">
        <f>VLOOKUP(H901,Nomes!$H$2:$I$79,2,FALSE)</f>
        <v>41</v>
      </c>
      <c r="C901" s="23">
        <f>VLOOKUP(D901,Nomes!$C$2:$D$15,2,FALSE)</f>
        <v>12</v>
      </c>
      <c r="D901" s="23">
        <v>2013</v>
      </c>
      <c r="E901" s="23">
        <v>32</v>
      </c>
      <c r="F901" s="23" t="s">
        <v>14</v>
      </c>
      <c r="G901" s="23" t="s">
        <v>119</v>
      </c>
      <c r="H901" s="23" t="s">
        <v>120</v>
      </c>
      <c r="I901" s="23"/>
      <c r="J901" s="23" t="s">
        <v>51</v>
      </c>
      <c r="K901" s="23" t="s">
        <v>52</v>
      </c>
      <c r="L901" s="23">
        <f>VLOOKUP(H901,Regiões!$A$1:$E$79,4,FALSE)</f>
        <v>7</v>
      </c>
      <c r="M901" s="23" t="str">
        <f>VLOOKUP(H901,Regiões!$A$1:$E$79,5,FALSE)</f>
        <v>Rio Doce</v>
      </c>
      <c r="N901" s="91">
        <v>23726.916000000001</v>
      </c>
      <c r="O901" s="91">
        <v>69990.664000000004</v>
      </c>
      <c r="P901" s="91">
        <f t="shared" si="40"/>
        <v>174790.375</v>
      </c>
      <c r="Q901" s="91">
        <v>113625.538</v>
      </c>
      <c r="R901" s="91">
        <v>61164.837</v>
      </c>
      <c r="S901" s="91">
        <v>35581.324000000001</v>
      </c>
      <c r="T901" s="91">
        <v>304089.27799999999</v>
      </c>
      <c r="U901" s="91">
        <v>16869</v>
      </c>
      <c r="V901" s="91">
        <v>18026.509999999998</v>
      </c>
    </row>
    <row r="902" spans="1:22" x14ac:dyDescent="0.25">
      <c r="A902" s="27" t="str">
        <f t="shared" si="39"/>
        <v>32031632013</v>
      </c>
      <c r="B902" s="23">
        <f>VLOOKUP(H902,Nomes!$H$2:$I$79,2,FALSE)</f>
        <v>42</v>
      </c>
      <c r="C902" s="23">
        <f>VLOOKUP(D902,Nomes!$C$2:$D$15,2,FALSE)</f>
        <v>12</v>
      </c>
      <c r="D902" s="23">
        <v>2013</v>
      </c>
      <c r="E902" s="23">
        <v>32</v>
      </c>
      <c r="F902" s="23" t="s">
        <v>14</v>
      </c>
      <c r="G902" s="23" t="s">
        <v>121</v>
      </c>
      <c r="H902" s="23" t="s">
        <v>122</v>
      </c>
      <c r="I902" s="23"/>
      <c r="J902" s="23" t="s">
        <v>17</v>
      </c>
      <c r="K902" s="23" t="s">
        <v>18</v>
      </c>
      <c r="L902" s="23">
        <f>VLOOKUP(H902,Regiões!$A$1:$E$79,4,FALSE)</f>
        <v>3</v>
      </c>
      <c r="M902" s="23" t="str">
        <f>VLOOKUP(H902,Regiões!$A$1:$E$79,5,FALSE)</f>
        <v>Sudoeste Serrana</v>
      </c>
      <c r="N902" s="91">
        <v>22515.710999999999</v>
      </c>
      <c r="O902" s="91">
        <v>6818.6419999999998</v>
      </c>
      <c r="P902" s="91">
        <f t="shared" si="40"/>
        <v>72083.09</v>
      </c>
      <c r="Q902" s="91">
        <v>27832.743999999999</v>
      </c>
      <c r="R902" s="91">
        <v>44250.345999999998</v>
      </c>
      <c r="S902" s="91">
        <v>5903.5410000000002</v>
      </c>
      <c r="T902" s="91">
        <v>107320.984</v>
      </c>
      <c r="U902" s="91">
        <v>11418</v>
      </c>
      <c r="V902" s="91">
        <v>9399.2800000000007</v>
      </c>
    </row>
    <row r="903" spans="1:22" x14ac:dyDescent="0.25">
      <c r="A903" s="27" t="str">
        <f t="shared" si="39"/>
        <v>32032052013</v>
      </c>
      <c r="B903" s="23">
        <f>VLOOKUP(H903,Nomes!$H$2:$I$79,2,FALSE)</f>
        <v>43</v>
      </c>
      <c r="C903" s="23">
        <f>VLOOKUP(D903,Nomes!$C$2:$D$15,2,FALSE)</f>
        <v>12</v>
      </c>
      <c r="D903" s="23">
        <v>2013</v>
      </c>
      <c r="E903" s="23">
        <v>32</v>
      </c>
      <c r="F903" s="23" t="s">
        <v>14</v>
      </c>
      <c r="G903" s="23" t="s">
        <v>123</v>
      </c>
      <c r="H903" s="23" t="s">
        <v>54</v>
      </c>
      <c r="I903" s="23"/>
      <c r="J903" s="23" t="s">
        <v>51</v>
      </c>
      <c r="K903" s="23" t="s">
        <v>52</v>
      </c>
      <c r="L903" s="23">
        <f>VLOOKUP(H903,Regiões!$A$1:$E$79,4,FALSE)</f>
        <v>7</v>
      </c>
      <c r="M903" s="23" t="str">
        <f>VLOOKUP(H903,Regiões!$A$1:$E$79,5,FALSE)</f>
        <v>Rio Doce</v>
      </c>
      <c r="N903" s="91">
        <v>160089.503</v>
      </c>
      <c r="O903" s="91">
        <v>2134621.9670000002</v>
      </c>
      <c r="P903" s="91">
        <f t="shared" si="40"/>
        <v>2251960.6179999998</v>
      </c>
      <c r="Q903" s="91">
        <v>1578093.28</v>
      </c>
      <c r="R903" s="91">
        <v>673867.33799999999</v>
      </c>
      <c r="S903" s="91">
        <v>654611.78099999996</v>
      </c>
      <c r="T903" s="91">
        <v>5201283.8689999999</v>
      </c>
      <c r="U903" s="91">
        <v>157814</v>
      </c>
      <c r="V903" s="91">
        <v>32958.32</v>
      </c>
    </row>
    <row r="904" spans="1:22" x14ac:dyDescent="0.25">
      <c r="A904" s="27" t="str">
        <f t="shared" si="39"/>
        <v>32033042013</v>
      </c>
      <c r="B904" s="23">
        <f>VLOOKUP(H904,Nomes!$H$2:$I$79,2,FALSE)</f>
        <v>44</v>
      </c>
      <c r="C904" s="23">
        <f>VLOOKUP(D904,Nomes!$C$2:$D$15,2,FALSE)</f>
        <v>12</v>
      </c>
      <c r="D904" s="23">
        <v>2013</v>
      </c>
      <c r="E904" s="23">
        <v>32</v>
      </c>
      <c r="F904" s="23" t="s">
        <v>14</v>
      </c>
      <c r="G904" s="23" t="s">
        <v>124</v>
      </c>
      <c r="H904" s="23" t="s">
        <v>125</v>
      </c>
      <c r="I904" s="23"/>
      <c r="J904" s="23" t="s">
        <v>22</v>
      </c>
      <c r="K904" s="23" t="s">
        <v>23</v>
      </c>
      <c r="L904" s="23">
        <f>VLOOKUP(H904,Regiões!$A$1:$E$79,4,FALSE)</f>
        <v>10</v>
      </c>
      <c r="M904" s="23" t="str">
        <f>VLOOKUP(H904,Regiões!$A$1:$E$79,5,FALSE)</f>
        <v>Noroeste</v>
      </c>
      <c r="N904" s="91">
        <v>17643.717000000001</v>
      </c>
      <c r="O904" s="91">
        <v>7907.8459999999995</v>
      </c>
      <c r="P904" s="91">
        <f t="shared" si="40"/>
        <v>88810.373999999996</v>
      </c>
      <c r="Q904" s="91">
        <v>33348.387999999999</v>
      </c>
      <c r="R904" s="91">
        <v>55461.985999999997</v>
      </c>
      <c r="S904" s="91">
        <v>4668.7349999999997</v>
      </c>
      <c r="T904" s="91">
        <v>119030.673</v>
      </c>
      <c r="U904" s="91">
        <v>14808</v>
      </c>
      <c r="V904" s="91">
        <v>8038.27</v>
      </c>
    </row>
    <row r="905" spans="1:22" x14ac:dyDescent="0.25">
      <c r="A905" s="27" t="str">
        <f t="shared" si="39"/>
        <v>32033202013</v>
      </c>
      <c r="B905" s="23">
        <f>VLOOKUP(H905,Nomes!$H$2:$I$79,2,FALSE)</f>
        <v>45</v>
      </c>
      <c r="C905" s="23">
        <f>VLOOKUP(D905,Nomes!$C$2:$D$15,2,FALSE)</f>
        <v>12</v>
      </c>
      <c r="D905" s="23">
        <v>2013</v>
      </c>
      <c r="E905" s="23">
        <v>32</v>
      </c>
      <c r="F905" s="23" t="s">
        <v>14</v>
      </c>
      <c r="G905" s="23" t="s">
        <v>126</v>
      </c>
      <c r="H905" s="23" t="s">
        <v>127</v>
      </c>
      <c r="I905" s="23"/>
      <c r="J905" s="23" t="s">
        <v>32</v>
      </c>
      <c r="K905" s="23" t="s">
        <v>33</v>
      </c>
      <c r="L905" s="23">
        <f>VLOOKUP(H905,Regiões!$A$1:$E$79,4,FALSE)</f>
        <v>4</v>
      </c>
      <c r="M905" s="23" t="str">
        <f>VLOOKUP(H905,Regiões!$A$1:$E$79,5,FALSE)</f>
        <v>Litoral Sul</v>
      </c>
      <c r="N905" s="91">
        <v>58204.055</v>
      </c>
      <c r="O905" s="91">
        <v>3424727.9509999999</v>
      </c>
      <c r="P905" s="91">
        <f t="shared" si="40"/>
        <v>975473.20799999998</v>
      </c>
      <c r="Q905" s="91">
        <v>820578.91799999995</v>
      </c>
      <c r="R905" s="91">
        <v>154894.29</v>
      </c>
      <c r="S905" s="91">
        <v>54492.711000000003</v>
      </c>
      <c r="T905" s="91">
        <v>4512897.926</v>
      </c>
      <c r="U905" s="91">
        <v>37140</v>
      </c>
      <c r="V905" s="91">
        <v>121510.44</v>
      </c>
    </row>
    <row r="906" spans="1:22" x14ac:dyDescent="0.25">
      <c r="A906" s="27" t="str">
        <f t="shared" si="39"/>
        <v>32033462013</v>
      </c>
      <c r="B906" s="23">
        <f>VLOOKUP(H906,Nomes!$H$2:$I$79,2,FALSE)</f>
        <v>46</v>
      </c>
      <c r="C906" s="23">
        <f>VLOOKUP(D906,Nomes!$C$2:$D$15,2,FALSE)</f>
        <v>12</v>
      </c>
      <c r="D906" s="23">
        <v>2013</v>
      </c>
      <c r="E906" s="23">
        <v>32</v>
      </c>
      <c r="F906" s="23" t="s">
        <v>14</v>
      </c>
      <c r="G906" s="23" t="s">
        <v>128</v>
      </c>
      <c r="H906" s="23" t="s">
        <v>129</v>
      </c>
      <c r="I906" s="23"/>
      <c r="J906" s="23" t="s">
        <v>17</v>
      </c>
      <c r="K906" s="23" t="s">
        <v>18</v>
      </c>
      <c r="L906" s="23">
        <f>VLOOKUP(H906,Regiões!$A$1:$E$79,4,FALSE)</f>
        <v>3</v>
      </c>
      <c r="M906" s="23" t="str">
        <f>VLOOKUP(H906,Regiões!$A$1:$E$79,5,FALSE)</f>
        <v>Sudoeste Serrana</v>
      </c>
      <c r="N906" s="91">
        <v>50071.968000000001</v>
      </c>
      <c r="O906" s="91">
        <v>48696.991000000002</v>
      </c>
      <c r="P906" s="91">
        <f t="shared" si="40"/>
        <v>166040.087</v>
      </c>
      <c r="Q906" s="91">
        <v>101529.321</v>
      </c>
      <c r="R906" s="91">
        <v>64510.766000000003</v>
      </c>
      <c r="S906" s="91">
        <v>26689.152999999998</v>
      </c>
      <c r="T906" s="91">
        <v>291498.2</v>
      </c>
      <c r="U906" s="91">
        <v>15689</v>
      </c>
      <c r="V906" s="91">
        <v>18579.78</v>
      </c>
    </row>
    <row r="907" spans="1:22" x14ac:dyDescent="0.25">
      <c r="A907" s="27" t="str">
        <f t="shared" si="39"/>
        <v>32033532013</v>
      </c>
      <c r="B907" s="23">
        <f>VLOOKUP(H907,Nomes!$H$2:$I$79,2,FALSE)</f>
        <v>47</v>
      </c>
      <c r="C907" s="23">
        <f>VLOOKUP(D907,Nomes!$C$2:$D$15,2,FALSE)</f>
        <v>12</v>
      </c>
      <c r="D907" s="23">
        <v>2013</v>
      </c>
      <c r="E907" s="23">
        <v>32</v>
      </c>
      <c r="F907" s="23" t="s">
        <v>14</v>
      </c>
      <c r="G907" s="23" t="s">
        <v>130</v>
      </c>
      <c r="H907" s="23" t="s">
        <v>131</v>
      </c>
      <c r="I907" s="23"/>
      <c r="J907" s="23" t="s">
        <v>22</v>
      </c>
      <c r="K907" s="23" t="s">
        <v>23</v>
      </c>
      <c r="L907" s="23">
        <f>VLOOKUP(H907,Regiões!$A$1:$E$79,4,FALSE)</f>
        <v>8</v>
      </c>
      <c r="M907" s="23" t="str">
        <f>VLOOKUP(H907,Regiões!$A$1:$E$79,5,FALSE)</f>
        <v>Centro-Oeste</v>
      </c>
      <c r="N907" s="91">
        <v>28326.728999999999</v>
      </c>
      <c r="O907" s="91">
        <v>17552.108</v>
      </c>
      <c r="P907" s="91">
        <f t="shared" si="40"/>
        <v>122504.86600000001</v>
      </c>
      <c r="Q907" s="91">
        <v>75867.891000000003</v>
      </c>
      <c r="R907" s="91">
        <v>46636.974999999999</v>
      </c>
      <c r="S907" s="91">
        <v>18026.810000000001</v>
      </c>
      <c r="T907" s="91">
        <v>186410.51199999999</v>
      </c>
      <c r="U907" s="91">
        <v>12092</v>
      </c>
      <c r="V907" s="91">
        <v>15416.02</v>
      </c>
    </row>
    <row r="908" spans="1:22" x14ac:dyDescent="0.25">
      <c r="A908" s="27" t="str">
        <f t="shared" si="39"/>
        <v>32034032013</v>
      </c>
      <c r="B908" s="23">
        <f>VLOOKUP(H908,Nomes!$H$2:$I$79,2,FALSE)</f>
        <v>48</v>
      </c>
      <c r="C908" s="23">
        <f>VLOOKUP(D908,Nomes!$C$2:$D$15,2,FALSE)</f>
        <v>12</v>
      </c>
      <c r="D908" s="23">
        <v>2013</v>
      </c>
      <c r="E908" s="23">
        <v>32</v>
      </c>
      <c r="F908" s="23" t="s">
        <v>14</v>
      </c>
      <c r="G908" s="23" t="s">
        <v>132</v>
      </c>
      <c r="H908" s="23" t="s">
        <v>133</v>
      </c>
      <c r="I908" s="23"/>
      <c r="J908" s="23" t="s">
        <v>32</v>
      </c>
      <c r="K908" s="23" t="s">
        <v>33</v>
      </c>
      <c r="L908" s="23">
        <f>VLOOKUP(H908,Regiões!$A$1:$E$79,4,FALSE)</f>
        <v>5</v>
      </c>
      <c r="M908" s="23" t="str">
        <f>VLOOKUP(H908,Regiões!$A$1:$E$79,5,FALSE)</f>
        <v>Central Sul</v>
      </c>
      <c r="N908" s="91">
        <v>42004.779000000002</v>
      </c>
      <c r="O908" s="91">
        <v>60860.713000000003</v>
      </c>
      <c r="P908" s="91">
        <f t="shared" si="40"/>
        <v>229447.61200000002</v>
      </c>
      <c r="Q908" s="91">
        <v>129128.13800000001</v>
      </c>
      <c r="R908" s="91">
        <v>100319.474</v>
      </c>
      <c r="S908" s="91">
        <v>34832.421999999999</v>
      </c>
      <c r="T908" s="91">
        <v>367145.52600000001</v>
      </c>
      <c r="U908" s="91">
        <v>27309</v>
      </c>
      <c r="V908" s="91">
        <v>13444.12</v>
      </c>
    </row>
    <row r="909" spans="1:22" x14ac:dyDescent="0.25">
      <c r="A909" s="27" t="str">
        <f t="shared" si="39"/>
        <v>32035022013</v>
      </c>
      <c r="B909" s="23">
        <f>VLOOKUP(H909,Nomes!$H$2:$I$79,2,FALSE)</f>
        <v>49</v>
      </c>
      <c r="C909" s="23">
        <f>VLOOKUP(D909,Nomes!$C$2:$D$15,2,FALSE)</f>
        <v>12</v>
      </c>
      <c r="D909" s="23">
        <v>2013</v>
      </c>
      <c r="E909" s="23">
        <v>32</v>
      </c>
      <c r="F909" s="23" t="s">
        <v>14</v>
      </c>
      <c r="G909" s="23" t="s">
        <v>134</v>
      </c>
      <c r="H909" s="23" t="s">
        <v>135</v>
      </c>
      <c r="I909" s="23"/>
      <c r="J909" s="23" t="s">
        <v>51</v>
      </c>
      <c r="K909" s="23" t="s">
        <v>52</v>
      </c>
      <c r="L909" s="23">
        <f>VLOOKUP(H909,Regiões!$A$1:$E$79,4,FALSE)</f>
        <v>9</v>
      </c>
      <c r="M909" s="23" t="str">
        <f>VLOOKUP(H909,Regiões!$A$1:$E$79,5,FALSE)</f>
        <v>Nordeste</v>
      </c>
      <c r="N909" s="91">
        <v>64041.957999999999</v>
      </c>
      <c r="O909" s="91">
        <v>33930.858999999997</v>
      </c>
      <c r="P909" s="91">
        <f t="shared" si="40"/>
        <v>159092.402</v>
      </c>
      <c r="Q909" s="91">
        <v>88693.270999999993</v>
      </c>
      <c r="R909" s="91">
        <v>70399.130999999994</v>
      </c>
      <c r="S909" s="91">
        <v>21926.543000000001</v>
      </c>
      <c r="T909" s="91">
        <v>278991.76199999999</v>
      </c>
      <c r="U909" s="91">
        <v>19049</v>
      </c>
      <c r="V909" s="91">
        <v>14646.01</v>
      </c>
    </row>
    <row r="910" spans="1:22" x14ac:dyDescent="0.25">
      <c r="A910" s="27" t="str">
        <f t="shared" si="39"/>
        <v>32036012013</v>
      </c>
      <c r="B910" s="23">
        <f>VLOOKUP(H910,Nomes!$H$2:$I$79,2,FALSE)</f>
        <v>50</v>
      </c>
      <c r="C910" s="23">
        <f>VLOOKUP(D910,Nomes!$C$2:$D$15,2,FALSE)</f>
        <v>12</v>
      </c>
      <c r="D910" s="23">
        <v>2013</v>
      </c>
      <c r="E910" s="23">
        <v>32</v>
      </c>
      <c r="F910" s="23" t="s">
        <v>14</v>
      </c>
      <c r="G910" s="23" t="s">
        <v>137</v>
      </c>
      <c r="H910" s="23" t="s">
        <v>138</v>
      </c>
      <c r="I910" s="23"/>
      <c r="J910" s="23" t="s">
        <v>51</v>
      </c>
      <c r="K910" s="23" t="s">
        <v>52</v>
      </c>
      <c r="L910" s="23">
        <f>VLOOKUP(H910,Regiões!$A$1:$E$79,4,FALSE)</f>
        <v>9</v>
      </c>
      <c r="M910" s="23" t="str">
        <f>VLOOKUP(H910,Regiões!$A$1:$E$79,5,FALSE)</f>
        <v>Nordeste</v>
      </c>
      <c r="N910" s="91">
        <v>20048.342000000001</v>
      </c>
      <c r="O910" s="91">
        <v>4873.2160000000003</v>
      </c>
      <c r="P910" s="91">
        <f t="shared" si="40"/>
        <v>38858.663999999997</v>
      </c>
      <c r="Q910" s="91">
        <v>12399.326999999999</v>
      </c>
      <c r="R910" s="91">
        <v>26459.337</v>
      </c>
      <c r="S910" s="91">
        <v>2217.1610000000001</v>
      </c>
      <c r="T910" s="91">
        <v>65997.383000000002</v>
      </c>
      <c r="U910" s="91">
        <v>5909</v>
      </c>
      <c r="V910" s="91">
        <v>11168.96</v>
      </c>
    </row>
    <row r="911" spans="1:22" x14ac:dyDescent="0.25">
      <c r="A911" s="27" t="str">
        <f t="shared" si="39"/>
        <v>32037002013</v>
      </c>
      <c r="B911" s="23">
        <f>VLOOKUP(H911,Nomes!$H$2:$I$79,2,FALSE)</f>
        <v>51</v>
      </c>
      <c r="C911" s="23">
        <f>VLOOKUP(D911,Nomes!$C$2:$D$15,2,FALSE)</f>
        <v>12</v>
      </c>
      <c r="D911" s="23">
        <v>2013</v>
      </c>
      <c r="E911" s="23">
        <v>32</v>
      </c>
      <c r="F911" s="23" t="s">
        <v>14</v>
      </c>
      <c r="G911" s="23" t="s">
        <v>139</v>
      </c>
      <c r="H911" s="23" t="s">
        <v>140</v>
      </c>
      <c r="I911" s="23"/>
      <c r="J911" s="23" t="s">
        <v>32</v>
      </c>
      <c r="K911" s="23" t="s">
        <v>33</v>
      </c>
      <c r="L911" s="23">
        <f>VLOOKUP(H911,Regiões!$A$1:$E$79,4,FALSE)</f>
        <v>6</v>
      </c>
      <c r="M911" s="23" t="str">
        <f>VLOOKUP(H911,Regiões!$A$1:$E$79,5,FALSE)</f>
        <v>Caparaó</v>
      </c>
      <c r="N911" s="91">
        <v>41665.587</v>
      </c>
      <c r="O911" s="91">
        <v>16848.258999999998</v>
      </c>
      <c r="P911" s="91">
        <f t="shared" si="40"/>
        <v>138779.73300000001</v>
      </c>
      <c r="Q911" s="91">
        <v>58880.317000000003</v>
      </c>
      <c r="R911" s="91">
        <v>79899.415999999997</v>
      </c>
      <c r="S911" s="91">
        <v>9528.6200000000008</v>
      </c>
      <c r="T911" s="91">
        <v>206822.19899999999</v>
      </c>
      <c r="U911" s="91">
        <v>19081</v>
      </c>
      <c r="V911" s="91">
        <v>10839.17</v>
      </c>
    </row>
    <row r="912" spans="1:22" x14ac:dyDescent="0.25">
      <c r="A912" s="27" t="str">
        <f t="shared" si="39"/>
        <v>32038092013</v>
      </c>
      <c r="B912" s="23">
        <f>VLOOKUP(H912,Nomes!$H$2:$I$79,2,FALSE)</f>
        <v>52</v>
      </c>
      <c r="C912" s="23">
        <f>VLOOKUP(D912,Nomes!$C$2:$D$15,2,FALSE)</f>
        <v>12</v>
      </c>
      <c r="D912" s="23">
        <v>2013</v>
      </c>
      <c r="E912" s="23">
        <v>32</v>
      </c>
      <c r="F912" s="23" t="s">
        <v>14</v>
      </c>
      <c r="G912" s="23" t="s">
        <v>141</v>
      </c>
      <c r="H912" s="23" t="s">
        <v>142</v>
      </c>
      <c r="I912" s="23"/>
      <c r="J912" s="23" t="s">
        <v>32</v>
      </c>
      <c r="K912" s="23" t="s">
        <v>33</v>
      </c>
      <c r="L912" s="23">
        <f>VLOOKUP(H912,Regiões!$A$1:$E$79,4,FALSE)</f>
        <v>5</v>
      </c>
      <c r="M912" s="23" t="str">
        <f>VLOOKUP(H912,Regiões!$A$1:$E$79,5,FALSE)</f>
        <v>Central Sul</v>
      </c>
      <c r="N912" s="91">
        <v>14783.795</v>
      </c>
      <c r="O912" s="91">
        <v>10271.085999999999</v>
      </c>
      <c r="P912" s="91">
        <f t="shared" si="40"/>
        <v>106159.671</v>
      </c>
      <c r="Q912" s="91">
        <v>49709.82</v>
      </c>
      <c r="R912" s="91">
        <v>56449.851000000002</v>
      </c>
      <c r="S912" s="91">
        <v>7717.3969999999999</v>
      </c>
      <c r="T912" s="91">
        <v>138931.948</v>
      </c>
      <c r="U912" s="91">
        <v>15438</v>
      </c>
      <c r="V912" s="91">
        <v>8999.35</v>
      </c>
    </row>
    <row r="913" spans="1:22" x14ac:dyDescent="0.25">
      <c r="A913" s="27" t="str">
        <f t="shared" si="39"/>
        <v>32039082013</v>
      </c>
      <c r="B913" s="23">
        <f>VLOOKUP(H913,Nomes!$H$2:$I$79,2,FALSE)</f>
        <v>53</v>
      </c>
      <c r="C913" s="23">
        <f>VLOOKUP(D913,Nomes!$C$2:$D$15,2,FALSE)</f>
        <v>12</v>
      </c>
      <c r="D913" s="23">
        <v>2013</v>
      </c>
      <c r="E913" s="23">
        <v>32</v>
      </c>
      <c r="F913" s="23" t="s">
        <v>14</v>
      </c>
      <c r="G913" s="23" t="s">
        <v>143</v>
      </c>
      <c r="H913" s="23" t="s">
        <v>25</v>
      </c>
      <c r="I913" s="23"/>
      <c r="J913" s="23" t="s">
        <v>22</v>
      </c>
      <c r="K913" s="23" t="s">
        <v>23</v>
      </c>
      <c r="L913" s="23">
        <f>VLOOKUP(H913,Regiões!$A$1:$E$79,4,FALSE)</f>
        <v>10</v>
      </c>
      <c r="M913" s="23" t="str">
        <f>VLOOKUP(H913,Regiões!$A$1:$E$79,5,FALSE)</f>
        <v>Noroeste</v>
      </c>
      <c r="N913" s="91">
        <v>70729.157999999996</v>
      </c>
      <c r="O913" s="91">
        <v>103985.194</v>
      </c>
      <c r="P913" s="91">
        <f t="shared" si="40"/>
        <v>497868.74</v>
      </c>
      <c r="Q913" s="91">
        <v>317575.53899999999</v>
      </c>
      <c r="R913" s="91">
        <v>180293.201</v>
      </c>
      <c r="S913" s="91">
        <v>74181.305999999997</v>
      </c>
      <c r="T913" s="91">
        <v>746764.39800000004</v>
      </c>
      <c r="U913" s="91">
        <v>49564</v>
      </c>
      <c r="V913" s="91">
        <v>15066.67</v>
      </c>
    </row>
    <row r="914" spans="1:22" x14ac:dyDescent="0.25">
      <c r="A914" s="27" t="str">
        <f t="shared" si="39"/>
        <v>32040052013</v>
      </c>
      <c r="B914" s="23">
        <f>VLOOKUP(H914,Nomes!$H$2:$I$79,2,FALSE)</f>
        <v>54</v>
      </c>
      <c r="C914" s="23">
        <f>VLOOKUP(D914,Nomes!$C$2:$D$15,2,FALSE)</f>
        <v>12</v>
      </c>
      <c r="D914" s="23">
        <v>2013</v>
      </c>
      <c r="E914" s="23">
        <v>32</v>
      </c>
      <c r="F914" s="23" t="s">
        <v>14</v>
      </c>
      <c r="G914" s="23" t="s">
        <v>144</v>
      </c>
      <c r="H914" s="23" t="s">
        <v>145</v>
      </c>
      <c r="I914" s="23"/>
      <c r="J914" s="23" t="s">
        <v>22</v>
      </c>
      <c r="K914" s="23" t="s">
        <v>23</v>
      </c>
      <c r="L914" s="23">
        <f>VLOOKUP(H914,Regiões!$A$1:$E$79,4,FALSE)</f>
        <v>8</v>
      </c>
      <c r="M914" s="23" t="str">
        <f>VLOOKUP(H914,Regiões!$A$1:$E$79,5,FALSE)</f>
        <v>Centro-Oeste</v>
      </c>
      <c r="N914" s="91">
        <v>23661.893</v>
      </c>
      <c r="O914" s="91">
        <v>8139.4350000000004</v>
      </c>
      <c r="P914" s="91">
        <f t="shared" si="40"/>
        <v>116842.264</v>
      </c>
      <c r="Q914" s="91">
        <v>52108.324000000001</v>
      </c>
      <c r="R914" s="91">
        <v>64733.94</v>
      </c>
      <c r="S914" s="91">
        <v>8149.59</v>
      </c>
      <c r="T914" s="91">
        <v>156793.182</v>
      </c>
      <c r="U914" s="91">
        <v>23125</v>
      </c>
      <c r="V914" s="91">
        <v>6780.25</v>
      </c>
    </row>
    <row r="915" spans="1:22" x14ac:dyDescent="0.25">
      <c r="A915" s="27" t="str">
        <f t="shared" si="39"/>
        <v>32040542013</v>
      </c>
      <c r="B915" s="23">
        <f>VLOOKUP(H915,Nomes!$H$2:$I$79,2,FALSE)</f>
        <v>55</v>
      </c>
      <c r="C915" s="23">
        <f>VLOOKUP(D915,Nomes!$C$2:$D$15,2,FALSE)</f>
        <v>12</v>
      </c>
      <c r="D915" s="23">
        <v>2013</v>
      </c>
      <c r="E915" s="23">
        <v>32</v>
      </c>
      <c r="F915" s="23" t="s">
        <v>14</v>
      </c>
      <c r="G915" s="23" t="s">
        <v>146</v>
      </c>
      <c r="H915" s="23" t="s">
        <v>147</v>
      </c>
      <c r="I915" s="23"/>
      <c r="J915" s="23" t="s">
        <v>51</v>
      </c>
      <c r="K915" s="23" t="s">
        <v>52</v>
      </c>
      <c r="L915" s="23">
        <f>VLOOKUP(H915,Regiões!$A$1:$E$79,4,FALSE)</f>
        <v>9</v>
      </c>
      <c r="M915" s="23" t="str">
        <f>VLOOKUP(H915,Regiões!$A$1:$E$79,5,FALSE)</f>
        <v>Nordeste</v>
      </c>
      <c r="N915" s="91">
        <v>48650.15</v>
      </c>
      <c r="O915" s="91">
        <v>23635.198</v>
      </c>
      <c r="P915" s="91">
        <f t="shared" si="40"/>
        <v>186818.55</v>
      </c>
      <c r="Q915" s="91">
        <v>93059.603000000003</v>
      </c>
      <c r="R915" s="91">
        <v>93758.947</v>
      </c>
      <c r="S915" s="91">
        <v>15126.431</v>
      </c>
      <c r="T915" s="91">
        <v>274230.32900000003</v>
      </c>
      <c r="U915" s="91">
        <v>25700</v>
      </c>
      <c r="V915" s="91">
        <v>10670.44</v>
      </c>
    </row>
    <row r="916" spans="1:22" x14ac:dyDescent="0.25">
      <c r="A916" s="27" t="str">
        <f t="shared" si="39"/>
        <v>32041042013</v>
      </c>
      <c r="B916" s="23">
        <f>VLOOKUP(H916,Nomes!$H$2:$I$79,2,FALSE)</f>
        <v>56</v>
      </c>
      <c r="C916" s="23">
        <f>VLOOKUP(D916,Nomes!$C$2:$D$15,2,FALSE)</f>
        <v>12</v>
      </c>
      <c r="D916" s="23">
        <v>2013</v>
      </c>
      <c r="E916" s="23">
        <v>32</v>
      </c>
      <c r="F916" s="23" t="s">
        <v>14</v>
      </c>
      <c r="G916" s="23" t="s">
        <v>148</v>
      </c>
      <c r="H916" s="23" t="s">
        <v>149</v>
      </c>
      <c r="I916" s="23"/>
      <c r="J916" s="23" t="s">
        <v>51</v>
      </c>
      <c r="K916" s="23" t="s">
        <v>52</v>
      </c>
      <c r="L916" s="23">
        <f>VLOOKUP(H916,Regiões!$A$1:$E$79,4,FALSE)</f>
        <v>9</v>
      </c>
      <c r="M916" s="23" t="str">
        <f>VLOOKUP(H916,Regiões!$A$1:$E$79,5,FALSE)</f>
        <v>Nordeste</v>
      </c>
      <c r="N916" s="91">
        <v>81584.437000000005</v>
      </c>
      <c r="O916" s="91">
        <v>23328.169000000002</v>
      </c>
      <c r="P916" s="91">
        <f t="shared" si="40"/>
        <v>227307.34599999999</v>
      </c>
      <c r="Q916" s="91">
        <v>122380.927</v>
      </c>
      <c r="R916" s="91">
        <v>104926.41899999999</v>
      </c>
      <c r="S916" s="91">
        <v>28948.710999999999</v>
      </c>
      <c r="T916" s="91">
        <v>361168.66399999999</v>
      </c>
      <c r="U916" s="91">
        <v>26023</v>
      </c>
      <c r="V916" s="91">
        <v>13878.83</v>
      </c>
    </row>
    <row r="917" spans="1:22" x14ac:dyDescent="0.25">
      <c r="A917" s="27" t="str">
        <f t="shared" si="39"/>
        <v>32042032013</v>
      </c>
      <c r="B917" s="23">
        <f>VLOOKUP(H917,Nomes!$H$2:$I$79,2,FALSE)</f>
        <v>57</v>
      </c>
      <c r="C917" s="23">
        <f>VLOOKUP(D917,Nomes!$C$2:$D$15,2,FALSE)</f>
        <v>12</v>
      </c>
      <c r="D917" s="23">
        <v>2013</v>
      </c>
      <c r="E917" s="23">
        <v>32</v>
      </c>
      <c r="F917" s="23" t="s">
        <v>14</v>
      </c>
      <c r="G917" s="23" t="s">
        <v>150</v>
      </c>
      <c r="H917" s="23" t="s">
        <v>151</v>
      </c>
      <c r="I917" s="23"/>
      <c r="J917" s="23" t="s">
        <v>17</v>
      </c>
      <c r="K917" s="23" t="s">
        <v>18</v>
      </c>
      <c r="L917" s="23">
        <f>VLOOKUP(H917,Regiões!$A$1:$E$79,4,FALSE)</f>
        <v>4</v>
      </c>
      <c r="M917" s="23" t="str">
        <f>VLOOKUP(H917,Regiões!$A$1:$E$79,5,FALSE)</f>
        <v>Litoral Sul</v>
      </c>
      <c r="N917" s="91">
        <v>9050.4220000000005</v>
      </c>
      <c r="O917" s="91">
        <v>195746.122</v>
      </c>
      <c r="P917" s="91">
        <f t="shared" si="40"/>
        <v>223441.28399999999</v>
      </c>
      <c r="Q917" s="91">
        <v>139963.26199999999</v>
      </c>
      <c r="R917" s="91">
        <v>83478.021999999997</v>
      </c>
      <c r="S917" s="91">
        <v>19045.662</v>
      </c>
      <c r="T917" s="91">
        <v>447283.49</v>
      </c>
      <c r="U917" s="91">
        <v>20082</v>
      </c>
      <c r="V917" s="91">
        <v>22272.86</v>
      </c>
    </row>
    <row r="918" spans="1:22" x14ac:dyDescent="0.25">
      <c r="A918" s="27" t="str">
        <f t="shared" si="39"/>
        <v>32042522013</v>
      </c>
      <c r="B918" s="23">
        <f>VLOOKUP(H918,Nomes!$H$2:$I$79,2,FALSE)</f>
        <v>58</v>
      </c>
      <c r="C918" s="23">
        <f>VLOOKUP(D918,Nomes!$C$2:$D$15,2,FALSE)</f>
        <v>12</v>
      </c>
      <c r="D918" s="23">
        <v>2013</v>
      </c>
      <c r="E918" s="23">
        <v>32</v>
      </c>
      <c r="F918" s="23" t="s">
        <v>14</v>
      </c>
      <c r="G918" s="23" t="s">
        <v>152</v>
      </c>
      <c r="H918" s="23" t="s">
        <v>153</v>
      </c>
      <c r="I918" s="23"/>
      <c r="J918" s="23" t="s">
        <v>51</v>
      </c>
      <c r="K918" s="23" t="s">
        <v>52</v>
      </c>
      <c r="L918" s="23">
        <f>VLOOKUP(H918,Regiões!$A$1:$E$79,4,FALSE)</f>
        <v>9</v>
      </c>
      <c r="M918" s="23" t="str">
        <f>VLOOKUP(H918,Regiões!$A$1:$E$79,5,FALSE)</f>
        <v>Nordeste</v>
      </c>
      <c r="N918" s="91">
        <v>11185.137000000001</v>
      </c>
      <c r="O918" s="91">
        <v>9111.2549999999992</v>
      </c>
      <c r="P918" s="91">
        <f t="shared" si="40"/>
        <v>50691.809000000001</v>
      </c>
      <c r="Q918" s="91">
        <v>19650.723000000002</v>
      </c>
      <c r="R918" s="91">
        <v>31041.085999999999</v>
      </c>
      <c r="S918" s="91">
        <v>3267.5120000000002</v>
      </c>
      <c r="T918" s="91">
        <v>74255.714000000007</v>
      </c>
      <c r="U918" s="91">
        <v>7590</v>
      </c>
      <c r="V918" s="91">
        <v>9783.36</v>
      </c>
    </row>
    <row r="919" spans="1:22" x14ac:dyDescent="0.25">
      <c r="A919" s="27" t="str">
        <f t="shared" si="39"/>
        <v>32043022013</v>
      </c>
      <c r="B919" s="23">
        <f>VLOOKUP(H919,Nomes!$H$2:$I$79,2,FALSE)</f>
        <v>59</v>
      </c>
      <c r="C919" s="23">
        <f>VLOOKUP(D919,Nomes!$C$2:$D$15,2,FALSE)</f>
        <v>12</v>
      </c>
      <c r="D919" s="23">
        <v>2013</v>
      </c>
      <c r="E919" s="23">
        <v>32</v>
      </c>
      <c r="F919" s="23" t="s">
        <v>14</v>
      </c>
      <c r="G919" s="23" t="s">
        <v>154</v>
      </c>
      <c r="H919" s="23" t="s">
        <v>155</v>
      </c>
      <c r="I919" s="23"/>
      <c r="J919" s="23" t="s">
        <v>32</v>
      </c>
      <c r="K919" s="23" t="s">
        <v>33</v>
      </c>
      <c r="L919" s="23">
        <f>VLOOKUP(H919,Regiões!$A$1:$E$79,4,FALSE)</f>
        <v>4</v>
      </c>
      <c r="M919" s="23" t="str">
        <f>VLOOKUP(H919,Regiões!$A$1:$E$79,5,FALSE)</f>
        <v>Litoral Sul</v>
      </c>
      <c r="N919" s="91">
        <v>41521.302000000003</v>
      </c>
      <c r="O919" s="91">
        <v>6535141.4000000004</v>
      </c>
      <c r="P919" s="91">
        <f t="shared" si="40"/>
        <v>1349436.8959999999</v>
      </c>
      <c r="Q919" s="91">
        <v>1275841.111</v>
      </c>
      <c r="R919" s="91">
        <v>73595.785000000003</v>
      </c>
      <c r="S919" s="91">
        <v>57935.472999999998</v>
      </c>
      <c r="T919" s="91">
        <v>7984035.0710000005</v>
      </c>
      <c r="U919" s="91">
        <v>11130</v>
      </c>
      <c r="V919" s="91">
        <v>717343.67</v>
      </c>
    </row>
    <row r="920" spans="1:22" x14ac:dyDescent="0.25">
      <c r="A920" s="27" t="str">
        <f t="shared" si="39"/>
        <v>32043512013</v>
      </c>
      <c r="B920" s="23">
        <f>VLOOKUP(H920,Nomes!$H$2:$I$79,2,FALSE)</f>
        <v>60</v>
      </c>
      <c r="C920" s="23">
        <f>VLOOKUP(D920,Nomes!$C$2:$D$15,2,FALSE)</f>
        <v>12</v>
      </c>
      <c r="D920" s="23">
        <v>2013</v>
      </c>
      <c r="E920" s="23">
        <v>32</v>
      </c>
      <c r="F920" s="23" t="s">
        <v>14</v>
      </c>
      <c r="G920" s="23" t="s">
        <v>156</v>
      </c>
      <c r="H920" s="23" t="s">
        <v>157</v>
      </c>
      <c r="I920" s="23"/>
      <c r="J920" s="23" t="s">
        <v>51</v>
      </c>
      <c r="K920" s="23" t="s">
        <v>52</v>
      </c>
      <c r="L920" s="23">
        <f>VLOOKUP(H920,Regiões!$A$1:$E$79,4,FALSE)</f>
        <v>7</v>
      </c>
      <c r="M920" s="23" t="str">
        <f>VLOOKUP(H920,Regiões!$A$1:$E$79,5,FALSE)</f>
        <v>Rio Doce</v>
      </c>
      <c r="N920" s="91">
        <v>55386.330999999998</v>
      </c>
      <c r="O920" s="91">
        <v>17622.839</v>
      </c>
      <c r="P920" s="91">
        <f t="shared" si="40"/>
        <v>176279.34</v>
      </c>
      <c r="Q920" s="91">
        <v>95666.804999999993</v>
      </c>
      <c r="R920" s="91">
        <v>80612.535000000003</v>
      </c>
      <c r="S920" s="91">
        <v>22165.444</v>
      </c>
      <c r="T920" s="91">
        <v>271453.95400000003</v>
      </c>
      <c r="U920" s="91">
        <v>18892</v>
      </c>
      <c r="V920" s="91">
        <v>14368.73</v>
      </c>
    </row>
    <row r="921" spans="1:22" x14ac:dyDescent="0.25">
      <c r="A921" s="27" t="str">
        <f t="shared" si="39"/>
        <v>32044012013</v>
      </c>
      <c r="B921" s="23">
        <f>VLOOKUP(H921,Nomes!$H$2:$I$79,2,FALSE)</f>
        <v>61</v>
      </c>
      <c r="C921" s="23">
        <f>VLOOKUP(D921,Nomes!$C$2:$D$15,2,FALSE)</f>
        <v>12</v>
      </c>
      <c r="D921" s="23">
        <v>2013</v>
      </c>
      <c r="E921" s="23">
        <v>32</v>
      </c>
      <c r="F921" s="23" t="s">
        <v>14</v>
      </c>
      <c r="G921" s="23" t="s">
        <v>158</v>
      </c>
      <c r="H921" s="23" t="s">
        <v>159</v>
      </c>
      <c r="I921" s="23"/>
      <c r="J921" s="23" t="s">
        <v>17</v>
      </c>
      <c r="K921" s="23" t="s">
        <v>18</v>
      </c>
      <c r="L921" s="23">
        <f>VLOOKUP(H921,Regiões!$A$1:$E$79,4,FALSE)</f>
        <v>4</v>
      </c>
      <c r="M921" s="23" t="str">
        <f>VLOOKUP(H921,Regiões!$A$1:$E$79,5,FALSE)</f>
        <v>Litoral Sul</v>
      </c>
      <c r="N921" s="91">
        <v>13252.848</v>
      </c>
      <c r="O921" s="91">
        <v>32445.088</v>
      </c>
      <c r="P921" s="91">
        <f t="shared" si="40"/>
        <v>95428.95</v>
      </c>
      <c r="Q921" s="91">
        <v>46235.798999999999</v>
      </c>
      <c r="R921" s="91">
        <v>49193.150999999998</v>
      </c>
      <c r="S921" s="91">
        <v>15445.191999999999</v>
      </c>
      <c r="T921" s="91">
        <v>156572.07800000001</v>
      </c>
      <c r="U921" s="91">
        <v>11993</v>
      </c>
      <c r="V921" s="91">
        <v>13055.29</v>
      </c>
    </row>
    <row r="922" spans="1:22" x14ac:dyDescent="0.25">
      <c r="A922" s="27" t="str">
        <f t="shared" si="39"/>
        <v>32045002013</v>
      </c>
      <c r="B922" s="23">
        <f>VLOOKUP(H922,Nomes!$H$2:$I$79,2,FALSE)</f>
        <v>62</v>
      </c>
      <c r="C922" s="23">
        <f>VLOOKUP(D922,Nomes!$C$2:$D$15,2,FALSE)</f>
        <v>12</v>
      </c>
      <c r="D922" s="23">
        <v>2013</v>
      </c>
      <c r="E922" s="23">
        <v>32</v>
      </c>
      <c r="F922" s="23" t="s">
        <v>14</v>
      </c>
      <c r="G922" s="23" t="s">
        <v>160</v>
      </c>
      <c r="H922" s="23" t="s">
        <v>161</v>
      </c>
      <c r="I922" s="23"/>
      <c r="J922" s="23" t="s">
        <v>17</v>
      </c>
      <c r="K922" s="23" t="s">
        <v>18</v>
      </c>
      <c r="L922" s="23">
        <f>VLOOKUP(H922,Regiões!$A$1:$E$79,4,FALSE)</f>
        <v>2</v>
      </c>
      <c r="M922" s="23" t="str">
        <f>VLOOKUP(H922,Regiões!$A$1:$E$79,5,FALSE)</f>
        <v>Central Serrana</v>
      </c>
      <c r="N922" s="91">
        <v>42788.184000000001</v>
      </c>
      <c r="O922" s="91">
        <v>21099.190999999999</v>
      </c>
      <c r="P922" s="91">
        <f t="shared" si="40"/>
        <v>82981.893000000011</v>
      </c>
      <c r="Q922" s="91">
        <v>33808.048000000003</v>
      </c>
      <c r="R922" s="91">
        <v>49173.845000000001</v>
      </c>
      <c r="S922" s="91">
        <v>5922.5190000000002</v>
      </c>
      <c r="T922" s="91">
        <v>152791.78700000001</v>
      </c>
      <c r="U922" s="91">
        <v>12881</v>
      </c>
      <c r="V922" s="91">
        <v>11861.8</v>
      </c>
    </row>
    <row r="923" spans="1:22" x14ac:dyDescent="0.25">
      <c r="A923" s="27" t="str">
        <f t="shared" si="39"/>
        <v>32045592013</v>
      </c>
      <c r="B923" s="23">
        <f>VLOOKUP(H923,Nomes!$H$2:$I$79,2,FALSE)</f>
        <v>63</v>
      </c>
      <c r="C923" s="23">
        <f>VLOOKUP(D923,Nomes!$C$2:$D$15,2,FALSE)</f>
        <v>12</v>
      </c>
      <c r="D923" s="23">
        <v>2013</v>
      </c>
      <c r="E923" s="23">
        <v>32</v>
      </c>
      <c r="F923" s="23" t="s">
        <v>14</v>
      </c>
      <c r="G923" s="23" t="s">
        <v>162</v>
      </c>
      <c r="H923" s="23" t="s">
        <v>163</v>
      </c>
      <c r="I923" s="23"/>
      <c r="J923" s="23" t="s">
        <v>17</v>
      </c>
      <c r="K923" s="23" t="s">
        <v>18</v>
      </c>
      <c r="L923" s="23">
        <f>VLOOKUP(H923,Regiões!$A$1:$E$79,4,FALSE)</f>
        <v>2</v>
      </c>
      <c r="M923" s="23" t="str">
        <f>VLOOKUP(H923,Regiões!$A$1:$E$79,5,FALSE)</f>
        <v>Central Serrana</v>
      </c>
      <c r="N923" s="91">
        <v>346702.14199999999</v>
      </c>
      <c r="O923" s="91">
        <v>55691.904999999999</v>
      </c>
      <c r="P923" s="91">
        <f t="shared" si="40"/>
        <v>376847.75399999996</v>
      </c>
      <c r="Q923" s="91">
        <v>238595.94899999999</v>
      </c>
      <c r="R923" s="91">
        <v>138251.80499999999</v>
      </c>
      <c r="S923" s="91">
        <v>62290.190999999999</v>
      </c>
      <c r="T923" s="91">
        <v>841531.99100000004</v>
      </c>
      <c r="U923" s="91">
        <v>37720</v>
      </c>
      <c r="V923" s="91">
        <v>22309.97</v>
      </c>
    </row>
    <row r="924" spans="1:22" x14ac:dyDescent="0.25">
      <c r="A924" s="27" t="str">
        <f t="shared" ref="A924:A987" si="41">G924&amp;D924</f>
        <v>32046092013</v>
      </c>
      <c r="B924" s="23">
        <f>VLOOKUP(H924,Nomes!$H$2:$I$79,2,FALSE)</f>
        <v>64</v>
      </c>
      <c r="C924" s="23">
        <f>VLOOKUP(D924,Nomes!$C$2:$D$15,2,FALSE)</f>
        <v>12</v>
      </c>
      <c r="D924" s="23">
        <v>2013</v>
      </c>
      <c r="E924" s="23">
        <v>32</v>
      </c>
      <c r="F924" s="23" t="s">
        <v>14</v>
      </c>
      <c r="G924" s="23" t="s">
        <v>164</v>
      </c>
      <c r="H924" s="23" t="s">
        <v>107</v>
      </c>
      <c r="I924" s="23"/>
      <c r="J924" s="23" t="s">
        <v>17</v>
      </c>
      <c r="K924" s="23" t="s">
        <v>18</v>
      </c>
      <c r="L924" s="23">
        <f>VLOOKUP(H924,Regiões!$A$1:$E$79,4,FALSE)</f>
        <v>2</v>
      </c>
      <c r="M924" s="23" t="str">
        <f>VLOOKUP(H924,Regiões!$A$1:$E$79,5,FALSE)</f>
        <v>Central Serrana</v>
      </c>
      <c r="N924" s="91">
        <v>48410.915999999997</v>
      </c>
      <c r="O924" s="91">
        <v>35567.631999999998</v>
      </c>
      <c r="P924" s="91">
        <f t="shared" si="40"/>
        <v>230255.46799999999</v>
      </c>
      <c r="Q924" s="91">
        <v>139453.837</v>
      </c>
      <c r="R924" s="91">
        <v>90801.630999999994</v>
      </c>
      <c r="S924" s="91">
        <v>26393.666000000001</v>
      </c>
      <c r="T924" s="91">
        <v>340627.68199999997</v>
      </c>
      <c r="U924" s="91">
        <v>23432</v>
      </c>
      <c r="V924" s="91">
        <v>14536.86</v>
      </c>
    </row>
    <row r="925" spans="1:22" x14ac:dyDescent="0.25">
      <c r="A925" s="27" t="str">
        <f t="shared" si="41"/>
        <v>32046582013</v>
      </c>
      <c r="B925" s="23">
        <f>VLOOKUP(H925,Nomes!$H$2:$I$79,2,FALSE)</f>
        <v>65</v>
      </c>
      <c r="C925" s="23">
        <f>VLOOKUP(D925,Nomes!$C$2:$D$15,2,FALSE)</f>
        <v>12</v>
      </c>
      <c r="D925" s="23">
        <v>2013</v>
      </c>
      <c r="E925" s="23">
        <v>32</v>
      </c>
      <c r="F925" s="23" t="s">
        <v>14</v>
      </c>
      <c r="G925" s="23" t="s">
        <v>165</v>
      </c>
      <c r="H925" s="23" t="s">
        <v>166</v>
      </c>
      <c r="I925" s="23"/>
      <c r="J925" s="23" t="s">
        <v>22</v>
      </c>
      <c r="K925" s="23" t="s">
        <v>23</v>
      </c>
      <c r="L925" s="23">
        <f>VLOOKUP(H925,Regiões!$A$1:$E$79,4,FALSE)</f>
        <v>8</v>
      </c>
      <c r="M925" s="23" t="str">
        <f>VLOOKUP(H925,Regiões!$A$1:$E$79,5,FALSE)</f>
        <v>Centro-Oeste</v>
      </c>
      <c r="N925" s="91">
        <v>20434.144</v>
      </c>
      <c r="O925" s="91">
        <v>28117.197</v>
      </c>
      <c r="P925" s="91">
        <f t="shared" si="40"/>
        <v>71879.726999999999</v>
      </c>
      <c r="Q925" s="91">
        <v>36430.695</v>
      </c>
      <c r="R925" s="91">
        <v>35449.031999999999</v>
      </c>
      <c r="S925" s="91">
        <v>14867.285</v>
      </c>
      <c r="T925" s="91">
        <v>135298.35200000001</v>
      </c>
      <c r="U925" s="91">
        <v>8595</v>
      </c>
      <c r="V925" s="91">
        <v>15741.52</v>
      </c>
    </row>
    <row r="926" spans="1:22" x14ac:dyDescent="0.25">
      <c r="A926" s="27" t="str">
        <f t="shared" si="41"/>
        <v>32047082013</v>
      </c>
      <c r="B926" s="23">
        <f>VLOOKUP(H926,Nomes!$H$2:$I$79,2,FALSE)</f>
        <v>66</v>
      </c>
      <c r="C926" s="23">
        <f>VLOOKUP(D926,Nomes!$C$2:$D$15,2,FALSE)</f>
        <v>12</v>
      </c>
      <c r="D926" s="23">
        <v>2013</v>
      </c>
      <c r="E926" s="23">
        <v>32</v>
      </c>
      <c r="F926" s="23" t="s">
        <v>14</v>
      </c>
      <c r="G926" s="23" t="s">
        <v>167</v>
      </c>
      <c r="H926" s="23" t="s">
        <v>168</v>
      </c>
      <c r="I926" s="23"/>
      <c r="J926" s="23" t="s">
        <v>22</v>
      </c>
      <c r="K926" s="23" t="s">
        <v>23</v>
      </c>
      <c r="L926" s="23">
        <f>VLOOKUP(H926,Regiões!$A$1:$E$79,4,FALSE)</f>
        <v>8</v>
      </c>
      <c r="M926" s="23" t="str">
        <f>VLOOKUP(H926,Regiões!$A$1:$E$79,5,FALSE)</f>
        <v>Centro-Oeste</v>
      </c>
      <c r="N926" s="91">
        <v>40124.781999999999</v>
      </c>
      <c r="O926" s="91">
        <v>78002.008000000002</v>
      </c>
      <c r="P926" s="91">
        <f t="shared" si="40"/>
        <v>328276.09000000003</v>
      </c>
      <c r="Q926" s="91">
        <v>206932.59400000001</v>
      </c>
      <c r="R926" s="91">
        <v>121343.496</v>
      </c>
      <c r="S926" s="91">
        <v>50874.713000000003</v>
      </c>
      <c r="T926" s="91">
        <v>497277.59399999998</v>
      </c>
      <c r="U926" s="91">
        <v>35232</v>
      </c>
      <c r="V926" s="91">
        <v>14114.37</v>
      </c>
    </row>
    <row r="927" spans="1:22" x14ac:dyDescent="0.25">
      <c r="A927" s="27" t="str">
        <f t="shared" si="41"/>
        <v>32048072013</v>
      </c>
      <c r="B927" s="23">
        <f>VLOOKUP(H927,Nomes!$H$2:$I$79,2,FALSE)</f>
        <v>67</v>
      </c>
      <c r="C927" s="23">
        <f>VLOOKUP(D927,Nomes!$C$2:$D$15,2,FALSE)</f>
        <v>12</v>
      </c>
      <c r="D927" s="23">
        <v>2013</v>
      </c>
      <c r="E927" s="23">
        <v>32</v>
      </c>
      <c r="F927" s="23" t="s">
        <v>14</v>
      </c>
      <c r="G927" s="23" t="s">
        <v>169</v>
      </c>
      <c r="H927" s="23" t="s">
        <v>170</v>
      </c>
      <c r="I927" s="23"/>
      <c r="J927" s="23" t="s">
        <v>32</v>
      </c>
      <c r="K927" s="23" t="s">
        <v>33</v>
      </c>
      <c r="L927" s="23">
        <f>VLOOKUP(H927,Regiões!$A$1:$E$79,4,FALSE)</f>
        <v>6</v>
      </c>
      <c r="M927" s="23" t="str">
        <f>VLOOKUP(H927,Regiões!$A$1:$E$79,5,FALSE)</f>
        <v>Caparaó</v>
      </c>
      <c r="N927" s="91">
        <v>13325.842000000001</v>
      </c>
      <c r="O927" s="91">
        <v>19534.613000000001</v>
      </c>
      <c r="P927" s="91">
        <f t="shared" si="40"/>
        <v>80680.578000000009</v>
      </c>
      <c r="Q927" s="91">
        <v>37646.307000000001</v>
      </c>
      <c r="R927" s="91">
        <v>43034.271000000001</v>
      </c>
      <c r="S927" s="91">
        <v>4948.3789999999999</v>
      </c>
      <c r="T927" s="91">
        <v>118489.412</v>
      </c>
      <c r="U927" s="91">
        <v>10987</v>
      </c>
      <c r="V927" s="91">
        <v>10784.51</v>
      </c>
    </row>
    <row r="928" spans="1:22" x14ac:dyDescent="0.25">
      <c r="A928" s="27" t="str">
        <f t="shared" si="41"/>
        <v>32049062013</v>
      </c>
      <c r="B928" s="23">
        <f>VLOOKUP(H928,Nomes!$H$2:$I$79,2,FALSE)</f>
        <v>68</v>
      </c>
      <c r="C928" s="23">
        <f>VLOOKUP(D928,Nomes!$C$2:$D$15,2,FALSE)</f>
        <v>12</v>
      </c>
      <c r="D928" s="23">
        <v>2013</v>
      </c>
      <c r="E928" s="23">
        <v>32</v>
      </c>
      <c r="F928" s="23" t="s">
        <v>14</v>
      </c>
      <c r="G928" s="23" t="s">
        <v>171</v>
      </c>
      <c r="H928" s="23" t="s">
        <v>78</v>
      </c>
      <c r="I928" s="23"/>
      <c r="J928" s="23" t="s">
        <v>51</v>
      </c>
      <c r="K928" s="23" t="s">
        <v>52</v>
      </c>
      <c r="L928" s="23">
        <f>VLOOKUP(H928,Regiões!$A$1:$E$79,4,FALSE)</f>
        <v>9</v>
      </c>
      <c r="M928" s="23" t="str">
        <f>VLOOKUP(H928,Regiões!$A$1:$E$79,5,FALSE)</f>
        <v>Nordeste</v>
      </c>
      <c r="N928" s="91">
        <v>130720.148</v>
      </c>
      <c r="O928" s="91">
        <v>308671.91800000001</v>
      </c>
      <c r="P928" s="91">
        <f t="shared" si="40"/>
        <v>1196894.0520000001</v>
      </c>
      <c r="Q928" s="91">
        <v>734669.39300000004</v>
      </c>
      <c r="R928" s="91">
        <v>462224.65899999999</v>
      </c>
      <c r="S928" s="91">
        <v>145454.90700000001</v>
      </c>
      <c r="T928" s="91">
        <v>1781741.0249999999</v>
      </c>
      <c r="U928" s="91">
        <v>120725</v>
      </c>
      <c r="V928" s="91">
        <v>14758.67</v>
      </c>
    </row>
    <row r="929" spans="1:22" x14ac:dyDescent="0.25">
      <c r="A929" s="27" t="str">
        <f t="shared" si="41"/>
        <v>32049552013</v>
      </c>
      <c r="B929" s="23">
        <f>VLOOKUP(H929,Nomes!$H$2:$I$79,2,FALSE)</f>
        <v>69</v>
      </c>
      <c r="C929" s="23">
        <f>VLOOKUP(D929,Nomes!$C$2:$D$15,2,FALSE)</f>
        <v>12</v>
      </c>
      <c r="D929" s="23">
        <v>2013</v>
      </c>
      <c r="E929" s="23">
        <v>32</v>
      </c>
      <c r="F929" s="23" t="s">
        <v>14</v>
      </c>
      <c r="G929" s="23" t="s">
        <v>172</v>
      </c>
      <c r="H929" s="23" t="s">
        <v>173</v>
      </c>
      <c r="I929" s="23"/>
      <c r="J929" s="23" t="s">
        <v>17</v>
      </c>
      <c r="K929" s="23" t="s">
        <v>18</v>
      </c>
      <c r="L929" s="23">
        <f>VLOOKUP(H929,Regiões!$A$1:$E$79,4,FALSE)</f>
        <v>8</v>
      </c>
      <c r="M929" s="23" t="str">
        <f>VLOOKUP(H929,Regiões!$A$1:$E$79,5,FALSE)</f>
        <v>Centro-Oeste</v>
      </c>
      <c r="N929" s="91">
        <v>28269.552</v>
      </c>
      <c r="O929" s="91">
        <v>25153.360000000001</v>
      </c>
      <c r="P929" s="91">
        <f t="shared" si="40"/>
        <v>100216.264</v>
      </c>
      <c r="Q929" s="91">
        <v>55783.6</v>
      </c>
      <c r="R929" s="91">
        <v>44432.663999999997</v>
      </c>
      <c r="S929" s="91">
        <v>14408.906000000001</v>
      </c>
      <c r="T929" s="91">
        <v>168048.08300000001</v>
      </c>
      <c r="U929" s="91">
        <v>12179</v>
      </c>
      <c r="V929" s="91">
        <v>13798.18</v>
      </c>
    </row>
    <row r="930" spans="1:22" x14ac:dyDescent="0.25">
      <c r="A930" s="27" t="str">
        <f t="shared" si="41"/>
        <v>32050022013</v>
      </c>
      <c r="B930" s="23">
        <f>VLOOKUP(H930,Nomes!$H$2:$I$79,2,FALSE)</f>
        <v>70</v>
      </c>
      <c r="C930" s="23">
        <f>VLOOKUP(D930,Nomes!$C$2:$D$15,2,FALSE)</f>
        <v>12</v>
      </c>
      <c r="D930" s="23">
        <v>2013</v>
      </c>
      <c r="E930" s="23">
        <v>32</v>
      </c>
      <c r="F930" s="23" t="s">
        <v>14</v>
      </c>
      <c r="G930" s="23" t="s">
        <v>174</v>
      </c>
      <c r="H930" s="23" t="s">
        <v>175</v>
      </c>
      <c r="I930" s="23" t="s">
        <v>69</v>
      </c>
      <c r="J930" s="23" t="s">
        <v>17</v>
      </c>
      <c r="K930" s="23" t="s">
        <v>18</v>
      </c>
      <c r="L930" s="23">
        <f>VLOOKUP(H930,Regiões!$A$1:$E$79,4,FALSE)</f>
        <v>1</v>
      </c>
      <c r="M930" s="23" t="str">
        <f>VLOOKUP(H930,Regiões!$A$1:$E$79,5,FALSE)</f>
        <v>Metropolitana</v>
      </c>
      <c r="N930" s="91">
        <v>16790.944</v>
      </c>
      <c r="O930" s="91">
        <v>3974098.7710000002</v>
      </c>
      <c r="P930" s="91">
        <f t="shared" si="40"/>
        <v>7356976.9840000002</v>
      </c>
      <c r="Q930" s="91">
        <v>5634551.4199999999</v>
      </c>
      <c r="R930" s="91">
        <v>1722425.564</v>
      </c>
      <c r="S930" s="91">
        <v>4114737.0449999999</v>
      </c>
      <c r="T930" s="91">
        <v>15462603.744000001</v>
      </c>
      <c r="U930" s="91">
        <v>467318</v>
      </c>
      <c r="V930" s="91">
        <v>33087.97</v>
      </c>
    </row>
    <row r="931" spans="1:22" x14ac:dyDescent="0.25">
      <c r="A931" s="27" t="str">
        <f t="shared" si="41"/>
        <v>32050102013</v>
      </c>
      <c r="B931" s="23">
        <f>VLOOKUP(H931,Nomes!$H$2:$I$79,2,FALSE)</f>
        <v>71</v>
      </c>
      <c r="C931" s="23">
        <f>VLOOKUP(D931,Nomes!$C$2:$D$15,2,FALSE)</f>
        <v>12</v>
      </c>
      <c r="D931" s="23">
        <v>2013</v>
      </c>
      <c r="E931" s="23">
        <v>32</v>
      </c>
      <c r="F931" s="23" t="s">
        <v>14</v>
      </c>
      <c r="G931" s="23" t="s">
        <v>176</v>
      </c>
      <c r="H931" s="23" t="s">
        <v>177</v>
      </c>
      <c r="I931" s="23"/>
      <c r="J931" s="23" t="s">
        <v>51</v>
      </c>
      <c r="K931" s="23" t="s">
        <v>52</v>
      </c>
      <c r="L931" s="23">
        <f>VLOOKUP(H931,Regiões!$A$1:$E$79,4,FALSE)</f>
        <v>7</v>
      </c>
      <c r="M931" s="23" t="str">
        <f>VLOOKUP(H931,Regiões!$A$1:$E$79,5,FALSE)</f>
        <v>Rio Doce</v>
      </c>
      <c r="N931" s="91">
        <v>64986.222000000002</v>
      </c>
      <c r="O931" s="91">
        <v>86151.948000000004</v>
      </c>
      <c r="P931" s="91">
        <f t="shared" si="40"/>
        <v>212820.36</v>
      </c>
      <c r="Q931" s="91">
        <v>114877.647</v>
      </c>
      <c r="R931" s="91">
        <v>97942.713000000003</v>
      </c>
      <c r="S931" s="91">
        <v>50649.96</v>
      </c>
      <c r="T931" s="91">
        <v>414608.49</v>
      </c>
      <c r="U931" s="91">
        <v>26843</v>
      </c>
      <c r="V931" s="91">
        <v>15445.68</v>
      </c>
    </row>
    <row r="932" spans="1:22" x14ac:dyDescent="0.25">
      <c r="A932" s="27" t="str">
        <f t="shared" si="41"/>
        <v>32050362013</v>
      </c>
      <c r="B932" s="23">
        <f>VLOOKUP(H932,Nomes!$H$2:$I$79,2,FALSE)</f>
        <v>72</v>
      </c>
      <c r="C932" s="23">
        <f>VLOOKUP(D932,Nomes!$C$2:$D$15,2,FALSE)</f>
        <v>12</v>
      </c>
      <c r="D932" s="23">
        <v>2013</v>
      </c>
      <c r="E932" s="23">
        <v>32</v>
      </c>
      <c r="F932" s="23" t="s">
        <v>14</v>
      </c>
      <c r="G932" s="23" t="s">
        <v>178</v>
      </c>
      <c r="H932" s="23" t="s">
        <v>179</v>
      </c>
      <c r="I932" s="23"/>
      <c r="J932" s="23" t="s">
        <v>32</v>
      </c>
      <c r="K932" s="23" t="s">
        <v>33</v>
      </c>
      <c r="L932" s="23">
        <f>VLOOKUP(H932,Regiões!$A$1:$E$79,4,FALSE)</f>
        <v>5</v>
      </c>
      <c r="M932" s="23" t="str">
        <f>VLOOKUP(H932,Regiões!$A$1:$E$79,5,FALSE)</f>
        <v>Central Sul</v>
      </c>
      <c r="N932" s="91">
        <v>30658.29</v>
      </c>
      <c r="O932" s="91">
        <v>79910.03</v>
      </c>
      <c r="P932" s="91">
        <f t="shared" si="40"/>
        <v>161691.01799999998</v>
      </c>
      <c r="Q932" s="91">
        <v>82925.790999999997</v>
      </c>
      <c r="R932" s="91">
        <v>78765.226999999999</v>
      </c>
      <c r="S932" s="91">
        <v>32285.562999999998</v>
      </c>
      <c r="T932" s="91">
        <v>304544.90100000001</v>
      </c>
      <c r="U932" s="91">
        <v>20744</v>
      </c>
      <c r="V932" s="91">
        <v>14681.11</v>
      </c>
    </row>
    <row r="933" spans="1:22" x14ac:dyDescent="0.25">
      <c r="A933" s="27" t="str">
        <f t="shared" si="41"/>
        <v>32050692013</v>
      </c>
      <c r="B933" s="23">
        <f>VLOOKUP(H933,Nomes!$H$2:$I$79,2,FALSE)</f>
        <v>73</v>
      </c>
      <c r="C933" s="23">
        <f>VLOOKUP(D933,Nomes!$C$2:$D$15,2,FALSE)</f>
        <v>12</v>
      </c>
      <c r="D933" s="23">
        <v>2013</v>
      </c>
      <c r="E933" s="23">
        <v>32</v>
      </c>
      <c r="F933" s="23" t="s">
        <v>14</v>
      </c>
      <c r="G933" s="23" t="s">
        <v>180</v>
      </c>
      <c r="H933" s="23" t="s">
        <v>181</v>
      </c>
      <c r="I933" s="23"/>
      <c r="J933" s="23" t="s">
        <v>17</v>
      </c>
      <c r="K933" s="23" t="s">
        <v>18</v>
      </c>
      <c r="L933" s="23">
        <f>VLOOKUP(H933,Regiões!$A$1:$E$79,4,FALSE)</f>
        <v>3</v>
      </c>
      <c r="M933" s="23" t="str">
        <f>VLOOKUP(H933,Regiões!$A$1:$E$79,5,FALSE)</f>
        <v>Sudoeste Serrana</v>
      </c>
      <c r="N933" s="91">
        <v>46926.182999999997</v>
      </c>
      <c r="O933" s="91">
        <v>66917.456000000006</v>
      </c>
      <c r="P933" s="91">
        <f t="shared" si="40"/>
        <v>271728.77999999997</v>
      </c>
      <c r="Q933" s="91">
        <v>188502.31899999999</v>
      </c>
      <c r="R933" s="91">
        <v>83226.460999999996</v>
      </c>
      <c r="S933" s="91">
        <v>46287.188000000002</v>
      </c>
      <c r="T933" s="91">
        <v>431859.60800000001</v>
      </c>
      <c r="U933" s="91">
        <v>22873</v>
      </c>
      <c r="V933" s="91">
        <v>18880.759999999998</v>
      </c>
    </row>
    <row r="934" spans="1:22" x14ac:dyDescent="0.25">
      <c r="A934" s="27" t="str">
        <f t="shared" si="41"/>
        <v>32051012013</v>
      </c>
      <c r="B934" s="23">
        <f>VLOOKUP(H934,Nomes!$H$2:$I$79,2,FALSE)</f>
        <v>74</v>
      </c>
      <c r="C934" s="23">
        <f>VLOOKUP(D934,Nomes!$C$2:$D$15,2,FALSE)</f>
        <v>12</v>
      </c>
      <c r="D934" s="23">
        <v>2013</v>
      </c>
      <c r="E934" s="23">
        <v>32</v>
      </c>
      <c r="F934" s="23" t="s">
        <v>14</v>
      </c>
      <c r="G934" s="23" t="s">
        <v>182</v>
      </c>
      <c r="H934" s="23" t="s">
        <v>183</v>
      </c>
      <c r="I934" s="23" t="s">
        <v>69</v>
      </c>
      <c r="J934" s="23" t="s">
        <v>17</v>
      </c>
      <c r="K934" s="23" t="s">
        <v>18</v>
      </c>
      <c r="L934" s="23">
        <f>VLOOKUP(H934,Regiões!$A$1:$E$79,4,FALSE)</f>
        <v>1</v>
      </c>
      <c r="M934" s="23" t="str">
        <f>VLOOKUP(H934,Regiões!$A$1:$E$79,5,FALSE)</f>
        <v>Metropolitana</v>
      </c>
      <c r="N934" s="91">
        <v>16744.807000000001</v>
      </c>
      <c r="O934" s="91">
        <v>422202.29300000001</v>
      </c>
      <c r="P934" s="91">
        <f t="shared" si="40"/>
        <v>842656.40600000008</v>
      </c>
      <c r="Q934" s="91">
        <v>585404.25100000005</v>
      </c>
      <c r="R934" s="91">
        <v>257252.155</v>
      </c>
      <c r="S934" s="91">
        <v>268104.37099999998</v>
      </c>
      <c r="T934" s="91">
        <v>1549707.878</v>
      </c>
      <c r="U934" s="91">
        <v>72115</v>
      </c>
      <c r="V934" s="91">
        <v>21489.4</v>
      </c>
    </row>
    <row r="935" spans="1:22" x14ac:dyDescent="0.25">
      <c r="A935" s="27" t="str">
        <f t="shared" si="41"/>
        <v>32051502013</v>
      </c>
      <c r="B935" s="23">
        <f>VLOOKUP(H935,Nomes!$H$2:$I$79,2,FALSE)</f>
        <v>75</v>
      </c>
      <c r="C935" s="23">
        <f>VLOOKUP(D935,Nomes!$C$2:$D$15,2,FALSE)</f>
        <v>12</v>
      </c>
      <c r="D935" s="23">
        <v>2013</v>
      </c>
      <c r="E935" s="23">
        <v>32</v>
      </c>
      <c r="F935" s="23" t="s">
        <v>14</v>
      </c>
      <c r="G935" s="23" t="s">
        <v>184</v>
      </c>
      <c r="H935" s="23" t="s">
        <v>185</v>
      </c>
      <c r="I935" s="23"/>
      <c r="J935" s="23" t="s">
        <v>22</v>
      </c>
      <c r="K935" s="23" t="s">
        <v>23</v>
      </c>
      <c r="L935" s="23">
        <f>VLOOKUP(H935,Regiões!$A$1:$E$79,4,FALSE)</f>
        <v>10</v>
      </c>
      <c r="M935" s="23" t="str">
        <f>VLOOKUP(H935,Regiões!$A$1:$E$79,5,FALSE)</f>
        <v>Noroeste</v>
      </c>
      <c r="N935" s="91">
        <v>34586.637999999999</v>
      </c>
      <c r="O935" s="91">
        <v>28489.43</v>
      </c>
      <c r="P935" s="91">
        <f t="shared" si="40"/>
        <v>69869.52900000001</v>
      </c>
      <c r="Q935" s="91">
        <v>32175.915000000001</v>
      </c>
      <c r="R935" s="91">
        <v>37693.614000000001</v>
      </c>
      <c r="S935" s="91">
        <v>5323.0919999999996</v>
      </c>
      <c r="T935" s="91">
        <v>138268.68900000001</v>
      </c>
      <c r="U935" s="91">
        <v>9272</v>
      </c>
      <c r="V935" s="91">
        <v>14912.5</v>
      </c>
    </row>
    <row r="936" spans="1:22" x14ac:dyDescent="0.25">
      <c r="A936" s="27" t="str">
        <f t="shared" si="41"/>
        <v>32051762013</v>
      </c>
      <c r="B936" s="23">
        <f>VLOOKUP(H936,Nomes!$H$2:$I$79,2,FALSE)</f>
        <v>76</v>
      </c>
      <c r="C936" s="23">
        <f>VLOOKUP(D936,Nomes!$C$2:$D$15,2,FALSE)</f>
        <v>12</v>
      </c>
      <c r="D936" s="23">
        <v>2013</v>
      </c>
      <c r="E936" s="23">
        <v>32</v>
      </c>
      <c r="F936" s="23" t="s">
        <v>14</v>
      </c>
      <c r="G936" s="23" t="s">
        <v>186</v>
      </c>
      <c r="H936" s="23" t="s">
        <v>187</v>
      </c>
      <c r="I936" s="23"/>
      <c r="J936" s="23" t="s">
        <v>22</v>
      </c>
      <c r="K936" s="23" t="s">
        <v>23</v>
      </c>
      <c r="L936" s="23">
        <f>VLOOKUP(H936,Regiões!$A$1:$E$79,4,FALSE)</f>
        <v>8</v>
      </c>
      <c r="M936" s="23" t="str">
        <f>VLOOKUP(H936,Regiões!$A$1:$E$79,5,FALSE)</f>
        <v>Centro-Oeste</v>
      </c>
      <c r="N936" s="91">
        <v>57264.917000000001</v>
      </c>
      <c r="O936" s="91">
        <v>13763.661</v>
      </c>
      <c r="P936" s="91">
        <f t="shared" si="40"/>
        <v>124836.352</v>
      </c>
      <c r="Q936" s="91">
        <v>68319.476999999999</v>
      </c>
      <c r="R936" s="91">
        <v>56516.875</v>
      </c>
      <c r="S936" s="91">
        <v>14197.486999999999</v>
      </c>
      <c r="T936" s="91">
        <v>210062.416</v>
      </c>
      <c r="U936" s="91">
        <v>14614</v>
      </c>
      <c r="V936" s="91">
        <v>14374.05</v>
      </c>
    </row>
    <row r="937" spans="1:22" x14ac:dyDescent="0.25">
      <c r="A937" s="27" t="str">
        <f t="shared" si="41"/>
        <v>32052002013</v>
      </c>
      <c r="B937" s="23">
        <f>VLOOKUP(H937,Nomes!$H$2:$I$79,2,FALSE)</f>
        <v>77</v>
      </c>
      <c r="C937" s="23">
        <f>VLOOKUP(D937,Nomes!$C$2:$D$15,2,FALSE)</f>
        <v>12</v>
      </c>
      <c r="D937" s="23">
        <v>2013</v>
      </c>
      <c r="E937" s="23">
        <v>32</v>
      </c>
      <c r="F937" s="23" t="s">
        <v>14</v>
      </c>
      <c r="G937" s="23" t="s">
        <v>188</v>
      </c>
      <c r="H937" s="23" t="s">
        <v>189</v>
      </c>
      <c r="I937" s="23" t="s">
        <v>69</v>
      </c>
      <c r="J937" s="23" t="s">
        <v>17</v>
      </c>
      <c r="K937" s="23" t="s">
        <v>18</v>
      </c>
      <c r="L937" s="23">
        <f>VLOOKUP(H937,Regiões!$A$1:$E$79,4,FALSE)</f>
        <v>1</v>
      </c>
      <c r="M937" s="23" t="str">
        <f>VLOOKUP(H937,Regiões!$A$1:$E$79,5,FALSE)</f>
        <v>Metropolitana</v>
      </c>
      <c r="N937" s="91">
        <v>14335.058999999999</v>
      </c>
      <c r="O937" s="91">
        <v>1787522.1340000001</v>
      </c>
      <c r="P937" s="91">
        <f t="shared" si="40"/>
        <v>6051693.9459999995</v>
      </c>
      <c r="Q937" s="91">
        <v>4524805.8059999999</v>
      </c>
      <c r="R937" s="91">
        <v>1526888.14</v>
      </c>
      <c r="S937" s="91">
        <v>2205659.0060000001</v>
      </c>
      <c r="T937" s="91">
        <v>10059210.145</v>
      </c>
      <c r="U937" s="91">
        <v>458489</v>
      </c>
      <c r="V937" s="91">
        <v>21939.919999999998</v>
      </c>
    </row>
    <row r="938" spans="1:22" x14ac:dyDescent="0.25">
      <c r="A938" s="27" t="str">
        <f t="shared" si="41"/>
        <v>32053092013</v>
      </c>
      <c r="B938" s="23">
        <f>VLOOKUP(H938,Nomes!$H$2:$I$79,2,FALSE)</f>
        <v>78</v>
      </c>
      <c r="C938" s="23">
        <f>VLOOKUP(D938,Nomes!$C$2:$D$15,2,FALSE)</f>
        <v>12</v>
      </c>
      <c r="D938" s="23">
        <v>2013</v>
      </c>
      <c r="E938" s="24">
        <v>32</v>
      </c>
      <c r="F938" s="24" t="s">
        <v>14</v>
      </c>
      <c r="G938" s="24" t="s">
        <v>190</v>
      </c>
      <c r="H938" s="24" t="s">
        <v>71</v>
      </c>
      <c r="I938" s="24" t="s">
        <v>69</v>
      </c>
      <c r="J938" s="24" t="s">
        <v>17</v>
      </c>
      <c r="K938" s="24" t="s">
        <v>18</v>
      </c>
      <c r="L938" s="23">
        <f>VLOOKUP(H938,Regiões!$A$1:$E$79,4,FALSE)</f>
        <v>1</v>
      </c>
      <c r="M938" s="24" t="str">
        <f>VLOOKUP(H938,Regiões!$A$1:$E$79,5,FALSE)</f>
        <v>Metropolitana</v>
      </c>
      <c r="N938" s="92">
        <v>11900.014999999999</v>
      </c>
      <c r="O938" s="92">
        <v>3813573.1090000002</v>
      </c>
      <c r="P938" s="91">
        <f t="shared" si="40"/>
        <v>11151245.866</v>
      </c>
      <c r="Q938" s="91">
        <v>9509801.7080000006</v>
      </c>
      <c r="R938" s="92">
        <v>1641444.1580000001</v>
      </c>
      <c r="S938" s="92">
        <v>7272974.426</v>
      </c>
      <c r="T938" s="92">
        <v>22249693.416000001</v>
      </c>
      <c r="U938" s="92">
        <v>348268</v>
      </c>
      <c r="V938" s="91">
        <v>63886.7</v>
      </c>
    </row>
    <row r="939" spans="1:22" x14ac:dyDescent="0.25">
      <c r="A939" s="27" t="str">
        <f t="shared" si="41"/>
        <v>32001022014</v>
      </c>
      <c r="B939" s="23">
        <f>VLOOKUP(H939,Nomes!$H$2:$I$79,2,FALSE)</f>
        <v>1</v>
      </c>
      <c r="C939" s="23">
        <f>VLOOKUP(D939,Nomes!$C$2:$D$15,2,FALSE)</f>
        <v>13</v>
      </c>
      <c r="D939" s="23">
        <v>2014</v>
      </c>
      <c r="E939" s="23">
        <v>32</v>
      </c>
      <c r="F939" s="23" t="s">
        <v>14</v>
      </c>
      <c r="G939" s="23" t="s">
        <v>15</v>
      </c>
      <c r="H939" s="23" t="s">
        <v>16</v>
      </c>
      <c r="I939" s="23"/>
      <c r="J939" s="23" t="s">
        <v>17</v>
      </c>
      <c r="K939" s="23" t="s">
        <v>18</v>
      </c>
      <c r="L939" s="23">
        <f>VLOOKUP(H939,Regiões!$A$1:$E$79,4,FALSE)</f>
        <v>3</v>
      </c>
      <c r="M939" s="23" t="str">
        <f>VLOOKUP(H939,Regiões!$A$1:$E$79,5,FALSE)</f>
        <v>Sudoeste Serrana</v>
      </c>
      <c r="N939" s="92">
        <v>50335.735999999997</v>
      </c>
      <c r="O939" s="92">
        <v>40751.379000000001</v>
      </c>
      <c r="P939" s="91">
        <f t="shared" si="40"/>
        <v>260908.71600000001</v>
      </c>
      <c r="Q939" s="91">
        <v>138556.78400000001</v>
      </c>
      <c r="R939" s="92">
        <v>122351.932</v>
      </c>
      <c r="S939" s="92">
        <v>23829.754000000001</v>
      </c>
      <c r="T939" s="92">
        <v>375825.58600000001</v>
      </c>
      <c r="U939" s="92">
        <v>32502</v>
      </c>
      <c r="V939" s="91">
        <v>11563.15</v>
      </c>
    </row>
    <row r="940" spans="1:22" x14ac:dyDescent="0.25">
      <c r="A940" s="27" t="str">
        <f t="shared" si="41"/>
        <v>32001362014</v>
      </c>
      <c r="B940" s="23">
        <f>VLOOKUP(H940,Nomes!$H$2:$I$79,2,FALSE)</f>
        <v>2</v>
      </c>
      <c r="C940" s="23">
        <f>VLOOKUP(D940,Nomes!$C$2:$D$15,2,FALSE)</f>
        <v>13</v>
      </c>
      <c r="D940" s="23">
        <v>2014</v>
      </c>
      <c r="E940" s="23">
        <v>32</v>
      </c>
      <c r="F940" s="23" t="s">
        <v>14</v>
      </c>
      <c r="G940" s="23" t="s">
        <v>20</v>
      </c>
      <c r="H940" s="23" t="s">
        <v>21</v>
      </c>
      <c r="I940" s="23"/>
      <c r="J940" s="23" t="s">
        <v>22</v>
      </c>
      <c r="K940" s="23" t="s">
        <v>23</v>
      </c>
      <c r="L940" s="23">
        <f>VLOOKUP(H940,Regiões!$A$1:$E$79,4,FALSE)</f>
        <v>10</v>
      </c>
      <c r="M940" s="23" t="str">
        <f>VLOOKUP(H940,Regiões!$A$1:$E$79,5,FALSE)</f>
        <v>Noroeste</v>
      </c>
      <c r="N940" s="92">
        <v>36691.678</v>
      </c>
      <c r="O940" s="92">
        <v>17371.16</v>
      </c>
      <c r="P940" s="91">
        <f t="shared" si="40"/>
        <v>85528.009000000005</v>
      </c>
      <c r="Q940" s="91">
        <v>43010.029000000002</v>
      </c>
      <c r="R940" s="92">
        <v>42517.98</v>
      </c>
      <c r="S940" s="92">
        <v>9481.41</v>
      </c>
      <c r="T940" s="92">
        <v>149072.25599999999</v>
      </c>
      <c r="U940" s="92">
        <v>10055</v>
      </c>
      <c r="V940" s="91">
        <v>14825.68</v>
      </c>
    </row>
    <row r="941" spans="1:22" x14ac:dyDescent="0.25">
      <c r="A941" s="27" t="str">
        <f t="shared" si="41"/>
        <v>32001692014</v>
      </c>
      <c r="B941" s="23">
        <f>VLOOKUP(H941,Nomes!$H$2:$I$79,2,FALSE)</f>
        <v>3</v>
      </c>
      <c r="C941" s="23">
        <f>VLOOKUP(D941,Nomes!$C$2:$D$15,2,FALSE)</f>
        <v>13</v>
      </c>
      <c r="D941" s="23">
        <v>2014</v>
      </c>
      <c r="E941" s="23">
        <v>32</v>
      </c>
      <c r="F941" s="23" t="s">
        <v>14</v>
      </c>
      <c r="G941" s="23" t="s">
        <v>26</v>
      </c>
      <c r="H941" s="23" t="s">
        <v>27</v>
      </c>
      <c r="I941" s="23"/>
      <c r="J941" s="23" t="s">
        <v>22</v>
      </c>
      <c r="K941" s="23" t="s">
        <v>23</v>
      </c>
      <c r="L941" s="23">
        <f>VLOOKUP(H941,Regiões!$A$1:$E$79,4,FALSE)</f>
        <v>10</v>
      </c>
      <c r="M941" s="23" t="str">
        <f>VLOOKUP(H941,Regiões!$A$1:$E$79,5,FALSE)</f>
        <v>Noroeste</v>
      </c>
      <c r="N941" s="92">
        <v>16703.433000000001</v>
      </c>
      <c r="O941" s="92">
        <v>21966.167000000001</v>
      </c>
      <c r="P941" s="91">
        <f t="shared" si="40"/>
        <v>88105.422000000006</v>
      </c>
      <c r="Q941" s="91">
        <v>37356.887000000002</v>
      </c>
      <c r="R941" s="92">
        <v>50748.535000000003</v>
      </c>
      <c r="S941" s="92">
        <v>7270.7539999999999</v>
      </c>
      <c r="T941" s="92">
        <v>134045.77499999999</v>
      </c>
      <c r="U941" s="92">
        <v>12094</v>
      </c>
      <c r="V941" s="91">
        <v>11083.66</v>
      </c>
    </row>
    <row r="942" spans="1:22" x14ac:dyDescent="0.25">
      <c r="A942" s="27" t="str">
        <f t="shared" si="41"/>
        <v>32002012014</v>
      </c>
      <c r="B942" s="23">
        <f>VLOOKUP(H942,Nomes!$H$2:$I$79,2,FALSE)</f>
        <v>4</v>
      </c>
      <c r="C942" s="23">
        <f>VLOOKUP(D942,Nomes!$C$2:$D$15,2,FALSE)</f>
        <v>13</v>
      </c>
      <c r="D942" s="23">
        <v>2014</v>
      </c>
      <c r="E942" s="23">
        <v>32</v>
      </c>
      <c r="F942" s="23" t="s">
        <v>14</v>
      </c>
      <c r="G942" s="23" t="s">
        <v>30</v>
      </c>
      <c r="H942" s="23" t="s">
        <v>31</v>
      </c>
      <c r="I942" s="23"/>
      <c r="J942" s="23" t="s">
        <v>32</v>
      </c>
      <c r="K942" s="23" t="s">
        <v>33</v>
      </c>
      <c r="L942" s="23">
        <f>VLOOKUP(H942,Regiões!$A$1:$E$79,4,FALSE)</f>
        <v>6</v>
      </c>
      <c r="M942" s="23" t="str">
        <f>VLOOKUP(H942,Regiões!$A$1:$E$79,5,FALSE)</f>
        <v>Caparaó</v>
      </c>
      <c r="N942" s="92">
        <v>29651.148000000001</v>
      </c>
      <c r="O942" s="92">
        <v>125104.674</v>
      </c>
      <c r="P942" s="91">
        <f t="shared" si="40"/>
        <v>286026.56800000003</v>
      </c>
      <c r="Q942" s="91">
        <v>160875.33600000001</v>
      </c>
      <c r="R942" s="92">
        <v>125151.232</v>
      </c>
      <c r="S942" s="92">
        <v>23954.441999999999</v>
      </c>
      <c r="T942" s="92">
        <v>464736.83199999999</v>
      </c>
      <c r="U942" s="92">
        <v>32236</v>
      </c>
      <c r="V942" s="91">
        <v>14416.7</v>
      </c>
    </row>
    <row r="943" spans="1:22" x14ac:dyDescent="0.25">
      <c r="A943" s="27" t="str">
        <f t="shared" si="41"/>
        <v>32003002014</v>
      </c>
      <c r="B943" s="23">
        <f>VLOOKUP(H943,Nomes!$H$2:$I$79,2,FALSE)</f>
        <v>5</v>
      </c>
      <c r="C943" s="23">
        <f>VLOOKUP(D943,Nomes!$C$2:$D$15,2,FALSE)</f>
        <v>13</v>
      </c>
      <c r="D943" s="23">
        <v>2014</v>
      </c>
      <c r="E943" s="23">
        <v>32</v>
      </c>
      <c r="F943" s="23" t="s">
        <v>14</v>
      </c>
      <c r="G943" s="23" t="s">
        <v>35</v>
      </c>
      <c r="H943" s="23" t="s">
        <v>36</v>
      </c>
      <c r="I943" s="23"/>
      <c r="J943" s="23" t="s">
        <v>17</v>
      </c>
      <c r="K943" s="23" t="s">
        <v>18</v>
      </c>
      <c r="L943" s="23">
        <f>VLOOKUP(H943,Regiões!$A$1:$E$79,4,FALSE)</f>
        <v>4</v>
      </c>
      <c r="M943" s="23" t="str">
        <f>VLOOKUP(H943,Regiões!$A$1:$E$79,5,FALSE)</f>
        <v>Litoral Sul</v>
      </c>
      <c r="N943" s="92">
        <v>66576.08</v>
      </c>
      <c r="O943" s="92">
        <v>87047.964000000007</v>
      </c>
      <c r="P943" s="91">
        <f t="shared" si="40"/>
        <v>139424.51500000001</v>
      </c>
      <c r="Q943" s="91">
        <v>81689.254000000001</v>
      </c>
      <c r="R943" s="92">
        <v>57735.260999999999</v>
      </c>
      <c r="S943" s="92">
        <v>20698.839</v>
      </c>
      <c r="T943" s="92">
        <v>313747.39899999998</v>
      </c>
      <c r="U943" s="92">
        <v>14916</v>
      </c>
      <c r="V943" s="91">
        <v>21034.29</v>
      </c>
    </row>
    <row r="944" spans="1:22" x14ac:dyDescent="0.25">
      <c r="A944" s="27" t="str">
        <f t="shared" si="41"/>
        <v>32003592014</v>
      </c>
      <c r="B944" s="23">
        <f>VLOOKUP(H944,Nomes!$H$2:$I$79,2,FALSE)</f>
        <v>6</v>
      </c>
      <c r="C944" s="23">
        <f>VLOOKUP(D944,Nomes!$C$2:$D$15,2,FALSE)</f>
        <v>13</v>
      </c>
      <c r="D944" s="23">
        <v>2014</v>
      </c>
      <c r="E944" s="23">
        <v>32</v>
      </c>
      <c r="F944" s="23" t="s">
        <v>14</v>
      </c>
      <c r="G944" s="23" t="s">
        <v>39</v>
      </c>
      <c r="H944" s="23" t="s">
        <v>40</v>
      </c>
      <c r="I944" s="23"/>
      <c r="J944" s="23" t="s">
        <v>22</v>
      </c>
      <c r="K944" s="23" t="s">
        <v>23</v>
      </c>
      <c r="L944" s="23">
        <f>VLOOKUP(H944,Regiões!$A$1:$E$79,4,FALSE)</f>
        <v>8</v>
      </c>
      <c r="M944" s="23" t="str">
        <f>VLOOKUP(H944,Regiões!$A$1:$E$79,5,FALSE)</f>
        <v>Centro-Oeste</v>
      </c>
      <c r="N944" s="92">
        <v>13515.776</v>
      </c>
      <c r="O944" s="92">
        <v>4695.8599999999997</v>
      </c>
      <c r="P944" s="91">
        <f t="shared" si="40"/>
        <v>53614.900999999998</v>
      </c>
      <c r="Q944" s="91">
        <v>20570.045999999998</v>
      </c>
      <c r="R944" s="92">
        <v>33044.855000000003</v>
      </c>
      <c r="S944" s="92">
        <v>3285.2060000000001</v>
      </c>
      <c r="T944" s="92">
        <v>75111.741999999998</v>
      </c>
      <c r="U944" s="92">
        <v>7888</v>
      </c>
      <c r="V944" s="91">
        <v>9522.2800000000007</v>
      </c>
    </row>
    <row r="945" spans="1:22" x14ac:dyDescent="0.25">
      <c r="A945" s="27" t="str">
        <f t="shared" si="41"/>
        <v>32004092014</v>
      </c>
      <c r="B945" s="23">
        <f>VLOOKUP(H945,Nomes!$H$2:$I$79,2,FALSE)</f>
        <v>7</v>
      </c>
      <c r="C945" s="23">
        <f>VLOOKUP(D945,Nomes!$C$2:$D$15,2,FALSE)</f>
        <v>13</v>
      </c>
      <c r="D945" s="23">
        <v>2014</v>
      </c>
      <c r="E945" s="23">
        <v>32</v>
      </c>
      <c r="F945" s="23" t="s">
        <v>14</v>
      </c>
      <c r="G945" s="23" t="s">
        <v>43</v>
      </c>
      <c r="H945" s="23" t="s">
        <v>44</v>
      </c>
      <c r="I945" s="23"/>
      <c r="J945" s="23" t="s">
        <v>17</v>
      </c>
      <c r="K945" s="23" t="s">
        <v>18</v>
      </c>
      <c r="L945" s="23">
        <f>VLOOKUP(H945,Regiões!$A$1:$E$79,4,FALSE)</f>
        <v>4</v>
      </c>
      <c r="M945" s="23" t="str">
        <f>VLOOKUP(H945,Regiões!$A$1:$E$79,5,FALSE)</f>
        <v>Litoral Sul</v>
      </c>
      <c r="N945" s="92">
        <v>26255.536</v>
      </c>
      <c r="O945" s="92">
        <v>3355647.9210000001</v>
      </c>
      <c r="P945" s="91">
        <f t="shared" si="40"/>
        <v>1080851.5160000001</v>
      </c>
      <c r="Q945" s="91">
        <v>846880.43599999999</v>
      </c>
      <c r="R945" s="92">
        <v>233971.08</v>
      </c>
      <c r="S945" s="92">
        <v>179016.329</v>
      </c>
      <c r="T945" s="92">
        <v>4641771.3030000003</v>
      </c>
      <c r="U945" s="92">
        <v>27145</v>
      </c>
      <c r="V945" s="91">
        <v>170999.13</v>
      </c>
    </row>
    <row r="946" spans="1:22" x14ac:dyDescent="0.25">
      <c r="A946" s="27" t="str">
        <f t="shared" si="41"/>
        <v>32005082014</v>
      </c>
      <c r="B946" s="23">
        <f>VLOOKUP(H946,Nomes!$H$2:$I$79,2,FALSE)</f>
        <v>8</v>
      </c>
      <c r="C946" s="23">
        <f>VLOOKUP(D946,Nomes!$C$2:$D$15,2,FALSE)</f>
        <v>13</v>
      </c>
      <c r="D946" s="23">
        <v>2014</v>
      </c>
      <c r="E946" s="23">
        <v>32</v>
      </c>
      <c r="F946" s="23" t="s">
        <v>14</v>
      </c>
      <c r="G946" s="23" t="s">
        <v>45</v>
      </c>
      <c r="H946" s="23" t="s">
        <v>46</v>
      </c>
      <c r="I946" s="23"/>
      <c r="J946" s="23" t="s">
        <v>32</v>
      </c>
      <c r="K946" s="23" t="s">
        <v>33</v>
      </c>
      <c r="L946" s="23">
        <f>VLOOKUP(H946,Regiões!$A$1:$E$79,4,FALSE)</f>
        <v>5</v>
      </c>
      <c r="M946" s="23" t="str">
        <f>VLOOKUP(H946,Regiões!$A$1:$E$79,5,FALSE)</f>
        <v>Central Sul</v>
      </c>
      <c r="N946" s="92">
        <v>10126.337</v>
      </c>
      <c r="O946" s="92">
        <v>3993.4270000000001</v>
      </c>
      <c r="P946" s="91">
        <f t="shared" si="40"/>
        <v>55925.057999999997</v>
      </c>
      <c r="Q946" s="91">
        <v>22572.788</v>
      </c>
      <c r="R946" s="92">
        <v>33352.269999999997</v>
      </c>
      <c r="S946" s="92">
        <v>2810.0320000000002</v>
      </c>
      <c r="T946" s="92">
        <v>72854.854000000007</v>
      </c>
      <c r="U946" s="92">
        <v>7920</v>
      </c>
      <c r="V946" s="91">
        <v>9198.85</v>
      </c>
    </row>
    <row r="947" spans="1:22" x14ac:dyDescent="0.25">
      <c r="A947" s="27" t="str">
        <f t="shared" si="41"/>
        <v>32006072014</v>
      </c>
      <c r="B947" s="23">
        <f>VLOOKUP(H947,Nomes!$H$2:$I$79,2,FALSE)</f>
        <v>9</v>
      </c>
      <c r="C947" s="23">
        <f>VLOOKUP(D947,Nomes!$C$2:$D$15,2,FALSE)</f>
        <v>13</v>
      </c>
      <c r="D947" s="23">
        <v>2014</v>
      </c>
      <c r="E947" s="23">
        <v>32</v>
      </c>
      <c r="F947" s="23" t="s">
        <v>14</v>
      </c>
      <c r="G947" s="23" t="s">
        <v>49</v>
      </c>
      <c r="H947" s="23" t="s">
        <v>50</v>
      </c>
      <c r="I947" s="23"/>
      <c r="J947" s="23" t="s">
        <v>51</v>
      </c>
      <c r="K947" s="23" t="s">
        <v>52</v>
      </c>
      <c r="L947" s="23">
        <f>VLOOKUP(H947,Regiões!$A$1:$E$79,4,FALSE)</f>
        <v>7</v>
      </c>
      <c r="M947" s="23" t="str">
        <f>VLOOKUP(H947,Regiões!$A$1:$E$79,5,FALSE)</f>
        <v>Rio Doce</v>
      </c>
      <c r="N947" s="92">
        <v>53804.463000000003</v>
      </c>
      <c r="O947" s="92">
        <v>2876883.7829999998</v>
      </c>
      <c r="P947" s="91">
        <f t="shared" si="40"/>
        <v>1523858.4010000001</v>
      </c>
      <c r="Q947" s="91">
        <v>1109289.209</v>
      </c>
      <c r="R947" s="92">
        <v>414569.19199999998</v>
      </c>
      <c r="S947" s="92">
        <v>537335.41399999999</v>
      </c>
      <c r="T947" s="92">
        <v>4991882.0599999996</v>
      </c>
      <c r="U947" s="92">
        <v>93325</v>
      </c>
      <c r="V947" s="91">
        <v>53489.23</v>
      </c>
    </row>
    <row r="948" spans="1:22" x14ac:dyDescent="0.25">
      <c r="A948" s="27" t="str">
        <f t="shared" si="41"/>
        <v>32007062014</v>
      </c>
      <c r="B948" s="23">
        <f>VLOOKUP(H948,Nomes!$H$2:$I$79,2,FALSE)</f>
        <v>10</v>
      </c>
      <c r="C948" s="23">
        <f>VLOOKUP(D948,Nomes!$C$2:$D$15,2,FALSE)</f>
        <v>13</v>
      </c>
      <c r="D948" s="23">
        <v>2014</v>
      </c>
      <c r="E948" s="23">
        <v>32</v>
      </c>
      <c r="F948" s="23" t="s">
        <v>14</v>
      </c>
      <c r="G948" s="23" t="s">
        <v>55</v>
      </c>
      <c r="H948" s="23" t="s">
        <v>56</v>
      </c>
      <c r="I948" s="23"/>
      <c r="J948" s="23" t="s">
        <v>32</v>
      </c>
      <c r="K948" s="23" t="s">
        <v>33</v>
      </c>
      <c r="L948" s="23">
        <f>VLOOKUP(H948,Regiões!$A$1:$E$79,4,FALSE)</f>
        <v>5</v>
      </c>
      <c r="M948" s="23" t="str">
        <f>VLOOKUP(H948,Regiões!$A$1:$E$79,5,FALSE)</f>
        <v>Central Sul</v>
      </c>
      <c r="N948" s="92">
        <v>12496.37</v>
      </c>
      <c r="O948" s="92">
        <v>68399.358999999997</v>
      </c>
      <c r="P948" s="91">
        <f t="shared" si="40"/>
        <v>94056.76</v>
      </c>
      <c r="Q948" s="91">
        <v>46706.703999999998</v>
      </c>
      <c r="R948" s="92">
        <v>47350.055999999997</v>
      </c>
      <c r="S948" s="92">
        <v>36469.057999999997</v>
      </c>
      <c r="T948" s="92">
        <v>211421.546</v>
      </c>
      <c r="U948" s="92">
        <v>11023</v>
      </c>
      <c r="V948" s="91">
        <v>19180.04</v>
      </c>
    </row>
    <row r="949" spans="1:22" x14ac:dyDescent="0.25">
      <c r="A949" s="27" t="str">
        <f t="shared" si="41"/>
        <v>32008052014</v>
      </c>
      <c r="B949" s="23">
        <f>VLOOKUP(H949,Nomes!$H$2:$I$79,2,FALSE)</f>
        <v>11</v>
      </c>
      <c r="C949" s="23">
        <f>VLOOKUP(D949,Nomes!$C$2:$D$15,2,FALSE)</f>
        <v>13</v>
      </c>
      <c r="D949" s="23">
        <v>2014</v>
      </c>
      <c r="E949" s="23">
        <v>32</v>
      </c>
      <c r="F949" s="23" t="s">
        <v>14</v>
      </c>
      <c r="G949" s="23" t="s">
        <v>57</v>
      </c>
      <c r="H949" s="23" t="s">
        <v>58</v>
      </c>
      <c r="I949" s="23"/>
      <c r="J949" s="23" t="s">
        <v>22</v>
      </c>
      <c r="K949" s="23" t="s">
        <v>23</v>
      </c>
      <c r="L949" s="23">
        <f>VLOOKUP(H949,Regiões!$A$1:$E$79,4,FALSE)</f>
        <v>8</v>
      </c>
      <c r="M949" s="23" t="str">
        <f>VLOOKUP(H949,Regiões!$A$1:$E$79,5,FALSE)</f>
        <v>Centro-Oeste</v>
      </c>
      <c r="N949" s="92">
        <v>43809.084000000003</v>
      </c>
      <c r="O949" s="92">
        <v>245890.769</v>
      </c>
      <c r="P949" s="91">
        <f t="shared" si="40"/>
        <v>292047.25899999996</v>
      </c>
      <c r="Q949" s="91">
        <v>167906.17499999999</v>
      </c>
      <c r="R949" s="92">
        <v>124141.084</v>
      </c>
      <c r="S949" s="92">
        <v>39800.453000000001</v>
      </c>
      <c r="T949" s="92">
        <v>621547.56499999994</v>
      </c>
      <c r="U949" s="92">
        <v>31298</v>
      </c>
      <c r="V949" s="91">
        <v>19859.02</v>
      </c>
    </row>
    <row r="950" spans="1:22" x14ac:dyDescent="0.25">
      <c r="A950" s="27" t="str">
        <f t="shared" si="41"/>
        <v>32009042014</v>
      </c>
      <c r="B950" s="23">
        <f>VLOOKUP(H950,Nomes!$H$2:$I$79,2,FALSE)</f>
        <v>12</v>
      </c>
      <c r="C950" s="23">
        <f>VLOOKUP(D950,Nomes!$C$2:$D$15,2,FALSE)</f>
        <v>13</v>
      </c>
      <c r="D950" s="23">
        <v>2014</v>
      </c>
      <c r="E950" s="23">
        <v>32</v>
      </c>
      <c r="F950" s="23" t="s">
        <v>14</v>
      </c>
      <c r="G950" s="23" t="s">
        <v>59</v>
      </c>
      <c r="H950" s="23" t="s">
        <v>29</v>
      </c>
      <c r="I950" s="23"/>
      <c r="J950" s="23" t="s">
        <v>22</v>
      </c>
      <c r="K950" s="23" t="s">
        <v>23</v>
      </c>
      <c r="L950" s="23">
        <f>VLOOKUP(H950,Regiões!$A$1:$E$79,4,FALSE)</f>
        <v>10</v>
      </c>
      <c r="M950" s="23" t="str">
        <f>VLOOKUP(H950,Regiões!$A$1:$E$79,5,FALSE)</f>
        <v>Noroeste</v>
      </c>
      <c r="N950" s="92">
        <v>43863.902000000002</v>
      </c>
      <c r="O950" s="92">
        <v>211907.25599999999</v>
      </c>
      <c r="P950" s="91">
        <f t="shared" si="40"/>
        <v>431514.054</v>
      </c>
      <c r="Q950" s="91">
        <v>266201.43300000002</v>
      </c>
      <c r="R950" s="92">
        <v>165312.62100000001</v>
      </c>
      <c r="S950" s="92">
        <v>74933.592999999993</v>
      </c>
      <c r="T950" s="92">
        <v>762218.80599999998</v>
      </c>
      <c r="U950" s="92">
        <v>44244</v>
      </c>
      <c r="V950" s="91">
        <v>17227.62</v>
      </c>
    </row>
    <row r="951" spans="1:22" x14ac:dyDescent="0.25">
      <c r="A951" s="27" t="str">
        <f t="shared" si="41"/>
        <v>32010012014</v>
      </c>
      <c r="B951" s="23">
        <f>VLOOKUP(H951,Nomes!$H$2:$I$79,2,FALSE)</f>
        <v>13</v>
      </c>
      <c r="C951" s="23">
        <f>VLOOKUP(D951,Nomes!$C$2:$D$15,2,FALSE)</f>
        <v>13</v>
      </c>
      <c r="D951" s="23">
        <v>2014</v>
      </c>
      <c r="E951" s="23">
        <v>32</v>
      </c>
      <c r="F951" s="23" t="s">
        <v>14</v>
      </c>
      <c r="G951" s="23" t="s">
        <v>60</v>
      </c>
      <c r="H951" s="23" t="s">
        <v>61</v>
      </c>
      <c r="I951" s="23"/>
      <c r="J951" s="23" t="s">
        <v>22</v>
      </c>
      <c r="K951" s="23" t="s">
        <v>23</v>
      </c>
      <c r="L951" s="23">
        <f>VLOOKUP(H951,Regiões!$A$1:$E$79,4,FALSE)</f>
        <v>9</v>
      </c>
      <c r="M951" s="23" t="str">
        <f>VLOOKUP(H951,Regiões!$A$1:$E$79,5,FALSE)</f>
        <v>Nordeste</v>
      </c>
      <c r="N951" s="92">
        <v>45682.392999999996</v>
      </c>
      <c r="O951" s="92">
        <v>12315.703</v>
      </c>
      <c r="P951" s="91">
        <f t="shared" si="40"/>
        <v>129670.299</v>
      </c>
      <c r="Q951" s="91">
        <v>69525.608999999997</v>
      </c>
      <c r="R951" s="92">
        <v>60144.69</v>
      </c>
      <c r="S951" s="92">
        <v>10418.362999999999</v>
      </c>
      <c r="T951" s="92">
        <v>198086.75899999999</v>
      </c>
      <c r="U951" s="92">
        <v>15244</v>
      </c>
      <c r="V951" s="91">
        <v>12994.41</v>
      </c>
    </row>
    <row r="952" spans="1:22" x14ac:dyDescent="0.25">
      <c r="A952" s="27" t="str">
        <f t="shared" si="41"/>
        <v>32011002014</v>
      </c>
      <c r="B952" s="23">
        <f>VLOOKUP(H952,Nomes!$H$2:$I$79,2,FALSE)</f>
        <v>14</v>
      </c>
      <c r="C952" s="23">
        <f>VLOOKUP(D952,Nomes!$C$2:$D$15,2,FALSE)</f>
        <v>13</v>
      </c>
      <c r="D952" s="23">
        <v>2014</v>
      </c>
      <c r="E952" s="23">
        <v>32</v>
      </c>
      <c r="F952" s="23" t="s">
        <v>14</v>
      </c>
      <c r="G952" s="23" t="s">
        <v>62</v>
      </c>
      <c r="H952" s="23" t="s">
        <v>63</v>
      </c>
      <c r="I952" s="23"/>
      <c r="J952" s="23" t="s">
        <v>32</v>
      </c>
      <c r="K952" s="23" t="s">
        <v>33</v>
      </c>
      <c r="L952" s="23">
        <f>VLOOKUP(H952,Regiões!$A$1:$E$79,4,FALSE)</f>
        <v>6</v>
      </c>
      <c r="M952" s="23" t="str">
        <f>VLOOKUP(H952,Regiões!$A$1:$E$79,5,FALSE)</f>
        <v>Caparaó</v>
      </c>
      <c r="N952" s="92">
        <v>2637.7460000000001</v>
      </c>
      <c r="O952" s="92">
        <v>16506.412</v>
      </c>
      <c r="P952" s="91">
        <f t="shared" si="40"/>
        <v>86427.35</v>
      </c>
      <c r="Q952" s="91">
        <v>44844.305</v>
      </c>
      <c r="R952" s="92">
        <v>41583.044999999998</v>
      </c>
      <c r="S952" s="92">
        <v>8296.5709999999999</v>
      </c>
      <c r="T952" s="92">
        <v>113868.079</v>
      </c>
      <c r="U952" s="92">
        <v>10136</v>
      </c>
      <c r="V952" s="91">
        <v>11234.03</v>
      </c>
    </row>
    <row r="953" spans="1:22" x14ac:dyDescent="0.25">
      <c r="A953" s="27" t="str">
        <f t="shared" si="41"/>
        <v>32011592014</v>
      </c>
      <c r="B953" s="23">
        <f>VLOOKUP(H953,Nomes!$H$2:$I$79,2,FALSE)</f>
        <v>15</v>
      </c>
      <c r="C953" s="23">
        <f>VLOOKUP(D953,Nomes!$C$2:$D$15,2,FALSE)</f>
        <v>13</v>
      </c>
      <c r="D953" s="23">
        <v>2014</v>
      </c>
      <c r="E953" s="23">
        <v>32</v>
      </c>
      <c r="F953" s="23" t="s">
        <v>14</v>
      </c>
      <c r="G953" s="23" t="s">
        <v>64</v>
      </c>
      <c r="H953" s="23" t="s">
        <v>65</v>
      </c>
      <c r="I953" s="23"/>
      <c r="J953" s="23" t="s">
        <v>17</v>
      </c>
      <c r="K953" s="23" t="s">
        <v>18</v>
      </c>
      <c r="L953" s="23">
        <f>VLOOKUP(H953,Regiões!$A$1:$E$79,4,FALSE)</f>
        <v>3</v>
      </c>
      <c r="M953" s="23" t="str">
        <f>VLOOKUP(H953,Regiões!$A$1:$E$79,5,FALSE)</f>
        <v>Sudoeste Serrana</v>
      </c>
      <c r="N953" s="92">
        <v>60933.214999999997</v>
      </c>
      <c r="O953" s="92">
        <v>32947.201999999997</v>
      </c>
      <c r="P953" s="91">
        <f t="shared" si="40"/>
        <v>96310.607000000004</v>
      </c>
      <c r="Q953" s="91">
        <v>45226.266000000003</v>
      </c>
      <c r="R953" s="92">
        <v>51084.341</v>
      </c>
      <c r="S953" s="92">
        <v>6486.6440000000002</v>
      </c>
      <c r="T953" s="92">
        <v>196677.66800000001</v>
      </c>
      <c r="U953" s="92">
        <v>12712</v>
      </c>
      <c r="V953" s="91">
        <v>15471.81</v>
      </c>
    </row>
    <row r="954" spans="1:22" x14ac:dyDescent="0.25">
      <c r="A954" s="27" t="str">
        <f t="shared" si="41"/>
        <v>32012092014</v>
      </c>
      <c r="B954" s="23">
        <f>VLOOKUP(H954,Nomes!$H$2:$I$79,2,FALSE)</f>
        <v>16</v>
      </c>
      <c r="C954" s="23">
        <f>VLOOKUP(D954,Nomes!$C$2:$D$15,2,FALSE)</f>
        <v>13</v>
      </c>
      <c r="D954" s="23">
        <v>2014</v>
      </c>
      <c r="E954" s="23">
        <v>32</v>
      </c>
      <c r="F954" s="23" t="s">
        <v>14</v>
      </c>
      <c r="G954" s="23" t="s">
        <v>66</v>
      </c>
      <c r="H954" s="23" t="s">
        <v>48</v>
      </c>
      <c r="I954" s="23"/>
      <c r="J954" s="23" t="s">
        <v>32</v>
      </c>
      <c r="K954" s="23" t="s">
        <v>33</v>
      </c>
      <c r="L954" s="23">
        <f>VLOOKUP(H954,Regiões!$A$1:$E$79,4,FALSE)</f>
        <v>5</v>
      </c>
      <c r="M954" s="23" t="str">
        <f>VLOOKUP(H954,Regiões!$A$1:$E$79,5,FALSE)</f>
        <v>Central Sul</v>
      </c>
      <c r="N954" s="92">
        <v>43725.273999999998</v>
      </c>
      <c r="O954" s="92">
        <v>1174578.3149999999</v>
      </c>
      <c r="P954" s="91">
        <f t="shared" si="40"/>
        <v>3090922.102</v>
      </c>
      <c r="Q954" s="91">
        <v>2334844.6710000001</v>
      </c>
      <c r="R954" s="92">
        <v>756077.43099999998</v>
      </c>
      <c r="S954" s="92">
        <v>635168.522</v>
      </c>
      <c r="T954" s="92">
        <v>4944394.2139999997</v>
      </c>
      <c r="U954" s="92">
        <v>206973</v>
      </c>
      <c r="V954" s="91">
        <v>23889.08</v>
      </c>
    </row>
    <row r="955" spans="1:22" x14ac:dyDescent="0.25">
      <c r="A955" s="27" t="str">
        <f t="shared" si="41"/>
        <v>32013082014</v>
      </c>
      <c r="B955" s="23">
        <f>VLOOKUP(H955,Nomes!$H$2:$I$79,2,FALSE)</f>
        <v>17</v>
      </c>
      <c r="C955" s="23">
        <f>VLOOKUP(D955,Nomes!$C$2:$D$15,2,FALSE)</f>
        <v>13</v>
      </c>
      <c r="D955" s="23">
        <v>2014</v>
      </c>
      <c r="E955" s="23">
        <v>32</v>
      </c>
      <c r="F955" s="23" t="s">
        <v>14</v>
      </c>
      <c r="G955" s="23" t="s">
        <v>67</v>
      </c>
      <c r="H955" s="23" t="s">
        <v>68</v>
      </c>
      <c r="I955" s="23" t="s">
        <v>69</v>
      </c>
      <c r="J955" s="23" t="s">
        <v>17</v>
      </c>
      <c r="K955" s="23" t="s">
        <v>18</v>
      </c>
      <c r="L955" s="23">
        <f>VLOOKUP(H955,Regiões!$A$1:$E$79,4,FALSE)</f>
        <v>1</v>
      </c>
      <c r="M955" s="23" t="str">
        <f>VLOOKUP(H955,Regiões!$A$1:$E$79,5,FALSE)</f>
        <v>Metropolitana</v>
      </c>
      <c r="N955" s="92">
        <v>8915.4599999999991</v>
      </c>
      <c r="O955" s="92">
        <v>1379765.2879999999</v>
      </c>
      <c r="P955" s="91">
        <f t="shared" si="40"/>
        <v>5356240.3430000003</v>
      </c>
      <c r="Q955" s="91">
        <v>4082006.281</v>
      </c>
      <c r="R955" s="92">
        <v>1274234.0619999999</v>
      </c>
      <c r="S955" s="92">
        <v>1780733.9410000001</v>
      </c>
      <c r="T955" s="92">
        <v>8525655.0319999997</v>
      </c>
      <c r="U955" s="92">
        <v>378915</v>
      </c>
      <c r="V955" s="91">
        <v>22500.18</v>
      </c>
    </row>
    <row r="956" spans="1:22" x14ac:dyDescent="0.25">
      <c r="A956" s="27" t="str">
        <f t="shared" si="41"/>
        <v>32014072014</v>
      </c>
      <c r="B956" s="23">
        <f>VLOOKUP(H956,Nomes!$H$2:$I$79,2,FALSE)</f>
        <v>18</v>
      </c>
      <c r="C956" s="23">
        <f>VLOOKUP(D956,Nomes!$C$2:$D$15,2,FALSE)</f>
        <v>13</v>
      </c>
      <c r="D956" s="23">
        <v>2014</v>
      </c>
      <c r="E956" s="23">
        <v>32</v>
      </c>
      <c r="F956" s="23" t="s">
        <v>14</v>
      </c>
      <c r="G956" s="23" t="s">
        <v>72</v>
      </c>
      <c r="H956" s="23" t="s">
        <v>73</v>
      </c>
      <c r="I956" s="23"/>
      <c r="J956" s="23" t="s">
        <v>32</v>
      </c>
      <c r="K956" s="23" t="s">
        <v>33</v>
      </c>
      <c r="L956" s="23">
        <f>VLOOKUP(H956,Regiões!$A$1:$E$79,4,FALSE)</f>
        <v>5</v>
      </c>
      <c r="M956" s="23" t="str">
        <f>VLOOKUP(H956,Regiões!$A$1:$E$79,5,FALSE)</f>
        <v>Central Sul</v>
      </c>
      <c r="N956" s="92">
        <v>45306.603000000003</v>
      </c>
      <c r="O956" s="92">
        <v>147879.36300000001</v>
      </c>
      <c r="P956" s="91">
        <f t="shared" si="40"/>
        <v>400911.23199999996</v>
      </c>
      <c r="Q956" s="91">
        <v>260936.09899999999</v>
      </c>
      <c r="R956" s="92">
        <v>139975.133</v>
      </c>
      <c r="S956" s="92">
        <v>70853.781000000003</v>
      </c>
      <c r="T956" s="92">
        <v>664950.97900000005</v>
      </c>
      <c r="U956" s="92">
        <v>37582</v>
      </c>
      <c r="V956" s="91">
        <v>17693.34</v>
      </c>
    </row>
    <row r="957" spans="1:22" x14ac:dyDescent="0.25">
      <c r="A957" s="27" t="str">
        <f t="shared" si="41"/>
        <v>32015062014</v>
      </c>
      <c r="B957" s="23">
        <f>VLOOKUP(H957,Nomes!$H$2:$I$79,2,FALSE)</f>
        <v>19</v>
      </c>
      <c r="C957" s="23">
        <f>VLOOKUP(D957,Nomes!$C$2:$D$15,2,FALSE)</f>
        <v>13</v>
      </c>
      <c r="D957" s="23">
        <v>2014</v>
      </c>
      <c r="E957" s="23">
        <v>32</v>
      </c>
      <c r="F957" s="23" t="s">
        <v>14</v>
      </c>
      <c r="G957" s="23" t="s">
        <v>74</v>
      </c>
      <c r="H957" s="23" t="s">
        <v>42</v>
      </c>
      <c r="I957" s="23"/>
      <c r="J957" s="23" t="s">
        <v>22</v>
      </c>
      <c r="K957" s="23" t="s">
        <v>23</v>
      </c>
      <c r="L957" s="23">
        <f>VLOOKUP(H957,Regiões!$A$1:$E$79,4,FALSE)</f>
        <v>8</v>
      </c>
      <c r="M957" s="23" t="str">
        <f>VLOOKUP(H957,Regiões!$A$1:$E$79,5,FALSE)</f>
        <v>Centro-Oeste</v>
      </c>
      <c r="N957" s="92">
        <v>63605.737999999998</v>
      </c>
      <c r="O957" s="92">
        <v>717958.90500000003</v>
      </c>
      <c r="P957" s="91">
        <f t="shared" si="40"/>
        <v>1844291.5150000001</v>
      </c>
      <c r="Q957" s="91">
        <v>1376797.199</v>
      </c>
      <c r="R957" s="92">
        <v>467494.31599999999</v>
      </c>
      <c r="S957" s="92">
        <v>364704.12</v>
      </c>
      <c r="T957" s="92">
        <v>2990560.2779999999</v>
      </c>
      <c r="U957" s="92">
        <v>121670</v>
      </c>
      <c r="V957" s="91">
        <v>24579.27</v>
      </c>
    </row>
    <row r="958" spans="1:22" x14ac:dyDescent="0.25">
      <c r="A958" s="27" t="str">
        <f t="shared" si="41"/>
        <v>32016052014</v>
      </c>
      <c r="B958" s="23">
        <f>VLOOKUP(H958,Nomes!$H$2:$I$79,2,FALSE)</f>
        <v>20</v>
      </c>
      <c r="C958" s="23">
        <f>VLOOKUP(D958,Nomes!$C$2:$D$15,2,FALSE)</f>
        <v>13</v>
      </c>
      <c r="D958" s="23">
        <v>2014</v>
      </c>
      <c r="E958" s="23">
        <v>32</v>
      </c>
      <c r="F958" s="23" t="s">
        <v>14</v>
      </c>
      <c r="G958" s="23" t="s">
        <v>75</v>
      </c>
      <c r="H958" s="23" t="s">
        <v>76</v>
      </c>
      <c r="I958" s="23"/>
      <c r="J958" s="23" t="s">
        <v>51</v>
      </c>
      <c r="K958" s="23" t="s">
        <v>52</v>
      </c>
      <c r="L958" s="23">
        <f>VLOOKUP(H958,Regiões!$A$1:$E$79,4,FALSE)</f>
        <v>9</v>
      </c>
      <c r="M958" s="23" t="str">
        <f>VLOOKUP(H958,Regiões!$A$1:$E$79,5,FALSE)</f>
        <v>Nordeste</v>
      </c>
      <c r="N958" s="92">
        <v>50728.61</v>
      </c>
      <c r="O958" s="92">
        <v>69309.077000000005</v>
      </c>
      <c r="P958" s="91">
        <f t="shared" si="40"/>
        <v>247484.90100000001</v>
      </c>
      <c r="Q958" s="91">
        <v>121022.982</v>
      </c>
      <c r="R958" s="92">
        <v>126461.91899999999</v>
      </c>
      <c r="S958" s="92">
        <v>37333.506000000001</v>
      </c>
      <c r="T958" s="92">
        <v>404856.09299999999</v>
      </c>
      <c r="U958" s="92">
        <v>30895</v>
      </c>
      <c r="V958" s="91">
        <v>13104.26</v>
      </c>
    </row>
    <row r="959" spans="1:22" x14ac:dyDescent="0.25">
      <c r="A959" s="27" t="str">
        <f t="shared" si="41"/>
        <v>32017042014</v>
      </c>
      <c r="B959" s="23">
        <f>VLOOKUP(H959,Nomes!$H$2:$I$79,2,FALSE)</f>
        <v>21</v>
      </c>
      <c r="C959" s="23">
        <f>VLOOKUP(D959,Nomes!$C$2:$D$15,2,FALSE)</f>
        <v>13</v>
      </c>
      <c r="D959" s="23">
        <v>2014</v>
      </c>
      <c r="E959" s="23">
        <v>32</v>
      </c>
      <c r="F959" s="23" t="s">
        <v>14</v>
      </c>
      <c r="G959" s="23" t="s">
        <v>79</v>
      </c>
      <c r="H959" s="23" t="s">
        <v>80</v>
      </c>
      <c r="I959" s="23"/>
      <c r="J959" s="23" t="s">
        <v>17</v>
      </c>
      <c r="K959" s="23" t="s">
        <v>18</v>
      </c>
      <c r="L959" s="23">
        <f>VLOOKUP(H959,Regiões!$A$1:$E$79,4,FALSE)</f>
        <v>3</v>
      </c>
      <c r="M959" s="23" t="str">
        <f>VLOOKUP(H959,Regiões!$A$1:$E$79,5,FALSE)</f>
        <v>Sudoeste Serrana</v>
      </c>
      <c r="N959" s="92">
        <v>24643.705000000002</v>
      </c>
      <c r="O959" s="92">
        <v>19486.883999999998</v>
      </c>
      <c r="P959" s="91">
        <f t="shared" si="40"/>
        <v>116910.755</v>
      </c>
      <c r="Q959" s="91">
        <v>64284.656000000003</v>
      </c>
      <c r="R959" s="92">
        <v>52626.099000000002</v>
      </c>
      <c r="S959" s="92">
        <v>14835.718000000001</v>
      </c>
      <c r="T959" s="92">
        <v>175877.06200000001</v>
      </c>
      <c r="U959" s="92">
        <v>12673</v>
      </c>
      <c r="V959" s="91">
        <v>13878.09</v>
      </c>
    </row>
    <row r="960" spans="1:22" x14ac:dyDescent="0.25">
      <c r="A960" s="27" t="str">
        <f t="shared" si="41"/>
        <v>32018032014</v>
      </c>
      <c r="B960" s="23">
        <f>VLOOKUP(H960,Nomes!$H$2:$I$79,2,FALSE)</f>
        <v>22</v>
      </c>
      <c r="C960" s="23">
        <f>VLOOKUP(D960,Nomes!$C$2:$D$15,2,FALSE)</f>
        <v>13</v>
      </c>
      <c r="D960" s="23">
        <v>2014</v>
      </c>
      <c r="E960" s="23">
        <v>32</v>
      </c>
      <c r="F960" s="23" t="s">
        <v>14</v>
      </c>
      <c r="G960" s="23" t="s">
        <v>81</v>
      </c>
      <c r="H960" s="23" t="s">
        <v>82</v>
      </c>
      <c r="I960" s="23"/>
      <c r="J960" s="23" t="s">
        <v>32</v>
      </c>
      <c r="K960" s="23" t="s">
        <v>33</v>
      </c>
      <c r="L960" s="23">
        <f>VLOOKUP(H960,Regiões!$A$1:$E$79,4,FALSE)</f>
        <v>6</v>
      </c>
      <c r="M960" s="23" t="str">
        <f>VLOOKUP(H960,Regiões!$A$1:$E$79,5,FALSE)</f>
        <v>Caparaó</v>
      </c>
      <c r="N960" s="92">
        <v>9899.6270000000004</v>
      </c>
      <c r="O960" s="92">
        <v>3998.221</v>
      </c>
      <c r="P960" s="91">
        <f t="shared" si="40"/>
        <v>33926.915000000001</v>
      </c>
      <c r="Q960" s="91">
        <v>10880.468999999999</v>
      </c>
      <c r="R960" s="92">
        <v>23046.446</v>
      </c>
      <c r="S960" s="92">
        <v>1439.913</v>
      </c>
      <c r="T960" s="92">
        <v>49264.678</v>
      </c>
      <c r="U960" s="92">
        <v>4669</v>
      </c>
      <c r="V960" s="91">
        <v>10551.44</v>
      </c>
    </row>
    <row r="961" spans="1:22" x14ac:dyDescent="0.25">
      <c r="A961" s="27" t="str">
        <f t="shared" si="41"/>
        <v>32019022014</v>
      </c>
      <c r="B961" s="23">
        <f>VLOOKUP(H961,Nomes!$H$2:$I$79,2,FALSE)</f>
        <v>23</v>
      </c>
      <c r="C961" s="23">
        <f>VLOOKUP(D961,Nomes!$C$2:$D$15,2,FALSE)</f>
        <v>13</v>
      </c>
      <c r="D961" s="23">
        <v>2014</v>
      </c>
      <c r="E961" s="23">
        <v>32</v>
      </c>
      <c r="F961" s="23" t="s">
        <v>14</v>
      </c>
      <c r="G961" s="23" t="s">
        <v>83</v>
      </c>
      <c r="H961" s="23" t="s">
        <v>84</v>
      </c>
      <c r="I961" s="23"/>
      <c r="J961" s="23" t="s">
        <v>17</v>
      </c>
      <c r="K961" s="23" t="s">
        <v>18</v>
      </c>
      <c r="L961" s="23">
        <f>VLOOKUP(H961,Regiões!$A$1:$E$79,4,FALSE)</f>
        <v>3</v>
      </c>
      <c r="M961" s="23" t="str">
        <f>VLOOKUP(H961,Regiões!$A$1:$E$79,5,FALSE)</f>
        <v>Sudoeste Serrana</v>
      </c>
      <c r="N961" s="92">
        <v>112594.09699999999</v>
      </c>
      <c r="O961" s="92">
        <v>106503.467</v>
      </c>
      <c r="P961" s="91">
        <f t="shared" si="40"/>
        <v>364048.67599999998</v>
      </c>
      <c r="Q961" s="91">
        <v>228020.44699999999</v>
      </c>
      <c r="R961" s="92">
        <v>136028.22899999999</v>
      </c>
      <c r="S961" s="92">
        <v>37402.847000000002</v>
      </c>
      <c r="T961" s="92">
        <v>620549.08700000006</v>
      </c>
      <c r="U961" s="92">
        <v>34239</v>
      </c>
      <c r="V961" s="91">
        <v>18124.04</v>
      </c>
    </row>
    <row r="962" spans="1:22" x14ac:dyDescent="0.25">
      <c r="A962" s="27" t="str">
        <f t="shared" si="41"/>
        <v>32020092014</v>
      </c>
      <c r="B962" s="23">
        <f>VLOOKUP(H962,Nomes!$H$2:$I$79,2,FALSE)</f>
        <v>24</v>
      </c>
      <c r="C962" s="23">
        <f>VLOOKUP(D962,Nomes!$C$2:$D$15,2,FALSE)</f>
        <v>13</v>
      </c>
      <c r="D962" s="23">
        <v>2014</v>
      </c>
      <c r="E962" s="23">
        <v>32</v>
      </c>
      <c r="F962" s="23" t="s">
        <v>14</v>
      </c>
      <c r="G962" s="23" t="s">
        <v>85</v>
      </c>
      <c r="H962" s="23" t="s">
        <v>86</v>
      </c>
      <c r="I962" s="23"/>
      <c r="J962" s="23" t="s">
        <v>32</v>
      </c>
      <c r="K962" s="23" t="s">
        <v>33</v>
      </c>
      <c r="L962" s="23">
        <f>VLOOKUP(H962,Regiões!$A$1:$E$79,4,FALSE)</f>
        <v>6</v>
      </c>
      <c r="M962" s="23" t="str">
        <f>VLOOKUP(H962,Regiões!$A$1:$E$79,5,FALSE)</f>
        <v>Caparaó</v>
      </c>
      <c r="N962" s="92">
        <v>9939.1659999999993</v>
      </c>
      <c r="O962" s="92">
        <v>18285.142</v>
      </c>
      <c r="P962" s="91">
        <f t="shared" si="40"/>
        <v>59931.17</v>
      </c>
      <c r="Q962" s="91">
        <v>32315.510999999999</v>
      </c>
      <c r="R962" s="92">
        <v>27615.659</v>
      </c>
      <c r="S962" s="92">
        <v>6219.616</v>
      </c>
      <c r="T962" s="92">
        <v>94375.093999999997</v>
      </c>
      <c r="U962" s="92">
        <v>6859</v>
      </c>
      <c r="V962" s="91">
        <v>13759.31</v>
      </c>
    </row>
    <row r="963" spans="1:22" x14ac:dyDescent="0.25">
      <c r="A963" s="27" t="str">
        <f t="shared" si="41"/>
        <v>32021082014</v>
      </c>
      <c r="B963" s="23">
        <f>VLOOKUP(H963,Nomes!$H$2:$I$79,2,FALSE)</f>
        <v>25</v>
      </c>
      <c r="C963" s="23">
        <f>VLOOKUP(D963,Nomes!$C$2:$D$15,2,FALSE)</f>
        <v>13</v>
      </c>
      <c r="D963" s="23">
        <v>2014</v>
      </c>
      <c r="E963" s="23">
        <v>32</v>
      </c>
      <c r="F963" s="23" t="s">
        <v>14</v>
      </c>
      <c r="G963" s="23" t="s">
        <v>87</v>
      </c>
      <c r="H963" s="23" t="s">
        <v>88</v>
      </c>
      <c r="I963" s="23"/>
      <c r="J963" s="23" t="s">
        <v>22</v>
      </c>
      <c r="K963" s="23" t="s">
        <v>23</v>
      </c>
      <c r="L963" s="23">
        <f>VLOOKUP(H963,Regiões!$A$1:$E$79,4,FALSE)</f>
        <v>10</v>
      </c>
      <c r="M963" s="23" t="str">
        <f>VLOOKUP(H963,Regiões!$A$1:$E$79,5,FALSE)</f>
        <v>Noroeste</v>
      </c>
      <c r="N963" s="92">
        <v>64260.11</v>
      </c>
      <c r="O963" s="92">
        <v>90528.676999999996</v>
      </c>
      <c r="P963" s="91">
        <f t="shared" si="40"/>
        <v>185214.71299999999</v>
      </c>
      <c r="Q963" s="91">
        <v>89509.290999999997</v>
      </c>
      <c r="R963" s="92">
        <v>95705.422000000006</v>
      </c>
      <c r="S963" s="92">
        <v>18670.789000000001</v>
      </c>
      <c r="T963" s="92">
        <v>358674.28899999999</v>
      </c>
      <c r="U963" s="92">
        <v>24299</v>
      </c>
      <c r="V963" s="91">
        <v>14760.87</v>
      </c>
    </row>
    <row r="964" spans="1:22" x14ac:dyDescent="0.25">
      <c r="A964" s="27" t="str">
        <f t="shared" si="41"/>
        <v>32022072014</v>
      </c>
      <c r="B964" s="23">
        <f>VLOOKUP(H964,Nomes!$H$2:$I$79,2,FALSE)</f>
        <v>26</v>
      </c>
      <c r="C964" s="23">
        <f>VLOOKUP(D964,Nomes!$C$2:$D$15,2,FALSE)</f>
        <v>13</v>
      </c>
      <c r="D964" s="23">
        <v>2014</v>
      </c>
      <c r="E964" s="23">
        <v>32</v>
      </c>
      <c r="F964" s="23" t="s">
        <v>14</v>
      </c>
      <c r="G964" s="23" t="s">
        <v>89</v>
      </c>
      <c r="H964" s="23" t="s">
        <v>90</v>
      </c>
      <c r="I964" s="23" t="s">
        <v>69</v>
      </c>
      <c r="J964" s="23" t="s">
        <v>51</v>
      </c>
      <c r="K964" s="23" t="s">
        <v>52</v>
      </c>
      <c r="L964" s="23">
        <f>VLOOKUP(H964,Regiões!$A$1:$E$79,4,FALSE)</f>
        <v>1</v>
      </c>
      <c r="M964" s="23" t="str">
        <f>VLOOKUP(H964,Regiões!$A$1:$E$79,5,FALSE)</f>
        <v>Metropolitana</v>
      </c>
      <c r="N964" s="92">
        <v>17134.948</v>
      </c>
      <c r="O964" s="92">
        <v>182010.65</v>
      </c>
      <c r="P964" s="91">
        <f t="shared" ref="P964:P1027" si="42">Q964+R964</f>
        <v>216540.39600000001</v>
      </c>
      <c r="Q964" s="91">
        <v>132703.25</v>
      </c>
      <c r="R964" s="92">
        <v>83837.145999999993</v>
      </c>
      <c r="S964" s="92">
        <v>39633.525999999998</v>
      </c>
      <c r="T964" s="92">
        <v>455319.52</v>
      </c>
      <c r="U964" s="92">
        <v>19585</v>
      </c>
      <c r="V964" s="91">
        <v>23248.38</v>
      </c>
    </row>
    <row r="965" spans="1:22" x14ac:dyDescent="0.25">
      <c r="A965" s="27" t="str">
        <f t="shared" si="41"/>
        <v>32022562014</v>
      </c>
      <c r="B965" s="23">
        <f>VLOOKUP(H965,Nomes!$H$2:$I$79,2,FALSE)</f>
        <v>27</v>
      </c>
      <c r="C965" s="23">
        <f>VLOOKUP(D965,Nomes!$C$2:$D$15,2,FALSE)</f>
        <v>13</v>
      </c>
      <c r="D965" s="23">
        <v>2014</v>
      </c>
      <c r="E965" s="23">
        <v>32</v>
      </c>
      <c r="F965" s="23" t="s">
        <v>14</v>
      </c>
      <c r="G965" s="23" t="s">
        <v>191</v>
      </c>
      <c r="H965" s="23" t="s">
        <v>192</v>
      </c>
      <c r="I965" s="23"/>
      <c r="J965" s="23" t="s">
        <v>22</v>
      </c>
      <c r="K965" s="23" t="s">
        <v>23</v>
      </c>
      <c r="L965" s="23">
        <f>VLOOKUP(H965,Regiões!$A$1:$E$79,4,FALSE)</f>
        <v>8</v>
      </c>
      <c r="M965" s="23" t="str">
        <f>VLOOKUP(H965,Regiões!$A$1:$E$79,5,FALSE)</f>
        <v>Centro-Oeste</v>
      </c>
      <c r="N965" s="92">
        <v>35904.442999999999</v>
      </c>
      <c r="O965" s="92">
        <v>29512.725999999999</v>
      </c>
      <c r="P965" s="91">
        <f t="shared" si="42"/>
        <v>95534.318999999989</v>
      </c>
      <c r="Q965" s="91">
        <v>46671.957999999999</v>
      </c>
      <c r="R965" s="92">
        <v>48862.360999999997</v>
      </c>
      <c r="S965" s="92">
        <v>9361.9470000000001</v>
      </c>
      <c r="T965" s="92">
        <v>170313.43400000001</v>
      </c>
      <c r="U965" s="92">
        <v>12120</v>
      </c>
      <c r="V965" s="91">
        <v>14052.26</v>
      </c>
    </row>
    <row r="966" spans="1:22" x14ac:dyDescent="0.25">
      <c r="A966" s="27" t="str">
        <f t="shared" si="41"/>
        <v>32023062014</v>
      </c>
      <c r="B966" s="23">
        <f>VLOOKUP(H966,Nomes!$H$2:$I$79,2,FALSE)</f>
        <v>28</v>
      </c>
      <c r="C966" s="23">
        <f>VLOOKUP(D966,Nomes!$C$2:$D$15,2,FALSE)</f>
        <v>13</v>
      </c>
      <c r="D966" s="23">
        <v>2014</v>
      </c>
      <c r="E966" s="23">
        <v>32</v>
      </c>
      <c r="F966" s="23" t="s">
        <v>14</v>
      </c>
      <c r="G966" s="23" t="s">
        <v>91</v>
      </c>
      <c r="H966" s="23" t="s">
        <v>92</v>
      </c>
      <c r="I966" s="23"/>
      <c r="J966" s="23" t="s">
        <v>32</v>
      </c>
      <c r="K966" s="23" t="s">
        <v>33</v>
      </c>
      <c r="L966" s="23">
        <f>VLOOKUP(H966,Regiões!$A$1:$E$79,4,FALSE)</f>
        <v>6</v>
      </c>
      <c r="M966" s="23" t="str">
        <f>VLOOKUP(H966,Regiões!$A$1:$E$79,5,FALSE)</f>
        <v>Caparaó</v>
      </c>
      <c r="N966" s="92">
        <v>26790.678</v>
      </c>
      <c r="O966" s="92">
        <v>33215.154999999999</v>
      </c>
      <c r="P966" s="91">
        <f t="shared" si="42"/>
        <v>349196.38</v>
      </c>
      <c r="Q966" s="91">
        <v>229753.30600000001</v>
      </c>
      <c r="R966" s="92">
        <v>119443.07399999999</v>
      </c>
      <c r="S966" s="92">
        <v>36728.546000000002</v>
      </c>
      <c r="T966" s="92">
        <v>445930.75900000002</v>
      </c>
      <c r="U966" s="92">
        <v>30417</v>
      </c>
      <c r="V966" s="91">
        <v>14660.58</v>
      </c>
    </row>
    <row r="967" spans="1:22" x14ac:dyDescent="0.25">
      <c r="A967" s="27" t="str">
        <f t="shared" si="41"/>
        <v>32024052014</v>
      </c>
      <c r="B967" s="23">
        <f>VLOOKUP(H967,Nomes!$H$2:$I$79,2,FALSE)</f>
        <v>29</v>
      </c>
      <c r="C967" s="23">
        <f>VLOOKUP(D967,Nomes!$C$2:$D$15,2,FALSE)</f>
        <v>13</v>
      </c>
      <c r="D967" s="23">
        <v>2014</v>
      </c>
      <c r="E967" s="23">
        <v>32</v>
      </c>
      <c r="F967" s="23" t="s">
        <v>14</v>
      </c>
      <c r="G967" s="23" t="s">
        <v>93</v>
      </c>
      <c r="H967" s="23" t="s">
        <v>38</v>
      </c>
      <c r="I967" s="23" t="s">
        <v>69</v>
      </c>
      <c r="J967" s="23" t="s">
        <v>17</v>
      </c>
      <c r="K967" s="23" t="s">
        <v>18</v>
      </c>
      <c r="L967" s="23">
        <f>VLOOKUP(H967,Regiões!$A$1:$E$79,4,FALSE)</f>
        <v>1</v>
      </c>
      <c r="M967" s="23" t="str">
        <f>VLOOKUP(H967,Regiões!$A$1:$E$79,5,FALSE)</f>
        <v>Metropolitana</v>
      </c>
      <c r="N967" s="92">
        <v>42524.89</v>
      </c>
      <c r="O967" s="92">
        <v>242379.451</v>
      </c>
      <c r="P967" s="91">
        <f t="shared" si="42"/>
        <v>1436010.72</v>
      </c>
      <c r="Q967" s="91">
        <v>1002406.54</v>
      </c>
      <c r="R967" s="92">
        <v>433604.18</v>
      </c>
      <c r="S967" s="92">
        <v>180737.23</v>
      </c>
      <c r="T967" s="92">
        <v>1901652.291</v>
      </c>
      <c r="U967" s="92">
        <v>118056</v>
      </c>
      <c r="V967" s="91">
        <v>16108.05</v>
      </c>
    </row>
    <row r="968" spans="1:22" x14ac:dyDescent="0.25">
      <c r="A968" s="27" t="str">
        <f t="shared" si="41"/>
        <v>32024542014</v>
      </c>
      <c r="B968" s="23">
        <f>VLOOKUP(H968,Nomes!$H$2:$I$79,2,FALSE)</f>
        <v>30</v>
      </c>
      <c r="C968" s="23">
        <f>VLOOKUP(D968,Nomes!$C$2:$D$15,2,FALSE)</f>
        <v>13</v>
      </c>
      <c r="D968" s="23">
        <v>2014</v>
      </c>
      <c r="E968" s="23">
        <v>32</v>
      </c>
      <c r="F968" s="23" t="s">
        <v>14</v>
      </c>
      <c r="G968" s="23" t="s">
        <v>94</v>
      </c>
      <c r="H968" s="23" t="s">
        <v>95</v>
      </c>
      <c r="I968" s="23"/>
      <c r="J968" s="23" t="s">
        <v>32</v>
      </c>
      <c r="K968" s="23" t="s">
        <v>33</v>
      </c>
      <c r="L968" s="23">
        <f>VLOOKUP(H968,Regiões!$A$1:$E$79,4,FALSE)</f>
        <v>6</v>
      </c>
      <c r="M968" s="23" t="str">
        <f>VLOOKUP(H968,Regiões!$A$1:$E$79,5,FALSE)</f>
        <v>Caparaó</v>
      </c>
      <c r="N968" s="92">
        <v>24287.224999999999</v>
      </c>
      <c r="O968" s="92">
        <v>16370.261</v>
      </c>
      <c r="P968" s="91">
        <f t="shared" si="42"/>
        <v>183169.80900000001</v>
      </c>
      <c r="Q968" s="91">
        <v>88753.804999999993</v>
      </c>
      <c r="R968" s="92">
        <v>94416.004000000001</v>
      </c>
      <c r="S968" s="92">
        <v>13728.955</v>
      </c>
      <c r="T968" s="92">
        <v>237556.25</v>
      </c>
      <c r="U968" s="92">
        <v>24913</v>
      </c>
      <c r="V968" s="91">
        <v>9535.43</v>
      </c>
    </row>
    <row r="969" spans="1:22" x14ac:dyDescent="0.25">
      <c r="A969" s="27" t="str">
        <f t="shared" si="41"/>
        <v>32025042014</v>
      </c>
      <c r="B969" s="23">
        <f>VLOOKUP(H969,Nomes!$H$2:$I$79,2,FALSE)</f>
        <v>31</v>
      </c>
      <c r="C969" s="23">
        <f>VLOOKUP(D969,Nomes!$C$2:$D$15,2,FALSE)</f>
        <v>13</v>
      </c>
      <c r="D969" s="23">
        <v>2014</v>
      </c>
      <c r="E969" s="23">
        <v>32</v>
      </c>
      <c r="F969" s="23" t="s">
        <v>14</v>
      </c>
      <c r="G969" s="23" t="s">
        <v>96</v>
      </c>
      <c r="H969" s="23" t="s">
        <v>97</v>
      </c>
      <c r="I969" s="23"/>
      <c r="J969" s="23" t="s">
        <v>51</v>
      </c>
      <c r="K969" s="23" t="s">
        <v>52</v>
      </c>
      <c r="L969" s="23">
        <f>VLOOKUP(H969,Regiões!$A$1:$E$79,4,FALSE)</f>
        <v>7</v>
      </c>
      <c r="M969" s="23" t="str">
        <f>VLOOKUP(H969,Regiões!$A$1:$E$79,5,FALSE)</f>
        <v>Rio Doce</v>
      </c>
      <c r="N969" s="92">
        <v>13438.812</v>
      </c>
      <c r="O969" s="92">
        <v>40443.093999999997</v>
      </c>
      <c r="P969" s="91">
        <f t="shared" si="42"/>
        <v>187477.766</v>
      </c>
      <c r="Q969" s="91">
        <v>136784.954</v>
      </c>
      <c r="R969" s="92">
        <v>50692.811999999998</v>
      </c>
      <c r="S969" s="92">
        <v>33044.938999999998</v>
      </c>
      <c r="T969" s="92">
        <v>274404.61099999998</v>
      </c>
      <c r="U969" s="92">
        <v>12242</v>
      </c>
      <c r="V969" s="91">
        <v>22415.01</v>
      </c>
    </row>
    <row r="970" spans="1:22" x14ac:dyDescent="0.25">
      <c r="A970" s="27" t="str">
        <f t="shared" si="41"/>
        <v>32025532014</v>
      </c>
      <c r="B970" s="23">
        <f>VLOOKUP(H970,Nomes!$H$2:$I$79,2,FALSE)</f>
        <v>32</v>
      </c>
      <c r="C970" s="23">
        <f>VLOOKUP(D970,Nomes!$C$2:$D$15,2,FALSE)</f>
        <v>13</v>
      </c>
      <c r="D970" s="23">
        <v>2014</v>
      </c>
      <c r="E970" s="23">
        <v>32</v>
      </c>
      <c r="F970" s="23" t="s">
        <v>14</v>
      </c>
      <c r="G970" s="23" t="s">
        <v>98</v>
      </c>
      <c r="H970" s="23" t="s">
        <v>99</v>
      </c>
      <c r="I970" s="23"/>
      <c r="J970" s="23" t="s">
        <v>32</v>
      </c>
      <c r="K970" s="23" t="s">
        <v>33</v>
      </c>
      <c r="L970" s="23">
        <f>VLOOKUP(H970,Regiões!$A$1:$E$79,4,FALSE)</f>
        <v>6</v>
      </c>
      <c r="M970" s="23" t="str">
        <f>VLOOKUP(H970,Regiões!$A$1:$E$79,5,FALSE)</f>
        <v>Caparaó</v>
      </c>
      <c r="N970" s="92">
        <v>24677.626</v>
      </c>
      <c r="O970" s="92">
        <v>5178.3090000000002</v>
      </c>
      <c r="P970" s="91">
        <f t="shared" si="42"/>
        <v>65042.641999999993</v>
      </c>
      <c r="Q970" s="91">
        <v>25228.05</v>
      </c>
      <c r="R970" s="92">
        <v>39814.591999999997</v>
      </c>
      <c r="S970" s="92">
        <v>3560.395</v>
      </c>
      <c r="T970" s="92">
        <v>98458.971999999994</v>
      </c>
      <c r="U970" s="92">
        <v>9393</v>
      </c>
      <c r="V970" s="91">
        <v>10482.16</v>
      </c>
    </row>
    <row r="971" spans="1:22" x14ac:dyDescent="0.25">
      <c r="A971" s="27" t="str">
        <f t="shared" si="41"/>
        <v>32026032014</v>
      </c>
      <c r="B971" s="23">
        <f>VLOOKUP(H971,Nomes!$H$2:$I$79,2,FALSE)</f>
        <v>33</v>
      </c>
      <c r="C971" s="23">
        <f>VLOOKUP(D971,Nomes!$C$2:$D$15,2,FALSE)</f>
        <v>13</v>
      </c>
      <c r="D971" s="23">
        <v>2014</v>
      </c>
      <c r="E971" s="23">
        <v>32</v>
      </c>
      <c r="F971" s="23" t="s">
        <v>14</v>
      </c>
      <c r="G971" s="23" t="s">
        <v>100</v>
      </c>
      <c r="H971" s="23" t="s">
        <v>101</v>
      </c>
      <c r="I971" s="23"/>
      <c r="J971" s="23" t="s">
        <v>17</v>
      </c>
      <c r="K971" s="23" t="s">
        <v>18</v>
      </c>
      <c r="L971" s="23">
        <f>VLOOKUP(H971,Regiões!$A$1:$E$79,4,FALSE)</f>
        <v>4</v>
      </c>
      <c r="M971" s="23" t="str">
        <f>VLOOKUP(H971,Regiões!$A$1:$E$79,5,FALSE)</f>
        <v>Litoral Sul</v>
      </c>
      <c r="N971" s="92">
        <v>23382.89</v>
      </c>
      <c r="O971" s="92">
        <v>23960.535</v>
      </c>
      <c r="P971" s="91">
        <f t="shared" si="42"/>
        <v>168781.83000000002</v>
      </c>
      <c r="Q971" s="91">
        <v>110284.72500000001</v>
      </c>
      <c r="R971" s="92">
        <v>58497.105000000003</v>
      </c>
      <c r="S971" s="92">
        <v>48918.767</v>
      </c>
      <c r="T971" s="92">
        <v>265044.022</v>
      </c>
      <c r="U971" s="92">
        <v>13669</v>
      </c>
      <c r="V971" s="91">
        <v>19390.150000000001</v>
      </c>
    </row>
    <row r="972" spans="1:22" x14ac:dyDescent="0.25">
      <c r="A972" s="27" t="str">
        <f t="shared" si="41"/>
        <v>32026522014</v>
      </c>
      <c r="B972" s="23">
        <f>VLOOKUP(H972,Nomes!$H$2:$I$79,2,FALSE)</f>
        <v>34</v>
      </c>
      <c r="C972" s="23">
        <f>VLOOKUP(D972,Nomes!$C$2:$D$15,2,FALSE)</f>
        <v>13</v>
      </c>
      <c r="D972" s="23">
        <v>2014</v>
      </c>
      <c r="E972" s="23">
        <v>32</v>
      </c>
      <c r="F972" s="23" t="s">
        <v>14</v>
      </c>
      <c r="G972" s="23" t="s">
        <v>102</v>
      </c>
      <c r="H972" s="23" t="s">
        <v>103</v>
      </c>
      <c r="I972" s="23"/>
      <c r="J972" s="23" t="s">
        <v>32</v>
      </c>
      <c r="K972" s="23" t="s">
        <v>33</v>
      </c>
      <c r="L972" s="23">
        <f>VLOOKUP(H972,Regiões!$A$1:$E$79,4,FALSE)</f>
        <v>6</v>
      </c>
      <c r="M972" s="23" t="str">
        <f>VLOOKUP(H972,Regiões!$A$1:$E$79,5,FALSE)</f>
        <v>Caparaó</v>
      </c>
      <c r="N972" s="92">
        <v>34400.792000000001</v>
      </c>
      <c r="O972" s="92">
        <v>7958.21</v>
      </c>
      <c r="P972" s="91">
        <f t="shared" si="42"/>
        <v>98097.532000000007</v>
      </c>
      <c r="Q972" s="91">
        <v>46269.017</v>
      </c>
      <c r="R972" s="92">
        <v>51828.514999999999</v>
      </c>
      <c r="S972" s="92">
        <v>7515.9279999999999</v>
      </c>
      <c r="T972" s="92">
        <v>147972.462</v>
      </c>
      <c r="U972" s="92">
        <v>12948</v>
      </c>
      <c r="V972" s="91">
        <v>11428.21</v>
      </c>
    </row>
    <row r="973" spans="1:22" x14ac:dyDescent="0.25">
      <c r="A973" s="27" t="str">
        <f t="shared" si="41"/>
        <v>32027022014</v>
      </c>
      <c r="B973" s="23">
        <f>VLOOKUP(H973,Nomes!$H$2:$I$79,2,FALSE)</f>
        <v>35</v>
      </c>
      <c r="C973" s="23">
        <f>VLOOKUP(D973,Nomes!$C$2:$D$15,2,FALSE)</f>
        <v>13</v>
      </c>
      <c r="D973" s="23">
        <v>2014</v>
      </c>
      <c r="E973" s="23">
        <v>32</v>
      </c>
      <c r="F973" s="23" t="s">
        <v>14</v>
      </c>
      <c r="G973" s="23" t="s">
        <v>104</v>
      </c>
      <c r="H973" s="23" t="s">
        <v>105</v>
      </c>
      <c r="I973" s="23"/>
      <c r="J973" s="23" t="s">
        <v>17</v>
      </c>
      <c r="K973" s="23" t="s">
        <v>18</v>
      </c>
      <c r="L973" s="23">
        <f>VLOOKUP(H973,Regiões!$A$1:$E$79,4,FALSE)</f>
        <v>2</v>
      </c>
      <c r="M973" s="23" t="str">
        <f>VLOOKUP(H973,Regiões!$A$1:$E$79,5,FALSE)</f>
        <v>Central Serrana</v>
      </c>
      <c r="N973" s="92">
        <v>45861.777000000002</v>
      </c>
      <c r="O973" s="92">
        <v>13613.816000000001</v>
      </c>
      <c r="P973" s="91">
        <f t="shared" si="42"/>
        <v>127653.83299999998</v>
      </c>
      <c r="Q973" s="91">
        <v>69497.304999999993</v>
      </c>
      <c r="R973" s="92">
        <v>58156.527999999998</v>
      </c>
      <c r="S973" s="92">
        <v>10546.527</v>
      </c>
      <c r="T973" s="92">
        <v>197675.95300000001</v>
      </c>
      <c r="U973" s="92">
        <v>14836</v>
      </c>
      <c r="V973" s="91">
        <v>13324.07</v>
      </c>
    </row>
    <row r="974" spans="1:22" x14ac:dyDescent="0.25">
      <c r="A974" s="27" t="str">
        <f t="shared" si="41"/>
        <v>32028012014</v>
      </c>
      <c r="B974" s="23">
        <f>VLOOKUP(H974,Nomes!$H$2:$I$79,2,FALSE)</f>
        <v>36</v>
      </c>
      <c r="C974" s="23">
        <f>VLOOKUP(D974,Nomes!$C$2:$D$15,2,FALSE)</f>
        <v>13</v>
      </c>
      <c r="D974" s="23">
        <v>2014</v>
      </c>
      <c r="E974" s="23">
        <v>32</v>
      </c>
      <c r="F974" s="23" t="s">
        <v>14</v>
      </c>
      <c r="G974" s="23" t="s">
        <v>108</v>
      </c>
      <c r="H974" s="23" t="s">
        <v>109</v>
      </c>
      <c r="I974" s="23"/>
      <c r="J974" s="23" t="s">
        <v>32</v>
      </c>
      <c r="K974" s="23" t="s">
        <v>33</v>
      </c>
      <c r="L974" s="23">
        <f>VLOOKUP(H974,Regiões!$A$1:$E$79,4,FALSE)</f>
        <v>4</v>
      </c>
      <c r="M974" s="23" t="str">
        <f>VLOOKUP(H974,Regiões!$A$1:$E$79,5,FALSE)</f>
        <v>Litoral Sul</v>
      </c>
      <c r="N974" s="92">
        <v>85408.982000000004</v>
      </c>
      <c r="O974" s="92">
        <v>5649912.1090000002</v>
      </c>
      <c r="P974" s="91">
        <f t="shared" si="42"/>
        <v>1452914.889</v>
      </c>
      <c r="Q974" s="91">
        <v>1227633.8540000001</v>
      </c>
      <c r="R974" s="92">
        <v>225281.035</v>
      </c>
      <c r="S974" s="92">
        <v>86935.907000000007</v>
      </c>
      <c r="T974" s="92">
        <v>7275171.8870000001</v>
      </c>
      <c r="U974" s="92">
        <v>33952</v>
      </c>
      <c r="V974" s="91">
        <v>214278.15</v>
      </c>
    </row>
    <row r="975" spans="1:22" x14ac:dyDescent="0.25">
      <c r="A975" s="27" t="str">
        <f t="shared" si="41"/>
        <v>32029002014</v>
      </c>
      <c r="B975" s="23">
        <f>VLOOKUP(H975,Nomes!$H$2:$I$79,2,FALSE)</f>
        <v>37</v>
      </c>
      <c r="C975" s="23">
        <f>VLOOKUP(D975,Nomes!$C$2:$D$15,2,FALSE)</f>
        <v>13</v>
      </c>
      <c r="D975" s="23">
        <v>2014</v>
      </c>
      <c r="E975" s="23">
        <v>32</v>
      </c>
      <c r="F975" s="23" t="s">
        <v>14</v>
      </c>
      <c r="G975" s="23" t="s">
        <v>111</v>
      </c>
      <c r="H975" s="23" t="s">
        <v>112</v>
      </c>
      <c r="I975" s="23"/>
      <c r="J975" s="23" t="s">
        <v>17</v>
      </c>
      <c r="K975" s="23" t="s">
        <v>18</v>
      </c>
      <c r="L975" s="23">
        <f>VLOOKUP(H975,Regiões!$A$1:$E$79,4,FALSE)</f>
        <v>2</v>
      </c>
      <c r="M975" s="23" t="str">
        <f>VLOOKUP(H975,Regiões!$A$1:$E$79,5,FALSE)</f>
        <v>Central Serrana</v>
      </c>
      <c r="N975" s="92">
        <v>28273.723000000002</v>
      </c>
      <c r="O975" s="92">
        <v>30568.054</v>
      </c>
      <c r="P975" s="91">
        <f t="shared" si="42"/>
        <v>112659.74100000001</v>
      </c>
      <c r="Q975" s="91">
        <v>67784.875</v>
      </c>
      <c r="R975" s="92">
        <v>44874.866000000002</v>
      </c>
      <c r="S975" s="92">
        <v>12885.708000000001</v>
      </c>
      <c r="T975" s="92">
        <v>184387.22500000001</v>
      </c>
      <c r="U975" s="92">
        <v>11319</v>
      </c>
      <c r="V975" s="91">
        <v>16290.06</v>
      </c>
    </row>
    <row r="976" spans="1:22" x14ac:dyDescent="0.25">
      <c r="A976" s="27" t="str">
        <f t="shared" si="41"/>
        <v>32030072014</v>
      </c>
      <c r="B976" s="23">
        <f>VLOOKUP(H976,Nomes!$H$2:$I$79,2,FALSE)</f>
        <v>38</v>
      </c>
      <c r="C976" s="23">
        <f>VLOOKUP(D976,Nomes!$C$2:$D$15,2,FALSE)</f>
        <v>13</v>
      </c>
      <c r="D976" s="23">
        <v>2014</v>
      </c>
      <c r="E976" s="23">
        <v>32</v>
      </c>
      <c r="F976" s="23" t="s">
        <v>14</v>
      </c>
      <c r="G976" s="23" t="s">
        <v>113</v>
      </c>
      <c r="H976" s="23" t="s">
        <v>114</v>
      </c>
      <c r="I976" s="23"/>
      <c r="J976" s="23" t="s">
        <v>32</v>
      </c>
      <c r="K976" s="23" t="s">
        <v>33</v>
      </c>
      <c r="L976" s="23">
        <f>VLOOKUP(H976,Regiões!$A$1:$E$79,4,FALSE)</f>
        <v>6</v>
      </c>
      <c r="M976" s="23" t="str">
        <f>VLOOKUP(H976,Regiões!$A$1:$E$79,5,FALSE)</f>
        <v>Caparaó</v>
      </c>
      <c r="N976" s="92">
        <v>37481.71</v>
      </c>
      <c r="O976" s="92">
        <v>18267.831999999999</v>
      </c>
      <c r="P976" s="91">
        <f t="shared" si="42"/>
        <v>257939.16499999998</v>
      </c>
      <c r="Q976" s="91">
        <v>147807.57699999999</v>
      </c>
      <c r="R976" s="92">
        <v>110131.588</v>
      </c>
      <c r="S976" s="92">
        <v>23790.54</v>
      </c>
      <c r="T976" s="92">
        <v>337479.24699999997</v>
      </c>
      <c r="U976" s="92">
        <v>29423</v>
      </c>
      <c r="V976" s="91">
        <v>11469.91</v>
      </c>
    </row>
    <row r="977" spans="1:22" x14ac:dyDescent="0.25">
      <c r="A977" s="27" t="str">
        <f t="shared" si="41"/>
        <v>32030562014</v>
      </c>
      <c r="B977" s="23">
        <f>VLOOKUP(H977,Nomes!$H$2:$I$79,2,FALSE)</f>
        <v>39</v>
      </c>
      <c r="C977" s="23">
        <f>VLOOKUP(D977,Nomes!$C$2:$D$15,2,FALSE)</f>
        <v>13</v>
      </c>
      <c r="D977" s="23">
        <v>2014</v>
      </c>
      <c r="E977" s="23">
        <v>32</v>
      </c>
      <c r="F977" s="23" t="s">
        <v>14</v>
      </c>
      <c r="G977" s="23" t="s">
        <v>115</v>
      </c>
      <c r="H977" s="23" t="s">
        <v>116</v>
      </c>
      <c r="I977" s="23"/>
      <c r="J977" s="23" t="s">
        <v>51</v>
      </c>
      <c r="K977" s="23" t="s">
        <v>52</v>
      </c>
      <c r="L977" s="23">
        <f>VLOOKUP(H977,Regiões!$A$1:$E$79,4,FALSE)</f>
        <v>9</v>
      </c>
      <c r="M977" s="23" t="str">
        <f>VLOOKUP(H977,Regiões!$A$1:$E$79,5,FALSE)</f>
        <v>Nordeste</v>
      </c>
      <c r="N977" s="92">
        <v>98429.351999999999</v>
      </c>
      <c r="O977" s="92">
        <v>209587.973</v>
      </c>
      <c r="P977" s="91">
        <f t="shared" si="42"/>
        <v>291734.505</v>
      </c>
      <c r="Q977" s="91">
        <v>170303.22099999999</v>
      </c>
      <c r="R977" s="92">
        <v>121431.284</v>
      </c>
      <c r="S977" s="92">
        <v>26963.25</v>
      </c>
      <c r="T977" s="92">
        <v>626715.07900000003</v>
      </c>
      <c r="U977" s="92">
        <v>28126</v>
      </c>
      <c r="V977" s="91">
        <v>22282.41</v>
      </c>
    </row>
    <row r="978" spans="1:22" x14ac:dyDescent="0.25">
      <c r="A978" s="27" t="str">
        <f t="shared" si="41"/>
        <v>32031062014</v>
      </c>
      <c r="B978" s="23">
        <f>VLOOKUP(H978,Nomes!$H$2:$I$79,2,FALSE)</f>
        <v>40</v>
      </c>
      <c r="C978" s="23">
        <f>VLOOKUP(D978,Nomes!$C$2:$D$15,2,FALSE)</f>
        <v>13</v>
      </c>
      <c r="D978" s="23">
        <v>2014</v>
      </c>
      <c r="E978" s="23">
        <v>32</v>
      </c>
      <c r="F978" s="23" t="s">
        <v>14</v>
      </c>
      <c r="G978" s="23" t="s">
        <v>117</v>
      </c>
      <c r="H978" s="23" t="s">
        <v>118</v>
      </c>
      <c r="I978" s="23"/>
      <c r="J978" s="23" t="s">
        <v>32</v>
      </c>
      <c r="K978" s="23" t="s">
        <v>33</v>
      </c>
      <c r="L978" s="23">
        <f>VLOOKUP(H978,Regiões!$A$1:$E$79,4,FALSE)</f>
        <v>6</v>
      </c>
      <c r="M978" s="23" t="str">
        <f>VLOOKUP(H978,Regiões!$A$1:$E$79,5,FALSE)</f>
        <v>Caparaó</v>
      </c>
      <c r="N978" s="92">
        <v>12817.557000000001</v>
      </c>
      <c r="O978" s="92">
        <v>8229.7350000000006</v>
      </c>
      <c r="P978" s="91">
        <f t="shared" si="42"/>
        <v>87054.714000000007</v>
      </c>
      <c r="Q978" s="91">
        <v>39966.385000000002</v>
      </c>
      <c r="R978" s="92">
        <v>47088.328999999998</v>
      </c>
      <c r="S978" s="92">
        <v>6217.5230000000001</v>
      </c>
      <c r="T978" s="92">
        <v>114319.53</v>
      </c>
      <c r="U978" s="92">
        <v>11792</v>
      </c>
      <c r="V978" s="91">
        <v>9694.67</v>
      </c>
    </row>
    <row r="979" spans="1:22" x14ac:dyDescent="0.25">
      <c r="A979" s="27" t="str">
        <f t="shared" si="41"/>
        <v>32031302014</v>
      </c>
      <c r="B979" s="23">
        <f>VLOOKUP(H979,Nomes!$H$2:$I$79,2,FALSE)</f>
        <v>41</v>
      </c>
      <c r="C979" s="23">
        <f>VLOOKUP(D979,Nomes!$C$2:$D$15,2,FALSE)</f>
        <v>13</v>
      </c>
      <c r="D979" s="23">
        <v>2014</v>
      </c>
      <c r="E979" s="23">
        <v>32</v>
      </c>
      <c r="F979" s="23" t="s">
        <v>14</v>
      </c>
      <c r="G979" s="23" t="s">
        <v>119</v>
      </c>
      <c r="H979" s="23" t="s">
        <v>120</v>
      </c>
      <c r="I979" s="23"/>
      <c r="J979" s="23" t="s">
        <v>51</v>
      </c>
      <c r="K979" s="23" t="s">
        <v>52</v>
      </c>
      <c r="L979" s="23">
        <f>VLOOKUP(H979,Regiões!$A$1:$E$79,4,FALSE)</f>
        <v>7</v>
      </c>
      <c r="M979" s="23" t="str">
        <f>VLOOKUP(H979,Regiões!$A$1:$E$79,5,FALSE)</f>
        <v>Rio Doce</v>
      </c>
      <c r="N979" s="92">
        <v>20459.177</v>
      </c>
      <c r="O979" s="92">
        <v>79409.945999999996</v>
      </c>
      <c r="P979" s="91">
        <f t="shared" si="42"/>
        <v>194162.14299999998</v>
      </c>
      <c r="Q979" s="91">
        <v>127587.02499999999</v>
      </c>
      <c r="R979" s="92">
        <v>66575.118000000002</v>
      </c>
      <c r="S979" s="92">
        <v>36357.343999999997</v>
      </c>
      <c r="T979" s="92">
        <v>330388.61</v>
      </c>
      <c r="U979" s="92">
        <v>16946</v>
      </c>
      <c r="V979" s="91">
        <v>19496.55</v>
      </c>
    </row>
    <row r="980" spans="1:22" x14ac:dyDescent="0.25">
      <c r="A980" s="27" t="str">
        <f t="shared" si="41"/>
        <v>32031632014</v>
      </c>
      <c r="B980" s="23">
        <f>VLOOKUP(H980,Nomes!$H$2:$I$79,2,FALSE)</f>
        <v>42</v>
      </c>
      <c r="C980" s="23">
        <f>VLOOKUP(D980,Nomes!$C$2:$D$15,2,FALSE)</f>
        <v>13</v>
      </c>
      <c r="D980" s="23">
        <v>2014</v>
      </c>
      <c r="E980" s="23">
        <v>32</v>
      </c>
      <c r="F980" s="23" t="s">
        <v>14</v>
      </c>
      <c r="G980" s="23" t="s">
        <v>121</v>
      </c>
      <c r="H980" s="23" t="s">
        <v>122</v>
      </c>
      <c r="I980" s="23"/>
      <c r="J980" s="23" t="s">
        <v>17</v>
      </c>
      <c r="K980" s="23" t="s">
        <v>18</v>
      </c>
      <c r="L980" s="23">
        <f>VLOOKUP(H980,Regiões!$A$1:$E$79,4,FALSE)</f>
        <v>3</v>
      </c>
      <c r="M980" s="23" t="str">
        <f>VLOOKUP(H980,Regiões!$A$1:$E$79,5,FALSE)</f>
        <v>Sudoeste Serrana</v>
      </c>
      <c r="N980" s="92">
        <v>26301.569</v>
      </c>
      <c r="O980" s="92">
        <v>8249.2160000000003</v>
      </c>
      <c r="P980" s="91">
        <f t="shared" si="42"/>
        <v>75163.275999999998</v>
      </c>
      <c r="Q980" s="91">
        <v>29063.021000000001</v>
      </c>
      <c r="R980" s="92">
        <v>46100.254999999997</v>
      </c>
      <c r="S980" s="92">
        <v>5598.6270000000004</v>
      </c>
      <c r="T980" s="92">
        <v>115312.68799999999</v>
      </c>
      <c r="U980" s="92">
        <v>11428</v>
      </c>
      <c r="V980" s="91">
        <v>10090.36</v>
      </c>
    </row>
    <row r="981" spans="1:22" x14ac:dyDescent="0.25">
      <c r="A981" s="27" t="str">
        <f t="shared" si="41"/>
        <v>32032052014</v>
      </c>
      <c r="B981" s="23">
        <f>VLOOKUP(H981,Nomes!$H$2:$I$79,2,FALSE)</f>
        <v>43</v>
      </c>
      <c r="C981" s="23">
        <f>VLOOKUP(D981,Nomes!$C$2:$D$15,2,FALSE)</f>
        <v>13</v>
      </c>
      <c r="D981" s="23">
        <v>2014</v>
      </c>
      <c r="E981" s="23">
        <v>32</v>
      </c>
      <c r="F981" s="23" t="s">
        <v>14</v>
      </c>
      <c r="G981" s="23" t="s">
        <v>123</v>
      </c>
      <c r="H981" s="23" t="s">
        <v>54</v>
      </c>
      <c r="I981" s="23"/>
      <c r="J981" s="23" t="s">
        <v>51</v>
      </c>
      <c r="K981" s="23" t="s">
        <v>52</v>
      </c>
      <c r="L981" s="23">
        <f>VLOOKUP(H981,Regiões!$A$1:$E$79,4,FALSE)</f>
        <v>7</v>
      </c>
      <c r="M981" s="23" t="str">
        <f>VLOOKUP(H981,Regiões!$A$1:$E$79,5,FALSE)</f>
        <v>Rio Doce</v>
      </c>
      <c r="N981" s="92">
        <v>193754.91699999999</v>
      </c>
      <c r="O981" s="92">
        <v>1911513.2790000001</v>
      </c>
      <c r="P981" s="91">
        <f t="shared" si="42"/>
        <v>2501122.2119999998</v>
      </c>
      <c r="Q981" s="91">
        <v>1826016.845</v>
      </c>
      <c r="R981" s="92">
        <v>675105.36699999997</v>
      </c>
      <c r="S981" s="92">
        <v>682580.05200000003</v>
      </c>
      <c r="T981" s="92">
        <v>5288970.4610000001</v>
      </c>
      <c r="U981" s="92">
        <v>160765</v>
      </c>
      <c r="V981" s="91">
        <v>32898.769999999997</v>
      </c>
    </row>
    <row r="982" spans="1:22" x14ac:dyDescent="0.25">
      <c r="A982" s="27" t="str">
        <f t="shared" si="41"/>
        <v>32033042014</v>
      </c>
      <c r="B982" s="23">
        <f>VLOOKUP(H982,Nomes!$H$2:$I$79,2,FALSE)</f>
        <v>44</v>
      </c>
      <c r="C982" s="23">
        <f>VLOOKUP(D982,Nomes!$C$2:$D$15,2,FALSE)</f>
        <v>13</v>
      </c>
      <c r="D982" s="23">
        <v>2014</v>
      </c>
      <c r="E982" s="23">
        <v>32</v>
      </c>
      <c r="F982" s="23" t="s">
        <v>14</v>
      </c>
      <c r="G982" s="23" t="s">
        <v>124</v>
      </c>
      <c r="H982" s="23" t="s">
        <v>125</v>
      </c>
      <c r="I982" s="23"/>
      <c r="J982" s="23" t="s">
        <v>22</v>
      </c>
      <c r="K982" s="23" t="s">
        <v>23</v>
      </c>
      <c r="L982" s="23">
        <f>VLOOKUP(H982,Regiões!$A$1:$E$79,4,FALSE)</f>
        <v>10</v>
      </c>
      <c r="M982" s="23" t="str">
        <f>VLOOKUP(H982,Regiões!$A$1:$E$79,5,FALSE)</f>
        <v>Noroeste</v>
      </c>
      <c r="N982" s="92">
        <v>21633.988000000001</v>
      </c>
      <c r="O982" s="92">
        <v>7925.2960000000003</v>
      </c>
      <c r="P982" s="91">
        <f t="shared" si="42"/>
        <v>94010.58</v>
      </c>
      <c r="Q982" s="91">
        <v>34932.661</v>
      </c>
      <c r="R982" s="92">
        <v>59077.919000000002</v>
      </c>
      <c r="S982" s="92">
        <v>4631.509</v>
      </c>
      <c r="T982" s="92">
        <v>128201.37300000001</v>
      </c>
      <c r="U982" s="92">
        <v>14966</v>
      </c>
      <c r="V982" s="91">
        <v>8566.17</v>
      </c>
    </row>
    <row r="983" spans="1:22" x14ac:dyDescent="0.25">
      <c r="A983" s="27" t="str">
        <f t="shared" si="41"/>
        <v>32033202014</v>
      </c>
      <c r="B983" s="23">
        <f>VLOOKUP(H983,Nomes!$H$2:$I$79,2,FALSE)</f>
        <v>45</v>
      </c>
      <c r="C983" s="23">
        <f>VLOOKUP(D983,Nomes!$C$2:$D$15,2,FALSE)</f>
        <v>13</v>
      </c>
      <c r="D983" s="23">
        <v>2014</v>
      </c>
      <c r="E983" s="23">
        <v>32</v>
      </c>
      <c r="F983" s="23" t="s">
        <v>14</v>
      </c>
      <c r="G983" s="23" t="s">
        <v>126</v>
      </c>
      <c r="H983" s="23" t="s">
        <v>127</v>
      </c>
      <c r="I983" s="23"/>
      <c r="J983" s="23" t="s">
        <v>32</v>
      </c>
      <c r="K983" s="23" t="s">
        <v>33</v>
      </c>
      <c r="L983" s="23">
        <f>VLOOKUP(H983,Regiões!$A$1:$E$79,4,FALSE)</f>
        <v>4</v>
      </c>
      <c r="M983" s="23" t="str">
        <f>VLOOKUP(H983,Regiões!$A$1:$E$79,5,FALSE)</f>
        <v>Litoral Sul</v>
      </c>
      <c r="N983" s="92">
        <v>86066.764999999999</v>
      </c>
      <c r="O983" s="92">
        <v>3269974.7280000001</v>
      </c>
      <c r="P983" s="91">
        <f t="shared" si="42"/>
        <v>977474.79099999997</v>
      </c>
      <c r="Q983" s="91">
        <v>804434.36300000001</v>
      </c>
      <c r="R983" s="92">
        <v>173040.42800000001</v>
      </c>
      <c r="S983" s="92">
        <v>54248.400999999998</v>
      </c>
      <c r="T983" s="92">
        <v>4387764.6840000004</v>
      </c>
      <c r="U983" s="92">
        <v>37535</v>
      </c>
      <c r="V983" s="91">
        <v>116897.95</v>
      </c>
    </row>
    <row r="984" spans="1:22" x14ac:dyDescent="0.25">
      <c r="A984" s="27" t="str">
        <f t="shared" si="41"/>
        <v>32033462014</v>
      </c>
      <c r="B984" s="23">
        <f>VLOOKUP(H984,Nomes!$H$2:$I$79,2,FALSE)</f>
        <v>46</v>
      </c>
      <c r="C984" s="23">
        <f>VLOOKUP(D984,Nomes!$C$2:$D$15,2,FALSE)</f>
        <v>13</v>
      </c>
      <c r="D984" s="23">
        <v>2014</v>
      </c>
      <c r="E984" s="23">
        <v>32</v>
      </c>
      <c r="F984" s="23" t="s">
        <v>14</v>
      </c>
      <c r="G984" s="23" t="s">
        <v>128</v>
      </c>
      <c r="H984" s="23" t="s">
        <v>129</v>
      </c>
      <c r="I984" s="23"/>
      <c r="J984" s="23" t="s">
        <v>17</v>
      </c>
      <c r="K984" s="23" t="s">
        <v>18</v>
      </c>
      <c r="L984" s="23">
        <f>VLOOKUP(H984,Regiões!$A$1:$E$79,4,FALSE)</f>
        <v>3</v>
      </c>
      <c r="M984" s="23" t="str">
        <f>VLOOKUP(H984,Regiões!$A$1:$E$79,5,FALSE)</f>
        <v>Sudoeste Serrana</v>
      </c>
      <c r="N984" s="92">
        <v>51053.288</v>
      </c>
      <c r="O984" s="92">
        <v>41710.260999999999</v>
      </c>
      <c r="P984" s="91">
        <f t="shared" si="42"/>
        <v>187393.31699999998</v>
      </c>
      <c r="Q984" s="91">
        <v>120334.257</v>
      </c>
      <c r="R984" s="92">
        <v>67059.06</v>
      </c>
      <c r="S984" s="92">
        <v>28191.543000000001</v>
      </c>
      <c r="T984" s="92">
        <v>308348.40899999999</v>
      </c>
      <c r="U984" s="92">
        <v>15910</v>
      </c>
      <c r="V984" s="91">
        <v>19380.79</v>
      </c>
    </row>
    <row r="985" spans="1:22" x14ac:dyDescent="0.25">
      <c r="A985" s="27" t="str">
        <f t="shared" si="41"/>
        <v>32033532014</v>
      </c>
      <c r="B985" s="23">
        <f>VLOOKUP(H985,Nomes!$H$2:$I$79,2,FALSE)</f>
        <v>47</v>
      </c>
      <c r="C985" s="23">
        <f>VLOOKUP(D985,Nomes!$C$2:$D$15,2,FALSE)</f>
        <v>13</v>
      </c>
      <c r="D985" s="23">
        <v>2014</v>
      </c>
      <c r="E985" s="23">
        <v>32</v>
      </c>
      <c r="F985" s="23" t="s">
        <v>14</v>
      </c>
      <c r="G985" s="23" t="s">
        <v>130</v>
      </c>
      <c r="H985" s="23" t="s">
        <v>131</v>
      </c>
      <c r="I985" s="23"/>
      <c r="J985" s="23" t="s">
        <v>22</v>
      </c>
      <c r="K985" s="23" t="s">
        <v>23</v>
      </c>
      <c r="L985" s="23">
        <f>VLOOKUP(H985,Regiões!$A$1:$E$79,4,FALSE)</f>
        <v>8</v>
      </c>
      <c r="M985" s="23" t="str">
        <f>VLOOKUP(H985,Regiões!$A$1:$E$79,5,FALSE)</f>
        <v>Centro-Oeste</v>
      </c>
      <c r="N985" s="92">
        <v>38639.677000000003</v>
      </c>
      <c r="O985" s="92">
        <v>14766.843000000001</v>
      </c>
      <c r="P985" s="91">
        <f t="shared" si="42"/>
        <v>132191.86300000001</v>
      </c>
      <c r="Q985" s="91">
        <v>83109.34</v>
      </c>
      <c r="R985" s="92">
        <v>49082.523000000001</v>
      </c>
      <c r="S985" s="92">
        <v>14149.194</v>
      </c>
      <c r="T985" s="92">
        <v>199747.57500000001</v>
      </c>
      <c r="U985" s="92">
        <v>12224</v>
      </c>
      <c r="V985" s="91">
        <v>16340.61</v>
      </c>
    </row>
    <row r="986" spans="1:22" x14ac:dyDescent="0.25">
      <c r="A986" s="27" t="str">
        <f t="shared" si="41"/>
        <v>32034032014</v>
      </c>
      <c r="B986" s="23">
        <f>VLOOKUP(H986,Nomes!$H$2:$I$79,2,FALSE)</f>
        <v>48</v>
      </c>
      <c r="C986" s="23">
        <f>VLOOKUP(D986,Nomes!$C$2:$D$15,2,FALSE)</f>
        <v>13</v>
      </c>
      <c r="D986" s="23">
        <v>2014</v>
      </c>
      <c r="E986" s="23">
        <v>32</v>
      </c>
      <c r="F986" s="23" t="s">
        <v>14</v>
      </c>
      <c r="G986" s="23" t="s">
        <v>132</v>
      </c>
      <c r="H986" s="23" t="s">
        <v>133</v>
      </c>
      <c r="I986" s="23"/>
      <c r="J986" s="23" t="s">
        <v>32</v>
      </c>
      <c r="K986" s="23" t="s">
        <v>33</v>
      </c>
      <c r="L986" s="23">
        <f>VLOOKUP(H986,Regiões!$A$1:$E$79,4,FALSE)</f>
        <v>5</v>
      </c>
      <c r="M986" s="23" t="str">
        <f>VLOOKUP(H986,Regiões!$A$1:$E$79,5,FALSE)</f>
        <v>Central Sul</v>
      </c>
      <c r="N986" s="92">
        <v>47116.288999999997</v>
      </c>
      <c r="O986" s="92">
        <v>70559.694000000003</v>
      </c>
      <c r="P986" s="91">
        <f t="shared" si="42"/>
        <v>255571.48200000002</v>
      </c>
      <c r="Q986" s="91">
        <v>152563.12100000001</v>
      </c>
      <c r="R986" s="92">
        <v>103008.361</v>
      </c>
      <c r="S986" s="92">
        <v>36305.353000000003</v>
      </c>
      <c r="T986" s="92">
        <v>409552.81800000003</v>
      </c>
      <c r="U986" s="92">
        <v>27329</v>
      </c>
      <c r="V986" s="91">
        <v>14986.02</v>
      </c>
    </row>
    <row r="987" spans="1:22" x14ac:dyDescent="0.25">
      <c r="A987" s="27" t="str">
        <f t="shared" si="41"/>
        <v>32035022014</v>
      </c>
      <c r="B987" s="23">
        <f>VLOOKUP(H987,Nomes!$H$2:$I$79,2,FALSE)</f>
        <v>49</v>
      </c>
      <c r="C987" s="23">
        <f>VLOOKUP(D987,Nomes!$C$2:$D$15,2,FALSE)</f>
        <v>13</v>
      </c>
      <c r="D987" s="23">
        <v>2014</v>
      </c>
      <c r="E987" s="23">
        <v>32</v>
      </c>
      <c r="F987" s="23" t="s">
        <v>14</v>
      </c>
      <c r="G987" s="23" t="s">
        <v>134</v>
      </c>
      <c r="H987" s="23" t="s">
        <v>135</v>
      </c>
      <c r="I987" s="23"/>
      <c r="J987" s="23" t="s">
        <v>51</v>
      </c>
      <c r="K987" s="23" t="s">
        <v>52</v>
      </c>
      <c r="L987" s="23">
        <f>VLOOKUP(H987,Regiões!$A$1:$E$79,4,FALSE)</f>
        <v>9</v>
      </c>
      <c r="M987" s="23" t="str">
        <f>VLOOKUP(H987,Regiões!$A$1:$E$79,5,FALSE)</f>
        <v>Nordeste</v>
      </c>
      <c r="N987" s="92">
        <v>65871.847999999998</v>
      </c>
      <c r="O987" s="92">
        <v>30167.853999999999</v>
      </c>
      <c r="P987" s="91">
        <f t="shared" si="42"/>
        <v>172804.40700000001</v>
      </c>
      <c r="Q987" s="91">
        <v>98914.945999999996</v>
      </c>
      <c r="R987" s="92">
        <v>73889.460999999996</v>
      </c>
      <c r="S987" s="92">
        <v>21755.78</v>
      </c>
      <c r="T987" s="92">
        <v>290599.88900000002</v>
      </c>
      <c r="U987" s="92">
        <v>19138</v>
      </c>
      <c r="V987" s="91">
        <v>15184.44</v>
      </c>
    </row>
    <row r="988" spans="1:22" x14ac:dyDescent="0.25">
      <c r="A988" s="27" t="str">
        <f t="shared" ref="A988:A1051" si="43">G988&amp;D988</f>
        <v>32036012014</v>
      </c>
      <c r="B988" s="23">
        <f>VLOOKUP(H988,Nomes!$H$2:$I$79,2,FALSE)</f>
        <v>50</v>
      </c>
      <c r="C988" s="23">
        <f>VLOOKUP(D988,Nomes!$C$2:$D$15,2,FALSE)</f>
        <v>13</v>
      </c>
      <c r="D988" s="23">
        <v>2014</v>
      </c>
      <c r="E988" s="23">
        <v>32</v>
      </c>
      <c r="F988" s="23" t="s">
        <v>14</v>
      </c>
      <c r="G988" s="23" t="s">
        <v>137</v>
      </c>
      <c r="H988" s="23" t="s">
        <v>138</v>
      </c>
      <c r="I988" s="23"/>
      <c r="J988" s="23" t="s">
        <v>51</v>
      </c>
      <c r="K988" s="23" t="s">
        <v>52</v>
      </c>
      <c r="L988" s="23">
        <f>VLOOKUP(H988,Regiões!$A$1:$E$79,4,FALSE)</f>
        <v>9</v>
      </c>
      <c r="M988" s="23" t="str">
        <f>VLOOKUP(H988,Regiões!$A$1:$E$79,5,FALSE)</f>
        <v>Nordeste</v>
      </c>
      <c r="N988" s="92">
        <v>22014.281999999999</v>
      </c>
      <c r="O988" s="92">
        <v>3676.6219999999998</v>
      </c>
      <c r="P988" s="91">
        <f t="shared" si="42"/>
        <v>39184.131000000001</v>
      </c>
      <c r="Q988" s="91">
        <v>12576.798000000001</v>
      </c>
      <c r="R988" s="92">
        <v>26607.332999999999</v>
      </c>
      <c r="S988" s="92">
        <v>2519.297</v>
      </c>
      <c r="T988" s="92">
        <v>67394.331999999995</v>
      </c>
      <c r="U988" s="92">
        <v>5897</v>
      </c>
      <c r="V988" s="91">
        <v>11428.58</v>
      </c>
    </row>
    <row r="989" spans="1:22" x14ac:dyDescent="0.25">
      <c r="A989" s="27" t="str">
        <f t="shared" si="43"/>
        <v>32037002014</v>
      </c>
      <c r="B989" s="23">
        <f>VLOOKUP(H989,Nomes!$H$2:$I$79,2,FALSE)</f>
        <v>51</v>
      </c>
      <c r="C989" s="23">
        <f>VLOOKUP(D989,Nomes!$C$2:$D$15,2,FALSE)</f>
        <v>13</v>
      </c>
      <c r="D989" s="23">
        <v>2014</v>
      </c>
      <c r="E989" s="23">
        <v>32</v>
      </c>
      <c r="F989" s="23" t="s">
        <v>14</v>
      </c>
      <c r="G989" s="23" t="s">
        <v>139</v>
      </c>
      <c r="H989" s="23" t="s">
        <v>140</v>
      </c>
      <c r="I989" s="23"/>
      <c r="J989" s="23" t="s">
        <v>32</v>
      </c>
      <c r="K989" s="23" t="s">
        <v>33</v>
      </c>
      <c r="L989" s="23">
        <f>VLOOKUP(H989,Regiões!$A$1:$E$79,4,FALSE)</f>
        <v>6</v>
      </c>
      <c r="M989" s="23" t="str">
        <f>VLOOKUP(H989,Regiões!$A$1:$E$79,5,FALSE)</f>
        <v>Caparaó</v>
      </c>
      <c r="N989" s="92">
        <v>45579.902999999998</v>
      </c>
      <c r="O989" s="92">
        <v>15835.134</v>
      </c>
      <c r="P989" s="91">
        <f t="shared" si="42"/>
        <v>143105.399</v>
      </c>
      <c r="Q989" s="91">
        <v>62225.027999999998</v>
      </c>
      <c r="R989" s="92">
        <v>80880.370999999999</v>
      </c>
      <c r="S989" s="92">
        <v>9690.759</v>
      </c>
      <c r="T989" s="92">
        <v>214211.19500000001</v>
      </c>
      <c r="U989" s="92">
        <v>18994</v>
      </c>
      <c r="V989" s="91">
        <v>11277.83</v>
      </c>
    </row>
    <row r="990" spans="1:22" x14ac:dyDescent="0.25">
      <c r="A990" s="27" t="str">
        <f t="shared" si="43"/>
        <v>32038092014</v>
      </c>
      <c r="B990" s="23">
        <f>VLOOKUP(H990,Nomes!$H$2:$I$79,2,FALSE)</f>
        <v>52</v>
      </c>
      <c r="C990" s="23">
        <f>VLOOKUP(D990,Nomes!$C$2:$D$15,2,FALSE)</f>
        <v>13</v>
      </c>
      <c r="D990" s="23">
        <v>2014</v>
      </c>
      <c r="E990" s="23">
        <v>32</v>
      </c>
      <c r="F990" s="23" t="s">
        <v>14</v>
      </c>
      <c r="G990" s="23" t="s">
        <v>141</v>
      </c>
      <c r="H990" s="23" t="s">
        <v>142</v>
      </c>
      <c r="I990" s="23"/>
      <c r="J990" s="23" t="s">
        <v>32</v>
      </c>
      <c r="K990" s="23" t="s">
        <v>33</v>
      </c>
      <c r="L990" s="23">
        <f>VLOOKUP(H990,Regiões!$A$1:$E$79,4,FALSE)</f>
        <v>5</v>
      </c>
      <c r="M990" s="23" t="str">
        <f>VLOOKUP(H990,Regiões!$A$1:$E$79,5,FALSE)</f>
        <v>Central Sul</v>
      </c>
      <c r="N990" s="92">
        <v>14841.2</v>
      </c>
      <c r="O990" s="92">
        <v>8170.4539999999997</v>
      </c>
      <c r="P990" s="91">
        <f t="shared" si="42"/>
        <v>116731.715</v>
      </c>
      <c r="Q990" s="91">
        <v>55702.285000000003</v>
      </c>
      <c r="R990" s="92">
        <v>61029.43</v>
      </c>
      <c r="S990" s="92">
        <v>7665.0240000000003</v>
      </c>
      <c r="T990" s="92">
        <v>147408.39199999999</v>
      </c>
      <c r="U990" s="92">
        <v>15533</v>
      </c>
      <c r="V990" s="91">
        <v>9490.01</v>
      </c>
    </row>
    <row r="991" spans="1:22" x14ac:dyDescent="0.25">
      <c r="A991" s="27" t="str">
        <f t="shared" si="43"/>
        <v>32039082014</v>
      </c>
      <c r="B991" s="23">
        <f>VLOOKUP(H991,Nomes!$H$2:$I$79,2,FALSE)</f>
        <v>53</v>
      </c>
      <c r="C991" s="23">
        <f>VLOOKUP(D991,Nomes!$C$2:$D$15,2,FALSE)</f>
        <v>13</v>
      </c>
      <c r="D991" s="23">
        <v>2014</v>
      </c>
      <c r="E991" s="23">
        <v>32</v>
      </c>
      <c r="F991" s="23" t="s">
        <v>14</v>
      </c>
      <c r="G991" s="23" t="s">
        <v>143</v>
      </c>
      <c r="H991" s="23" t="s">
        <v>25</v>
      </c>
      <c r="I991" s="23"/>
      <c r="J991" s="23" t="s">
        <v>22</v>
      </c>
      <c r="K991" s="23" t="s">
        <v>23</v>
      </c>
      <c r="L991" s="23">
        <f>VLOOKUP(H991,Regiões!$A$1:$E$79,4,FALSE)</f>
        <v>10</v>
      </c>
      <c r="M991" s="23" t="str">
        <f>VLOOKUP(H991,Regiões!$A$1:$E$79,5,FALSE)</f>
        <v>Noroeste</v>
      </c>
      <c r="N991" s="92">
        <v>83069.255999999994</v>
      </c>
      <c r="O991" s="92">
        <v>102998.99800000001</v>
      </c>
      <c r="P991" s="91">
        <f t="shared" si="42"/>
        <v>613826.40099999995</v>
      </c>
      <c r="Q991" s="91">
        <v>427824.78499999997</v>
      </c>
      <c r="R991" s="92">
        <v>186001.61600000001</v>
      </c>
      <c r="S991" s="92">
        <v>83902.285999999993</v>
      </c>
      <c r="T991" s="92">
        <v>883796.94299999997</v>
      </c>
      <c r="U991" s="92">
        <v>49932</v>
      </c>
      <c r="V991" s="91">
        <v>17700.009999999998</v>
      </c>
    </row>
    <row r="992" spans="1:22" x14ac:dyDescent="0.25">
      <c r="A992" s="27" t="str">
        <f t="shared" si="43"/>
        <v>32040052014</v>
      </c>
      <c r="B992" s="23">
        <f>VLOOKUP(H992,Nomes!$H$2:$I$79,2,FALSE)</f>
        <v>54</v>
      </c>
      <c r="C992" s="23">
        <f>VLOOKUP(D992,Nomes!$C$2:$D$15,2,FALSE)</f>
        <v>13</v>
      </c>
      <c r="D992" s="23">
        <v>2014</v>
      </c>
      <c r="E992" s="23">
        <v>32</v>
      </c>
      <c r="F992" s="23" t="s">
        <v>14</v>
      </c>
      <c r="G992" s="23" t="s">
        <v>144</v>
      </c>
      <c r="H992" s="23" t="s">
        <v>145</v>
      </c>
      <c r="I992" s="23"/>
      <c r="J992" s="23" t="s">
        <v>22</v>
      </c>
      <c r="K992" s="23" t="s">
        <v>23</v>
      </c>
      <c r="L992" s="23">
        <f>VLOOKUP(H992,Regiões!$A$1:$E$79,4,FALSE)</f>
        <v>8</v>
      </c>
      <c r="M992" s="23" t="str">
        <f>VLOOKUP(H992,Regiões!$A$1:$E$79,5,FALSE)</f>
        <v>Centro-Oeste</v>
      </c>
      <c r="N992" s="92">
        <v>39850.483999999997</v>
      </c>
      <c r="O992" s="92">
        <v>10137.815000000001</v>
      </c>
      <c r="P992" s="91">
        <f t="shared" si="42"/>
        <v>153280.149</v>
      </c>
      <c r="Q992" s="91">
        <v>66635.315000000002</v>
      </c>
      <c r="R992" s="92">
        <v>86644.834000000003</v>
      </c>
      <c r="S992" s="92">
        <v>9310.0519999999997</v>
      </c>
      <c r="T992" s="92">
        <v>212578.5</v>
      </c>
      <c r="U992" s="92">
        <v>23273</v>
      </c>
      <c r="V992" s="91">
        <v>9134.1299999999992</v>
      </c>
    </row>
    <row r="993" spans="1:22" x14ac:dyDescent="0.25">
      <c r="A993" s="27" t="str">
        <f t="shared" si="43"/>
        <v>32040542014</v>
      </c>
      <c r="B993" s="23">
        <f>VLOOKUP(H993,Nomes!$H$2:$I$79,2,FALSE)</f>
        <v>55</v>
      </c>
      <c r="C993" s="23">
        <f>VLOOKUP(D993,Nomes!$C$2:$D$15,2,FALSE)</f>
        <v>13</v>
      </c>
      <c r="D993" s="23">
        <v>2014</v>
      </c>
      <c r="E993" s="23">
        <v>32</v>
      </c>
      <c r="F993" s="23" t="s">
        <v>14</v>
      </c>
      <c r="G993" s="23" t="s">
        <v>146</v>
      </c>
      <c r="H993" s="23" t="s">
        <v>147</v>
      </c>
      <c r="I993" s="23"/>
      <c r="J993" s="23" t="s">
        <v>51</v>
      </c>
      <c r="K993" s="23" t="s">
        <v>52</v>
      </c>
      <c r="L993" s="23">
        <f>VLOOKUP(H993,Regiões!$A$1:$E$79,4,FALSE)</f>
        <v>9</v>
      </c>
      <c r="M993" s="23" t="str">
        <f>VLOOKUP(H993,Regiões!$A$1:$E$79,5,FALSE)</f>
        <v>Nordeste</v>
      </c>
      <c r="N993" s="92">
        <v>36997.603000000003</v>
      </c>
      <c r="O993" s="92">
        <v>28302.465</v>
      </c>
      <c r="P993" s="91">
        <f t="shared" si="42"/>
        <v>189950.10700000002</v>
      </c>
      <c r="Q993" s="91">
        <v>94719.998000000007</v>
      </c>
      <c r="R993" s="92">
        <v>95230.108999999997</v>
      </c>
      <c r="S993" s="92">
        <v>14844.713</v>
      </c>
      <c r="T993" s="92">
        <v>270094.88900000002</v>
      </c>
      <c r="U993" s="92">
        <v>25916</v>
      </c>
      <c r="V993" s="91">
        <v>10421.94</v>
      </c>
    </row>
    <row r="994" spans="1:22" x14ac:dyDescent="0.25">
      <c r="A994" s="27" t="str">
        <f t="shared" si="43"/>
        <v>32041042014</v>
      </c>
      <c r="B994" s="23">
        <f>VLOOKUP(H994,Nomes!$H$2:$I$79,2,FALSE)</f>
        <v>56</v>
      </c>
      <c r="C994" s="23">
        <f>VLOOKUP(D994,Nomes!$C$2:$D$15,2,FALSE)</f>
        <v>13</v>
      </c>
      <c r="D994" s="23">
        <v>2014</v>
      </c>
      <c r="E994" s="23">
        <v>32</v>
      </c>
      <c r="F994" s="23" t="s">
        <v>14</v>
      </c>
      <c r="G994" s="23" t="s">
        <v>148</v>
      </c>
      <c r="H994" s="23" t="s">
        <v>149</v>
      </c>
      <c r="I994" s="23"/>
      <c r="J994" s="23" t="s">
        <v>51</v>
      </c>
      <c r="K994" s="23" t="s">
        <v>52</v>
      </c>
      <c r="L994" s="23">
        <f>VLOOKUP(H994,Regiões!$A$1:$E$79,4,FALSE)</f>
        <v>9</v>
      </c>
      <c r="M994" s="23" t="str">
        <f>VLOOKUP(H994,Regiões!$A$1:$E$79,5,FALSE)</f>
        <v>Nordeste</v>
      </c>
      <c r="N994" s="92">
        <v>82237.846000000005</v>
      </c>
      <c r="O994" s="92">
        <v>21057.396000000001</v>
      </c>
      <c r="P994" s="91">
        <f t="shared" si="42"/>
        <v>255000.62</v>
      </c>
      <c r="Q994" s="91">
        <v>149399.514</v>
      </c>
      <c r="R994" s="92">
        <v>105601.106</v>
      </c>
      <c r="S994" s="92">
        <v>30612.196</v>
      </c>
      <c r="T994" s="92">
        <v>388908.05800000002</v>
      </c>
      <c r="U994" s="92">
        <v>26309</v>
      </c>
      <c r="V994" s="91">
        <v>14782.32</v>
      </c>
    </row>
    <row r="995" spans="1:22" x14ac:dyDescent="0.25">
      <c r="A995" s="27" t="str">
        <f t="shared" si="43"/>
        <v>32042032014</v>
      </c>
      <c r="B995" s="23">
        <f>VLOOKUP(H995,Nomes!$H$2:$I$79,2,FALSE)</f>
        <v>57</v>
      </c>
      <c r="C995" s="23">
        <f>VLOOKUP(D995,Nomes!$C$2:$D$15,2,FALSE)</f>
        <v>13</v>
      </c>
      <c r="D995" s="23">
        <v>2014</v>
      </c>
      <c r="E995" s="23">
        <v>32</v>
      </c>
      <c r="F995" s="23" t="s">
        <v>14</v>
      </c>
      <c r="G995" s="23" t="s">
        <v>150</v>
      </c>
      <c r="H995" s="23" t="s">
        <v>151</v>
      </c>
      <c r="I995" s="23"/>
      <c r="J995" s="23" t="s">
        <v>17</v>
      </c>
      <c r="K995" s="23" t="s">
        <v>18</v>
      </c>
      <c r="L995" s="23">
        <f>VLOOKUP(H995,Regiões!$A$1:$E$79,4,FALSE)</f>
        <v>4</v>
      </c>
      <c r="M995" s="23" t="str">
        <f>VLOOKUP(H995,Regiões!$A$1:$E$79,5,FALSE)</f>
        <v>Litoral Sul</v>
      </c>
      <c r="N995" s="92">
        <v>11549.992</v>
      </c>
      <c r="O995" s="92">
        <v>366962.97499999998</v>
      </c>
      <c r="P995" s="91">
        <f t="shared" si="42"/>
        <v>273372.44400000002</v>
      </c>
      <c r="Q995" s="91">
        <v>180791.342</v>
      </c>
      <c r="R995" s="92">
        <v>92581.101999999999</v>
      </c>
      <c r="S995" s="92">
        <v>21723.02</v>
      </c>
      <c r="T995" s="92">
        <v>673608.43099999998</v>
      </c>
      <c r="U995" s="92">
        <v>20395</v>
      </c>
      <c r="V995" s="91">
        <v>33028.120000000003</v>
      </c>
    </row>
    <row r="996" spans="1:22" x14ac:dyDescent="0.25">
      <c r="A996" s="27" t="str">
        <f t="shared" si="43"/>
        <v>32042522014</v>
      </c>
      <c r="B996" s="23">
        <f>VLOOKUP(H996,Nomes!$H$2:$I$79,2,FALSE)</f>
        <v>58</v>
      </c>
      <c r="C996" s="23">
        <f>VLOOKUP(D996,Nomes!$C$2:$D$15,2,FALSE)</f>
        <v>13</v>
      </c>
      <c r="D996" s="23">
        <v>2014</v>
      </c>
      <c r="E996" s="23">
        <v>32</v>
      </c>
      <c r="F996" s="23" t="s">
        <v>14</v>
      </c>
      <c r="G996" s="23" t="s">
        <v>152</v>
      </c>
      <c r="H996" s="23" t="s">
        <v>153</v>
      </c>
      <c r="I996" s="23"/>
      <c r="J996" s="23" t="s">
        <v>51</v>
      </c>
      <c r="K996" s="23" t="s">
        <v>52</v>
      </c>
      <c r="L996" s="23">
        <f>VLOOKUP(H996,Regiões!$A$1:$E$79,4,FALSE)</f>
        <v>9</v>
      </c>
      <c r="M996" s="23" t="str">
        <f>VLOOKUP(H996,Regiões!$A$1:$E$79,5,FALSE)</f>
        <v>Nordeste</v>
      </c>
      <c r="N996" s="92">
        <v>12059.432000000001</v>
      </c>
      <c r="O996" s="92">
        <v>7933.2039999999997</v>
      </c>
      <c r="P996" s="91">
        <f t="shared" si="42"/>
        <v>52756.498999999996</v>
      </c>
      <c r="Q996" s="91">
        <v>20287.135999999999</v>
      </c>
      <c r="R996" s="92">
        <v>32469.363000000001</v>
      </c>
      <c r="S996" s="92">
        <v>2906.357</v>
      </c>
      <c r="T996" s="92">
        <v>75655.493000000002</v>
      </c>
      <c r="U996" s="92">
        <v>7670</v>
      </c>
      <c r="V996" s="91">
        <v>9863.82</v>
      </c>
    </row>
    <row r="997" spans="1:22" x14ac:dyDescent="0.25">
      <c r="A997" s="27" t="str">
        <f t="shared" si="43"/>
        <v>32043022014</v>
      </c>
      <c r="B997" s="23">
        <f>VLOOKUP(H997,Nomes!$H$2:$I$79,2,FALSE)</f>
        <v>59</v>
      </c>
      <c r="C997" s="23">
        <f>VLOOKUP(D997,Nomes!$C$2:$D$15,2,FALSE)</f>
        <v>13</v>
      </c>
      <c r="D997" s="23">
        <v>2014</v>
      </c>
      <c r="E997" s="23">
        <v>32</v>
      </c>
      <c r="F997" s="23" t="s">
        <v>14</v>
      </c>
      <c r="G997" s="23" t="s">
        <v>154</v>
      </c>
      <c r="H997" s="23" t="s">
        <v>155</v>
      </c>
      <c r="I997" s="23"/>
      <c r="J997" s="23" t="s">
        <v>32</v>
      </c>
      <c r="K997" s="23" t="s">
        <v>33</v>
      </c>
      <c r="L997" s="23">
        <f>VLOOKUP(H997,Regiões!$A$1:$E$79,4,FALSE)</f>
        <v>4</v>
      </c>
      <c r="M997" s="23" t="str">
        <f>VLOOKUP(H997,Regiões!$A$1:$E$79,5,FALSE)</f>
        <v>Litoral Sul</v>
      </c>
      <c r="N997" s="92">
        <v>49372.767</v>
      </c>
      <c r="O997" s="92">
        <v>7506328.7460000003</v>
      </c>
      <c r="P997" s="91">
        <f t="shared" si="42"/>
        <v>1530961.4910000002</v>
      </c>
      <c r="Q997" s="91">
        <v>1444372.8870000001</v>
      </c>
      <c r="R997" s="92">
        <v>86588.604000000007</v>
      </c>
      <c r="S997" s="92">
        <v>66281.566999999995</v>
      </c>
      <c r="T997" s="92">
        <v>9152944.5710000005</v>
      </c>
      <c r="U997" s="92">
        <v>11221</v>
      </c>
      <c r="V997" s="91">
        <v>815697.76</v>
      </c>
    </row>
    <row r="998" spans="1:22" x14ac:dyDescent="0.25">
      <c r="A998" s="27" t="str">
        <f t="shared" si="43"/>
        <v>32043512014</v>
      </c>
      <c r="B998" s="23">
        <f>VLOOKUP(H998,Nomes!$H$2:$I$79,2,FALSE)</f>
        <v>60</v>
      </c>
      <c r="C998" s="23">
        <f>VLOOKUP(D998,Nomes!$C$2:$D$15,2,FALSE)</f>
        <v>13</v>
      </c>
      <c r="D998" s="23">
        <v>2014</v>
      </c>
      <c r="E998" s="23">
        <v>32</v>
      </c>
      <c r="F998" s="23" t="s">
        <v>14</v>
      </c>
      <c r="G998" s="23" t="s">
        <v>156</v>
      </c>
      <c r="H998" s="23" t="s">
        <v>157</v>
      </c>
      <c r="I998" s="23"/>
      <c r="J998" s="23" t="s">
        <v>51</v>
      </c>
      <c r="K998" s="23" t="s">
        <v>52</v>
      </c>
      <c r="L998" s="23">
        <f>VLOOKUP(H998,Regiões!$A$1:$E$79,4,FALSE)</f>
        <v>7</v>
      </c>
      <c r="M998" s="23" t="str">
        <f>VLOOKUP(H998,Regiões!$A$1:$E$79,5,FALSE)</f>
        <v>Rio Doce</v>
      </c>
      <c r="N998" s="92">
        <v>58512.959000000003</v>
      </c>
      <c r="O998" s="92">
        <v>19334.665000000001</v>
      </c>
      <c r="P998" s="91">
        <f t="shared" si="42"/>
        <v>215909.595</v>
      </c>
      <c r="Q998" s="91">
        <v>135509.736</v>
      </c>
      <c r="R998" s="92">
        <v>80399.858999999997</v>
      </c>
      <c r="S998" s="92">
        <v>28360.226999999999</v>
      </c>
      <c r="T998" s="92">
        <v>322117.446</v>
      </c>
      <c r="U998" s="92">
        <v>19038</v>
      </c>
      <c r="V998" s="91">
        <v>16919.71</v>
      </c>
    </row>
    <row r="999" spans="1:22" x14ac:dyDescent="0.25">
      <c r="A999" s="27" t="str">
        <f t="shared" si="43"/>
        <v>32044012014</v>
      </c>
      <c r="B999" s="23">
        <f>VLOOKUP(H999,Nomes!$H$2:$I$79,2,FALSE)</f>
        <v>61</v>
      </c>
      <c r="C999" s="23">
        <f>VLOOKUP(D999,Nomes!$C$2:$D$15,2,FALSE)</f>
        <v>13</v>
      </c>
      <c r="D999" s="23">
        <v>2014</v>
      </c>
      <c r="E999" s="23">
        <v>32</v>
      </c>
      <c r="F999" s="23" t="s">
        <v>14</v>
      </c>
      <c r="G999" s="23" t="s">
        <v>158</v>
      </c>
      <c r="H999" s="23" t="s">
        <v>159</v>
      </c>
      <c r="I999" s="23"/>
      <c r="J999" s="23" t="s">
        <v>17</v>
      </c>
      <c r="K999" s="23" t="s">
        <v>18</v>
      </c>
      <c r="L999" s="23">
        <f>VLOOKUP(H999,Regiões!$A$1:$E$79,4,FALSE)</f>
        <v>4</v>
      </c>
      <c r="M999" s="23" t="str">
        <f>VLOOKUP(H999,Regiões!$A$1:$E$79,5,FALSE)</f>
        <v>Litoral Sul</v>
      </c>
      <c r="N999" s="92">
        <v>14756.861000000001</v>
      </c>
      <c r="O999" s="92">
        <v>33633.14</v>
      </c>
      <c r="P999" s="91">
        <f t="shared" si="42"/>
        <v>105649.75</v>
      </c>
      <c r="Q999" s="91">
        <v>55512.714</v>
      </c>
      <c r="R999" s="92">
        <v>50137.036</v>
      </c>
      <c r="S999" s="92">
        <v>15190.518</v>
      </c>
      <c r="T999" s="92">
        <v>169230.269</v>
      </c>
      <c r="U999" s="92">
        <v>12020</v>
      </c>
      <c r="V999" s="91">
        <v>14079.06</v>
      </c>
    </row>
    <row r="1000" spans="1:22" x14ac:dyDescent="0.25">
      <c r="A1000" s="27" t="str">
        <f t="shared" si="43"/>
        <v>32045002014</v>
      </c>
      <c r="B1000" s="23">
        <f>VLOOKUP(H1000,Nomes!$H$2:$I$79,2,FALSE)</f>
        <v>62</v>
      </c>
      <c r="C1000" s="23">
        <f>VLOOKUP(D1000,Nomes!$C$2:$D$15,2,FALSE)</f>
        <v>13</v>
      </c>
      <c r="D1000" s="23">
        <v>2014</v>
      </c>
      <c r="E1000" s="23">
        <v>32</v>
      </c>
      <c r="F1000" s="23" t="s">
        <v>14</v>
      </c>
      <c r="G1000" s="23" t="s">
        <v>160</v>
      </c>
      <c r="H1000" s="23" t="s">
        <v>161</v>
      </c>
      <c r="I1000" s="23"/>
      <c r="J1000" s="23" t="s">
        <v>17</v>
      </c>
      <c r="K1000" s="23" t="s">
        <v>18</v>
      </c>
      <c r="L1000" s="23">
        <f>VLOOKUP(H1000,Regiões!$A$1:$E$79,4,FALSE)</f>
        <v>2</v>
      </c>
      <c r="M1000" s="23" t="str">
        <f>VLOOKUP(H1000,Regiões!$A$1:$E$79,5,FALSE)</f>
        <v>Central Serrana</v>
      </c>
      <c r="N1000" s="92">
        <v>49653.597999999998</v>
      </c>
      <c r="O1000" s="92">
        <v>31403.113000000001</v>
      </c>
      <c r="P1000" s="91">
        <f t="shared" si="42"/>
        <v>86929.82699999999</v>
      </c>
      <c r="Q1000" s="91">
        <v>35230.639999999999</v>
      </c>
      <c r="R1000" s="92">
        <v>51699.186999999998</v>
      </c>
      <c r="S1000" s="92">
        <v>5369.875</v>
      </c>
      <c r="T1000" s="92">
        <v>173356.41200000001</v>
      </c>
      <c r="U1000" s="92">
        <v>12883</v>
      </c>
      <c r="V1000" s="91">
        <v>13456.21</v>
      </c>
    </row>
    <row r="1001" spans="1:22" x14ac:dyDescent="0.25">
      <c r="A1001" s="27" t="str">
        <f t="shared" si="43"/>
        <v>32045592014</v>
      </c>
      <c r="B1001" s="23">
        <f>VLOOKUP(H1001,Nomes!$H$2:$I$79,2,FALSE)</f>
        <v>63</v>
      </c>
      <c r="C1001" s="23">
        <f>VLOOKUP(D1001,Nomes!$C$2:$D$15,2,FALSE)</f>
        <v>13</v>
      </c>
      <c r="D1001" s="23">
        <v>2014</v>
      </c>
      <c r="E1001" s="23">
        <v>32</v>
      </c>
      <c r="F1001" s="23" t="s">
        <v>14</v>
      </c>
      <c r="G1001" s="23" t="s">
        <v>162</v>
      </c>
      <c r="H1001" s="23" t="s">
        <v>163</v>
      </c>
      <c r="I1001" s="23"/>
      <c r="J1001" s="23" t="s">
        <v>17</v>
      </c>
      <c r="K1001" s="23" t="s">
        <v>18</v>
      </c>
      <c r="L1001" s="23">
        <f>VLOOKUP(H1001,Regiões!$A$1:$E$79,4,FALSE)</f>
        <v>2</v>
      </c>
      <c r="M1001" s="23" t="str">
        <f>VLOOKUP(H1001,Regiões!$A$1:$E$79,5,FALSE)</f>
        <v>Central Serrana</v>
      </c>
      <c r="N1001" s="92">
        <v>454495.16899999999</v>
      </c>
      <c r="O1001" s="92">
        <v>63076.31</v>
      </c>
      <c r="P1001" s="91">
        <f t="shared" si="42"/>
        <v>440795.03300000005</v>
      </c>
      <c r="Q1001" s="91">
        <v>288300.59100000001</v>
      </c>
      <c r="R1001" s="92">
        <v>152494.44200000001</v>
      </c>
      <c r="S1001" s="92">
        <v>64692.692000000003</v>
      </c>
      <c r="T1001" s="92">
        <v>1023059.204</v>
      </c>
      <c r="U1001" s="92">
        <v>38290</v>
      </c>
      <c r="V1001" s="91">
        <v>26718.7</v>
      </c>
    </row>
    <row r="1002" spans="1:22" x14ac:dyDescent="0.25">
      <c r="A1002" s="27" t="str">
        <f t="shared" si="43"/>
        <v>32046092014</v>
      </c>
      <c r="B1002" s="23">
        <f>VLOOKUP(H1002,Nomes!$H$2:$I$79,2,FALSE)</f>
        <v>64</v>
      </c>
      <c r="C1002" s="23">
        <f>VLOOKUP(D1002,Nomes!$C$2:$D$15,2,FALSE)</f>
        <v>13</v>
      </c>
      <c r="D1002" s="23">
        <v>2014</v>
      </c>
      <c r="E1002" s="23">
        <v>32</v>
      </c>
      <c r="F1002" s="23" t="s">
        <v>14</v>
      </c>
      <c r="G1002" s="23" t="s">
        <v>164</v>
      </c>
      <c r="H1002" s="23" t="s">
        <v>107</v>
      </c>
      <c r="I1002" s="23"/>
      <c r="J1002" s="23" t="s">
        <v>17</v>
      </c>
      <c r="K1002" s="23" t="s">
        <v>18</v>
      </c>
      <c r="L1002" s="23">
        <f>VLOOKUP(H1002,Regiões!$A$1:$E$79,4,FALSE)</f>
        <v>2</v>
      </c>
      <c r="M1002" s="23" t="str">
        <f>VLOOKUP(H1002,Regiões!$A$1:$E$79,5,FALSE)</f>
        <v>Central Serrana</v>
      </c>
      <c r="N1002" s="92">
        <v>49650.046999999999</v>
      </c>
      <c r="O1002" s="92">
        <v>33742.201999999997</v>
      </c>
      <c r="P1002" s="91">
        <f t="shared" si="42"/>
        <v>251236.54399999999</v>
      </c>
      <c r="Q1002" s="91">
        <v>157438.53099999999</v>
      </c>
      <c r="R1002" s="92">
        <v>93798.013000000006</v>
      </c>
      <c r="S1002" s="92">
        <v>26372.57</v>
      </c>
      <c r="T1002" s="92">
        <v>361001.36300000001</v>
      </c>
      <c r="U1002" s="92">
        <v>23585</v>
      </c>
      <c r="V1002" s="91">
        <v>15306.4</v>
      </c>
    </row>
    <row r="1003" spans="1:22" x14ac:dyDescent="0.25">
      <c r="A1003" s="27" t="str">
        <f t="shared" si="43"/>
        <v>32046582014</v>
      </c>
      <c r="B1003" s="23">
        <f>VLOOKUP(H1003,Nomes!$H$2:$I$79,2,FALSE)</f>
        <v>65</v>
      </c>
      <c r="C1003" s="23">
        <f>VLOOKUP(D1003,Nomes!$C$2:$D$15,2,FALSE)</f>
        <v>13</v>
      </c>
      <c r="D1003" s="23">
        <v>2014</v>
      </c>
      <c r="E1003" s="23">
        <v>32</v>
      </c>
      <c r="F1003" s="23" t="s">
        <v>14</v>
      </c>
      <c r="G1003" s="23" t="s">
        <v>165</v>
      </c>
      <c r="H1003" s="23" t="s">
        <v>166</v>
      </c>
      <c r="I1003" s="23"/>
      <c r="J1003" s="23" t="s">
        <v>22</v>
      </c>
      <c r="K1003" s="23" t="s">
        <v>23</v>
      </c>
      <c r="L1003" s="23">
        <f>VLOOKUP(H1003,Regiões!$A$1:$E$79,4,FALSE)</f>
        <v>8</v>
      </c>
      <c r="M1003" s="23" t="str">
        <f>VLOOKUP(H1003,Regiões!$A$1:$E$79,5,FALSE)</f>
        <v>Centro-Oeste</v>
      </c>
      <c r="N1003" s="92">
        <v>26454.058000000001</v>
      </c>
      <c r="O1003" s="92">
        <v>45960.574999999997</v>
      </c>
      <c r="P1003" s="91">
        <f t="shared" si="42"/>
        <v>85519.103999999992</v>
      </c>
      <c r="Q1003" s="91">
        <v>48152.974000000002</v>
      </c>
      <c r="R1003" s="92">
        <v>37366.129999999997</v>
      </c>
      <c r="S1003" s="92">
        <v>21614.657999999999</v>
      </c>
      <c r="T1003" s="92">
        <v>179548.39499999999</v>
      </c>
      <c r="U1003" s="92">
        <v>8652</v>
      </c>
      <c r="V1003" s="91">
        <v>20752.240000000002</v>
      </c>
    </row>
    <row r="1004" spans="1:22" x14ac:dyDescent="0.25">
      <c r="A1004" s="27" t="str">
        <f t="shared" si="43"/>
        <v>32047082014</v>
      </c>
      <c r="B1004" s="23">
        <f>VLOOKUP(H1004,Nomes!$H$2:$I$79,2,FALSE)</f>
        <v>66</v>
      </c>
      <c r="C1004" s="23">
        <f>VLOOKUP(D1004,Nomes!$C$2:$D$15,2,FALSE)</f>
        <v>13</v>
      </c>
      <c r="D1004" s="23">
        <v>2014</v>
      </c>
      <c r="E1004" s="23">
        <v>32</v>
      </c>
      <c r="F1004" s="23" t="s">
        <v>14</v>
      </c>
      <c r="G1004" s="23" t="s">
        <v>167</v>
      </c>
      <c r="H1004" s="23" t="s">
        <v>168</v>
      </c>
      <c r="I1004" s="23"/>
      <c r="J1004" s="23" t="s">
        <v>22</v>
      </c>
      <c r="K1004" s="23" t="s">
        <v>23</v>
      </c>
      <c r="L1004" s="23">
        <f>VLOOKUP(H1004,Regiões!$A$1:$E$79,4,FALSE)</f>
        <v>8</v>
      </c>
      <c r="M1004" s="23" t="str">
        <f>VLOOKUP(H1004,Regiões!$A$1:$E$79,5,FALSE)</f>
        <v>Centro-Oeste</v>
      </c>
      <c r="N1004" s="92">
        <v>49417.938000000002</v>
      </c>
      <c r="O1004" s="92">
        <v>80171.077000000005</v>
      </c>
      <c r="P1004" s="91">
        <f t="shared" si="42"/>
        <v>374193.44099999999</v>
      </c>
      <c r="Q1004" s="91">
        <v>243577.432</v>
      </c>
      <c r="R1004" s="92">
        <v>130616.00900000001</v>
      </c>
      <c r="S1004" s="92">
        <v>49778.95</v>
      </c>
      <c r="T1004" s="92">
        <v>553561.40700000001</v>
      </c>
      <c r="U1004" s="92">
        <v>35785</v>
      </c>
      <c r="V1004" s="91">
        <v>15469.09</v>
      </c>
    </row>
    <row r="1005" spans="1:22" x14ac:dyDescent="0.25">
      <c r="A1005" s="27" t="str">
        <f t="shared" si="43"/>
        <v>32048072014</v>
      </c>
      <c r="B1005" s="23">
        <f>VLOOKUP(H1005,Nomes!$H$2:$I$79,2,FALSE)</f>
        <v>67</v>
      </c>
      <c r="C1005" s="23">
        <f>VLOOKUP(D1005,Nomes!$C$2:$D$15,2,FALSE)</f>
        <v>13</v>
      </c>
      <c r="D1005" s="23">
        <v>2014</v>
      </c>
      <c r="E1005" s="23">
        <v>32</v>
      </c>
      <c r="F1005" s="23" t="s">
        <v>14</v>
      </c>
      <c r="G1005" s="23" t="s">
        <v>169</v>
      </c>
      <c r="H1005" s="23" t="s">
        <v>170</v>
      </c>
      <c r="I1005" s="23"/>
      <c r="J1005" s="23" t="s">
        <v>32</v>
      </c>
      <c r="K1005" s="23" t="s">
        <v>33</v>
      </c>
      <c r="L1005" s="23">
        <f>VLOOKUP(H1005,Regiões!$A$1:$E$79,4,FALSE)</f>
        <v>6</v>
      </c>
      <c r="M1005" s="23" t="str">
        <f>VLOOKUP(H1005,Regiões!$A$1:$E$79,5,FALSE)</f>
        <v>Caparaó</v>
      </c>
      <c r="N1005" s="92">
        <v>12049.019</v>
      </c>
      <c r="O1005" s="92">
        <v>12871.332</v>
      </c>
      <c r="P1005" s="91">
        <f t="shared" si="42"/>
        <v>86690.9</v>
      </c>
      <c r="Q1005" s="91">
        <v>41465.224000000002</v>
      </c>
      <c r="R1005" s="92">
        <v>45225.675999999999</v>
      </c>
      <c r="S1005" s="92">
        <v>5295.2219999999998</v>
      </c>
      <c r="T1005" s="92">
        <v>116906.474</v>
      </c>
      <c r="U1005" s="92">
        <v>11000</v>
      </c>
      <c r="V1005" s="91">
        <v>10627.86</v>
      </c>
    </row>
    <row r="1006" spans="1:22" x14ac:dyDescent="0.25">
      <c r="A1006" s="27" t="str">
        <f t="shared" si="43"/>
        <v>32049062014</v>
      </c>
      <c r="B1006" s="23">
        <f>VLOOKUP(H1006,Nomes!$H$2:$I$79,2,FALSE)</f>
        <v>68</v>
      </c>
      <c r="C1006" s="23">
        <f>VLOOKUP(D1006,Nomes!$C$2:$D$15,2,FALSE)</f>
        <v>13</v>
      </c>
      <c r="D1006" s="23">
        <v>2014</v>
      </c>
      <c r="E1006" s="23">
        <v>32</v>
      </c>
      <c r="F1006" s="23" t="s">
        <v>14</v>
      </c>
      <c r="G1006" s="23" t="s">
        <v>171</v>
      </c>
      <c r="H1006" s="23" t="s">
        <v>78</v>
      </c>
      <c r="I1006" s="23"/>
      <c r="J1006" s="23" t="s">
        <v>51</v>
      </c>
      <c r="K1006" s="23" t="s">
        <v>52</v>
      </c>
      <c r="L1006" s="23">
        <f>VLOOKUP(H1006,Regiões!$A$1:$E$79,4,FALSE)</f>
        <v>9</v>
      </c>
      <c r="M1006" s="23" t="str">
        <f>VLOOKUP(H1006,Regiões!$A$1:$E$79,5,FALSE)</f>
        <v>Nordeste</v>
      </c>
      <c r="N1006" s="92">
        <v>152794.59599999999</v>
      </c>
      <c r="O1006" s="92">
        <v>322653.78100000002</v>
      </c>
      <c r="P1006" s="91">
        <f t="shared" si="42"/>
        <v>1356218.023</v>
      </c>
      <c r="Q1006" s="91">
        <v>860729.71100000001</v>
      </c>
      <c r="R1006" s="92">
        <v>495488.31199999998</v>
      </c>
      <c r="S1006" s="92">
        <v>146772.929</v>
      </c>
      <c r="T1006" s="92">
        <v>1978439.3289999999</v>
      </c>
      <c r="U1006" s="92">
        <v>122668</v>
      </c>
      <c r="V1006" s="91">
        <v>16128.41</v>
      </c>
    </row>
    <row r="1007" spans="1:22" x14ac:dyDescent="0.25">
      <c r="A1007" s="27" t="str">
        <f t="shared" si="43"/>
        <v>32049552014</v>
      </c>
      <c r="B1007" s="23">
        <f>VLOOKUP(H1007,Nomes!$H$2:$I$79,2,FALSE)</f>
        <v>69</v>
      </c>
      <c r="C1007" s="23">
        <f>VLOOKUP(D1007,Nomes!$C$2:$D$15,2,FALSE)</f>
        <v>13</v>
      </c>
      <c r="D1007" s="23">
        <v>2014</v>
      </c>
      <c r="E1007" s="23">
        <v>32</v>
      </c>
      <c r="F1007" s="23" t="s">
        <v>14</v>
      </c>
      <c r="G1007" s="23" t="s">
        <v>172</v>
      </c>
      <c r="H1007" s="23" t="s">
        <v>173</v>
      </c>
      <c r="I1007" s="23"/>
      <c r="J1007" s="23" t="s">
        <v>17</v>
      </c>
      <c r="K1007" s="23" t="s">
        <v>18</v>
      </c>
      <c r="L1007" s="23">
        <f>VLOOKUP(H1007,Regiões!$A$1:$E$79,4,FALSE)</f>
        <v>8</v>
      </c>
      <c r="M1007" s="23" t="str">
        <f>VLOOKUP(H1007,Regiões!$A$1:$E$79,5,FALSE)</f>
        <v>Centro-Oeste</v>
      </c>
      <c r="N1007" s="92">
        <v>37802.574999999997</v>
      </c>
      <c r="O1007" s="92">
        <v>24184.909</v>
      </c>
      <c r="P1007" s="91">
        <f t="shared" si="42"/>
        <v>113393.943</v>
      </c>
      <c r="Q1007" s="91">
        <v>66226.741999999998</v>
      </c>
      <c r="R1007" s="92">
        <v>47167.201000000001</v>
      </c>
      <c r="S1007" s="92">
        <v>13295.666999999999</v>
      </c>
      <c r="T1007" s="92">
        <v>188677.09299999999</v>
      </c>
      <c r="U1007" s="92">
        <v>12283</v>
      </c>
      <c r="V1007" s="91">
        <v>15360.83</v>
      </c>
    </row>
    <row r="1008" spans="1:22" x14ac:dyDescent="0.25">
      <c r="A1008" s="27" t="str">
        <f t="shared" si="43"/>
        <v>32050022014</v>
      </c>
      <c r="B1008" s="23">
        <f>VLOOKUP(H1008,Nomes!$H$2:$I$79,2,FALSE)</f>
        <v>70</v>
      </c>
      <c r="C1008" s="23">
        <f>VLOOKUP(D1008,Nomes!$C$2:$D$15,2,FALSE)</f>
        <v>13</v>
      </c>
      <c r="D1008" s="23">
        <v>2014</v>
      </c>
      <c r="E1008" s="23">
        <v>32</v>
      </c>
      <c r="F1008" s="23" t="s">
        <v>14</v>
      </c>
      <c r="G1008" s="23" t="s">
        <v>174</v>
      </c>
      <c r="H1008" s="23" t="s">
        <v>175</v>
      </c>
      <c r="I1008" s="23" t="s">
        <v>69</v>
      </c>
      <c r="J1008" s="23" t="s">
        <v>17</v>
      </c>
      <c r="K1008" s="23" t="s">
        <v>18</v>
      </c>
      <c r="L1008" s="23">
        <f>VLOOKUP(H1008,Regiões!$A$1:$E$79,4,FALSE)</f>
        <v>1</v>
      </c>
      <c r="M1008" s="23" t="str">
        <f>VLOOKUP(H1008,Regiões!$A$1:$E$79,5,FALSE)</f>
        <v>Metropolitana</v>
      </c>
      <c r="N1008" s="92">
        <v>18735.905999999999</v>
      </c>
      <c r="O1008" s="92">
        <v>4794921.227</v>
      </c>
      <c r="P1008" s="91">
        <f t="shared" si="42"/>
        <v>8859372.5470000003</v>
      </c>
      <c r="Q1008" s="91">
        <v>7062234.3969999999</v>
      </c>
      <c r="R1008" s="92">
        <v>1797138.15</v>
      </c>
      <c r="S1008" s="92">
        <v>3871152.3089999999</v>
      </c>
      <c r="T1008" s="92">
        <v>17544181.989</v>
      </c>
      <c r="U1008" s="92">
        <v>476428</v>
      </c>
      <c r="V1008" s="91">
        <v>36824.410000000003</v>
      </c>
    </row>
    <row r="1009" spans="1:22" x14ac:dyDescent="0.25">
      <c r="A1009" s="27" t="str">
        <f t="shared" si="43"/>
        <v>32050102014</v>
      </c>
      <c r="B1009" s="23">
        <f>VLOOKUP(H1009,Nomes!$H$2:$I$79,2,FALSE)</f>
        <v>71</v>
      </c>
      <c r="C1009" s="23">
        <f>VLOOKUP(D1009,Nomes!$C$2:$D$15,2,FALSE)</f>
        <v>13</v>
      </c>
      <c r="D1009" s="23">
        <v>2014</v>
      </c>
      <c r="E1009" s="23">
        <v>32</v>
      </c>
      <c r="F1009" s="23" t="s">
        <v>14</v>
      </c>
      <c r="G1009" s="23" t="s">
        <v>176</v>
      </c>
      <c r="H1009" s="23" t="s">
        <v>177</v>
      </c>
      <c r="I1009" s="23"/>
      <c r="J1009" s="23" t="s">
        <v>51</v>
      </c>
      <c r="K1009" s="23" t="s">
        <v>52</v>
      </c>
      <c r="L1009" s="23">
        <f>VLOOKUP(H1009,Regiões!$A$1:$E$79,4,FALSE)</f>
        <v>7</v>
      </c>
      <c r="M1009" s="23" t="str">
        <f>VLOOKUP(H1009,Regiões!$A$1:$E$79,5,FALSE)</f>
        <v>Rio Doce</v>
      </c>
      <c r="N1009" s="92">
        <v>80722.399000000005</v>
      </c>
      <c r="O1009" s="92">
        <v>123506.016</v>
      </c>
      <c r="P1009" s="91">
        <f t="shared" si="42"/>
        <v>257970.17199999999</v>
      </c>
      <c r="Q1009" s="91">
        <v>152422.136</v>
      </c>
      <c r="R1009" s="92">
        <v>105548.03599999999</v>
      </c>
      <c r="S1009" s="92">
        <v>54509.197</v>
      </c>
      <c r="T1009" s="92">
        <v>516707.78399999999</v>
      </c>
      <c r="U1009" s="92">
        <v>27409</v>
      </c>
      <c r="V1009" s="91">
        <v>18851.759999999998</v>
      </c>
    </row>
    <row r="1010" spans="1:22" x14ac:dyDescent="0.25">
      <c r="A1010" s="27" t="str">
        <f t="shared" si="43"/>
        <v>32050362014</v>
      </c>
      <c r="B1010" s="23">
        <f>VLOOKUP(H1010,Nomes!$H$2:$I$79,2,FALSE)</f>
        <v>72</v>
      </c>
      <c r="C1010" s="23">
        <f>VLOOKUP(D1010,Nomes!$C$2:$D$15,2,FALSE)</f>
        <v>13</v>
      </c>
      <c r="D1010" s="23">
        <v>2014</v>
      </c>
      <c r="E1010" s="23">
        <v>32</v>
      </c>
      <c r="F1010" s="23" t="s">
        <v>14</v>
      </c>
      <c r="G1010" s="23" t="s">
        <v>178</v>
      </c>
      <c r="H1010" s="23" t="s">
        <v>179</v>
      </c>
      <c r="I1010" s="23"/>
      <c r="J1010" s="23" t="s">
        <v>32</v>
      </c>
      <c r="K1010" s="23" t="s">
        <v>33</v>
      </c>
      <c r="L1010" s="23">
        <f>VLOOKUP(H1010,Regiões!$A$1:$E$79,4,FALSE)</f>
        <v>5</v>
      </c>
      <c r="M1010" s="23" t="str">
        <f>VLOOKUP(H1010,Regiões!$A$1:$E$79,5,FALSE)</f>
        <v>Central Sul</v>
      </c>
      <c r="N1010" s="92">
        <v>37367.156999999999</v>
      </c>
      <c r="O1010" s="92">
        <v>91024.495999999999</v>
      </c>
      <c r="P1010" s="91">
        <f t="shared" si="42"/>
        <v>170153.86600000001</v>
      </c>
      <c r="Q1010" s="91">
        <v>89612.751000000004</v>
      </c>
      <c r="R1010" s="92">
        <v>80541.115000000005</v>
      </c>
      <c r="S1010" s="92">
        <v>28855.816999999999</v>
      </c>
      <c r="T1010" s="92">
        <v>327401.337</v>
      </c>
      <c r="U1010" s="92">
        <v>20944</v>
      </c>
      <c r="V1010" s="91">
        <v>15632.23</v>
      </c>
    </row>
    <row r="1011" spans="1:22" x14ac:dyDescent="0.25">
      <c r="A1011" s="27" t="str">
        <f t="shared" si="43"/>
        <v>32050692014</v>
      </c>
      <c r="B1011" s="23">
        <f>VLOOKUP(H1011,Nomes!$H$2:$I$79,2,FALSE)</f>
        <v>73</v>
      </c>
      <c r="C1011" s="23">
        <f>VLOOKUP(D1011,Nomes!$C$2:$D$15,2,FALSE)</f>
        <v>13</v>
      </c>
      <c r="D1011" s="23">
        <v>2014</v>
      </c>
      <c r="E1011" s="23">
        <v>32</v>
      </c>
      <c r="F1011" s="23" t="s">
        <v>14</v>
      </c>
      <c r="G1011" s="23" t="s">
        <v>180</v>
      </c>
      <c r="H1011" s="23" t="s">
        <v>181</v>
      </c>
      <c r="I1011" s="23"/>
      <c r="J1011" s="23" t="s">
        <v>17</v>
      </c>
      <c r="K1011" s="23" t="s">
        <v>18</v>
      </c>
      <c r="L1011" s="23">
        <f>VLOOKUP(H1011,Regiões!$A$1:$E$79,4,FALSE)</f>
        <v>3</v>
      </c>
      <c r="M1011" s="23" t="str">
        <f>VLOOKUP(H1011,Regiões!$A$1:$E$79,5,FALSE)</f>
        <v>Sudoeste Serrana</v>
      </c>
      <c r="N1011" s="92">
        <v>56333.898999999998</v>
      </c>
      <c r="O1011" s="92">
        <v>62849.430999999997</v>
      </c>
      <c r="P1011" s="91">
        <f t="shared" si="42"/>
        <v>300760.65299999999</v>
      </c>
      <c r="Q1011" s="91">
        <v>210812.89799999999</v>
      </c>
      <c r="R1011" s="92">
        <v>89947.755000000005</v>
      </c>
      <c r="S1011" s="92">
        <v>45857.161</v>
      </c>
      <c r="T1011" s="92">
        <v>465801.14299999998</v>
      </c>
      <c r="U1011" s="92">
        <v>23313</v>
      </c>
      <c r="V1011" s="91">
        <v>19980.32</v>
      </c>
    </row>
    <row r="1012" spans="1:22" x14ac:dyDescent="0.25">
      <c r="A1012" s="27" t="str">
        <f t="shared" si="43"/>
        <v>32051012014</v>
      </c>
      <c r="B1012" s="23">
        <f>VLOOKUP(H1012,Nomes!$H$2:$I$79,2,FALSE)</f>
        <v>74</v>
      </c>
      <c r="C1012" s="23">
        <f>VLOOKUP(D1012,Nomes!$C$2:$D$15,2,FALSE)</f>
        <v>13</v>
      </c>
      <c r="D1012" s="23">
        <v>2014</v>
      </c>
      <c r="E1012" s="23">
        <v>32</v>
      </c>
      <c r="F1012" s="23" t="s">
        <v>14</v>
      </c>
      <c r="G1012" s="23" t="s">
        <v>182</v>
      </c>
      <c r="H1012" s="23" t="s">
        <v>183</v>
      </c>
      <c r="I1012" s="23" t="s">
        <v>69</v>
      </c>
      <c r="J1012" s="23" t="s">
        <v>17</v>
      </c>
      <c r="K1012" s="23" t="s">
        <v>18</v>
      </c>
      <c r="L1012" s="23">
        <f>VLOOKUP(H1012,Regiões!$A$1:$E$79,4,FALSE)</f>
        <v>1</v>
      </c>
      <c r="M1012" s="23" t="str">
        <f>VLOOKUP(H1012,Regiões!$A$1:$E$79,5,FALSE)</f>
        <v>Metropolitana</v>
      </c>
      <c r="N1012" s="92">
        <v>24303.834999999999</v>
      </c>
      <c r="O1012" s="92">
        <v>392230.55</v>
      </c>
      <c r="P1012" s="91">
        <f t="shared" si="42"/>
        <v>936713.36499999999</v>
      </c>
      <c r="Q1012" s="91">
        <v>662456.58600000001</v>
      </c>
      <c r="R1012" s="92">
        <v>274256.77899999998</v>
      </c>
      <c r="S1012" s="92">
        <v>255977.91399999999</v>
      </c>
      <c r="T1012" s="92">
        <v>1609225.6629999999</v>
      </c>
      <c r="U1012" s="92">
        <v>73318</v>
      </c>
      <c r="V1012" s="91">
        <v>21948.58</v>
      </c>
    </row>
    <row r="1013" spans="1:22" x14ac:dyDescent="0.25">
      <c r="A1013" s="27" t="str">
        <f t="shared" si="43"/>
        <v>32051502014</v>
      </c>
      <c r="B1013" s="23">
        <f>VLOOKUP(H1013,Nomes!$H$2:$I$79,2,FALSE)</f>
        <v>75</v>
      </c>
      <c r="C1013" s="23">
        <f>VLOOKUP(D1013,Nomes!$C$2:$D$15,2,FALSE)</f>
        <v>13</v>
      </c>
      <c r="D1013" s="23">
        <v>2014</v>
      </c>
      <c r="E1013" s="23">
        <v>32</v>
      </c>
      <c r="F1013" s="23" t="s">
        <v>14</v>
      </c>
      <c r="G1013" s="23" t="s">
        <v>184</v>
      </c>
      <c r="H1013" s="23" t="s">
        <v>185</v>
      </c>
      <c r="I1013" s="23"/>
      <c r="J1013" s="23" t="s">
        <v>22</v>
      </c>
      <c r="K1013" s="23" t="s">
        <v>23</v>
      </c>
      <c r="L1013" s="23">
        <f>VLOOKUP(H1013,Regiões!$A$1:$E$79,4,FALSE)</f>
        <v>10</v>
      </c>
      <c r="M1013" s="23" t="str">
        <f>VLOOKUP(H1013,Regiões!$A$1:$E$79,5,FALSE)</f>
        <v>Noroeste</v>
      </c>
      <c r="N1013" s="92">
        <v>36440.741000000002</v>
      </c>
      <c r="O1013" s="92">
        <v>32863.275000000001</v>
      </c>
      <c r="P1013" s="91">
        <f t="shared" si="42"/>
        <v>73230.491999999998</v>
      </c>
      <c r="Q1013" s="91">
        <v>33276.963000000003</v>
      </c>
      <c r="R1013" s="92">
        <v>39953.529000000002</v>
      </c>
      <c r="S1013" s="92">
        <v>5786.28</v>
      </c>
      <c r="T1013" s="92">
        <v>148320.78700000001</v>
      </c>
      <c r="U1013" s="92">
        <v>9320</v>
      </c>
      <c r="V1013" s="91">
        <v>15914.25</v>
      </c>
    </row>
    <row r="1014" spans="1:22" x14ac:dyDescent="0.25">
      <c r="A1014" s="27" t="str">
        <f t="shared" si="43"/>
        <v>32051762014</v>
      </c>
      <c r="B1014" s="23">
        <f>VLOOKUP(H1014,Nomes!$H$2:$I$79,2,FALSE)</f>
        <v>76</v>
      </c>
      <c r="C1014" s="23">
        <f>VLOOKUP(D1014,Nomes!$C$2:$D$15,2,FALSE)</f>
        <v>13</v>
      </c>
      <c r="D1014" s="23">
        <v>2014</v>
      </c>
      <c r="E1014" s="23">
        <v>32</v>
      </c>
      <c r="F1014" s="23" t="s">
        <v>14</v>
      </c>
      <c r="G1014" s="23" t="s">
        <v>186</v>
      </c>
      <c r="H1014" s="23" t="s">
        <v>187</v>
      </c>
      <c r="I1014" s="23"/>
      <c r="J1014" s="23" t="s">
        <v>22</v>
      </c>
      <c r="K1014" s="23" t="s">
        <v>23</v>
      </c>
      <c r="L1014" s="23">
        <f>VLOOKUP(H1014,Regiões!$A$1:$E$79,4,FALSE)</f>
        <v>8</v>
      </c>
      <c r="M1014" s="23" t="str">
        <f>VLOOKUP(H1014,Regiões!$A$1:$E$79,5,FALSE)</f>
        <v>Centro-Oeste</v>
      </c>
      <c r="N1014" s="92">
        <v>85795.952999999994</v>
      </c>
      <c r="O1014" s="92">
        <v>15263.084999999999</v>
      </c>
      <c r="P1014" s="91">
        <f t="shared" si="42"/>
        <v>139220.38</v>
      </c>
      <c r="Q1014" s="91">
        <v>82136.944000000003</v>
      </c>
      <c r="R1014" s="92">
        <v>57083.436000000002</v>
      </c>
      <c r="S1014" s="92">
        <v>14482.393</v>
      </c>
      <c r="T1014" s="92">
        <v>254761.81200000001</v>
      </c>
      <c r="U1014" s="92">
        <v>14635</v>
      </c>
      <c r="V1014" s="91">
        <v>17407.71</v>
      </c>
    </row>
    <row r="1015" spans="1:22" x14ac:dyDescent="0.25">
      <c r="A1015" s="27" t="str">
        <f t="shared" si="43"/>
        <v>32052002014</v>
      </c>
      <c r="B1015" s="23">
        <f>VLOOKUP(H1015,Nomes!$H$2:$I$79,2,FALSE)</f>
        <v>77</v>
      </c>
      <c r="C1015" s="23">
        <f>VLOOKUP(D1015,Nomes!$C$2:$D$15,2,FALSE)</f>
        <v>13</v>
      </c>
      <c r="D1015" s="23">
        <v>2014</v>
      </c>
      <c r="E1015" s="23">
        <v>32</v>
      </c>
      <c r="F1015" s="23" t="s">
        <v>14</v>
      </c>
      <c r="G1015" s="23" t="s">
        <v>188</v>
      </c>
      <c r="H1015" s="23" t="s">
        <v>189</v>
      </c>
      <c r="I1015" s="23" t="s">
        <v>69</v>
      </c>
      <c r="J1015" s="23" t="s">
        <v>17</v>
      </c>
      <c r="K1015" s="23" t="s">
        <v>18</v>
      </c>
      <c r="L1015" s="23">
        <f>VLOOKUP(H1015,Regiões!$A$1:$E$79,4,FALSE)</f>
        <v>1</v>
      </c>
      <c r="M1015" s="23" t="str">
        <f>VLOOKUP(H1015,Regiões!$A$1:$E$79,5,FALSE)</f>
        <v>Metropolitana</v>
      </c>
      <c r="N1015" s="92">
        <v>17923.84</v>
      </c>
      <c r="O1015" s="92">
        <v>1628809.1270000001</v>
      </c>
      <c r="P1015" s="91">
        <f t="shared" si="42"/>
        <v>7235522.9160000002</v>
      </c>
      <c r="Q1015" s="91">
        <v>5600557.6140000001</v>
      </c>
      <c r="R1015" s="92">
        <v>1634965.3019999999</v>
      </c>
      <c r="S1015" s="92">
        <v>2101194.6970000002</v>
      </c>
      <c r="T1015" s="92">
        <v>10983450.58</v>
      </c>
      <c r="U1015" s="92">
        <v>465690</v>
      </c>
      <c r="V1015" s="91">
        <v>23585.33</v>
      </c>
    </row>
    <row r="1016" spans="1:22" x14ac:dyDescent="0.25">
      <c r="A1016" s="27" t="str">
        <f t="shared" si="43"/>
        <v>32053092014</v>
      </c>
      <c r="B1016" s="23">
        <f>VLOOKUP(H1016,Nomes!$H$2:$I$79,2,FALSE)</f>
        <v>78</v>
      </c>
      <c r="C1016" s="23">
        <f>VLOOKUP(D1016,Nomes!$C$2:$D$15,2,FALSE)</f>
        <v>13</v>
      </c>
      <c r="D1016" s="23">
        <v>2014</v>
      </c>
      <c r="E1016" s="23">
        <v>32</v>
      </c>
      <c r="F1016" s="23" t="s">
        <v>14</v>
      </c>
      <c r="G1016" s="23" t="s">
        <v>190</v>
      </c>
      <c r="H1016" s="23" t="s">
        <v>71</v>
      </c>
      <c r="I1016" s="23" t="s">
        <v>69</v>
      </c>
      <c r="J1016" s="23" t="s">
        <v>17</v>
      </c>
      <c r="K1016" s="23" t="s">
        <v>18</v>
      </c>
      <c r="L1016" s="23">
        <f>VLOOKUP(H1016,Regiões!$A$1:$E$79,4,FALSE)</f>
        <v>1</v>
      </c>
      <c r="M1016" s="23" t="str">
        <f>VLOOKUP(H1016,Regiões!$A$1:$E$79,5,FALSE)</f>
        <v>Metropolitana</v>
      </c>
      <c r="N1016" s="92">
        <v>16263.886</v>
      </c>
      <c r="O1016" s="92">
        <v>4038407.0279999999</v>
      </c>
      <c r="P1016" s="91">
        <f t="shared" si="42"/>
        <v>12783687.464</v>
      </c>
      <c r="Q1016" s="91">
        <v>11087666.454</v>
      </c>
      <c r="R1016" s="92">
        <v>1696021.01</v>
      </c>
      <c r="S1016" s="92">
        <v>6599760.6940000001</v>
      </c>
      <c r="T1016" s="92">
        <v>23438119.070999999</v>
      </c>
      <c r="U1016" s="92">
        <v>352104</v>
      </c>
      <c r="V1016" s="91">
        <v>66565.899999999994</v>
      </c>
    </row>
    <row r="1017" spans="1:22" x14ac:dyDescent="0.25">
      <c r="A1017" s="27" t="str">
        <f t="shared" si="43"/>
        <v>32001022015</v>
      </c>
      <c r="B1017" s="23">
        <f>VLOOKUP(H1017,Nomes!$H$2:$I$79,2,FALSE)</f>
        <v>1</v>
      </c>
      <c r="C1017" s="23">
        <f>VLOOKUP(D1017,Nomes!$C$2:$D$15,2,FALSE)</f>
        <v>14</v>
      </c>
      <c r="D1017" s="23">
        <v>2015</v>
      </c>
      <c r="E1017" s="23">
        <v>32</v>
      </c>
      <c r="F1017" s="23" t="s">
        <v>14</v>
      </c>
      <c r="G1017" s="23" t="s">
        <v>15</v>
      </c>
      <c r="H1017" s="23" t="s">
        <v>16</v>
      </c>
      <c r="I1017" s="23"/>
      <c r="J1017" s="23" t="s">
        <v>17</v>
      </c>
      <c r="K1017" s="23" t="s">
        <v>18</v>
      </c>
      <c r="L1017" s="23">
        <f>VLOOKUP(H1017,Regiões!$A$1:$E$79,4,FALSE)</f>
        <v>3</v>
      </c>
      <c r="M1017" s="23" t="str">
        <f>VLOOKUP(H1017,Regiões!$A$1:$E$79,5,FALSE)</f>
        <v>Sudoeste Serrana</v>
      </c>
      <c r="N1017" s="92">
        <v>57978.663999999997</v>
      </c>
      <c r="O1017" s="92">
        <v>39426.107000000004</v>
      </c>
      <c r="P1017" s="91">
        <f t="shared" si="42"/>
        <v>271047.78999999998</v>
      </c>
      <c r="Q1017" s="91">
        <v>147789.663</v>
      </c>
      <c r="R1017" s="92">
        <v>123258.12699999999</v>
      </c>
      <c r="S1017" s="92">
        <v>24999.835999999999</v>
      </c>
      <c r="T1017" s="92">
        <v>393452.39600000001</v>
      </c>
      <c r="U1017" s="92">
        <v>32454</v>
      </c>
      <c r="V1017" s="91">
        <v>12123.39</v>
      </c>
    </row>
    <row r="1018" spans="1:22" x14ac:dyDescent="0.25">
      <c r="A1018" s="27" t="str">
        <f t="shared" si="43"/>
        <v>32001362015</v>
      </c>
      <c r="B1018" s="23">
        <f>VLOOKUP(H1018,Nomes!$H$2:$I$79,2,FALSE)</f>
        <v>2</v>
      </c>
      <c r="C1018" s="23">
        <f>VLOOKUP(D1018,Nomes!$C$2:$D$15,2,FALSE)</f>
        <v>14</v>
      </c>
      <c r="D1018" s="23">
        <v>2015</v>
      </c>
      <c r="E1018" s="23">
        <v>32</v>
      </c>
      <c r="F1018" s="23" t="s">
        <v>14</v>
      </c>
      <c r="G1018" s="23" t="s">
        <v>20</v>
      </c>
      <c r="H1018" s="23" t="s">
        <v>21</v>
      </c>
      <c r="I1018" s="23"/>
      <c r="J1018" s="23" t="s">
        <v>22</v>
      </c>
      <c r="K1018" s="23" t="s">
        <v>23</v>
      </c>
      <c r="L1018" s="23">
        <f>VLOOKUP(H1018,Regiões!$A$1:$E$79,4,FALSE)</f>
        <v>10</v>
      </c>
      <c r="M1018" s="23" t="str">
        <f>VLOOKUP(H1018,Regiões!$A$1:$E$79,5,FALSE)</f>
        <v>Noroeste</v>
      </c>
      <c r="N1018" s="92">
        <v>32159.458999999999</v>
      </c>
      <c r="O1018" s="92">
        <v>22278.072</v>
      </c>
      <c r="P1018" s="91">
        <f t="shared" si="42"/>
        <v>94164.285000000003</v>
      </c>
      <c r="Q1018" s="91">
        <v>51442.154000000002</v>
      </c>
      <c r="R1018" s="92">
        <v>42722.131000000001</v>
      </c>
      <c r="S1018" s="92">
        <v>13480.4</v>
      </c>
      <c r="T1018" s="92">
        <v>162082.215</v>
      </c>
      <c r="U1018" s="92">
        <v>10065</v>
      </c>
      <c r="V1018" s="91">
        <v>16103.55</v>
      </c>
    </row>
    <row r="1019" spans="1:22" x14ac:dyDescent="0.25">
      <c r="A1019" s="27" t="str">
        <f t="shared" si="43"/>
        <v>32001692015</v>
      </c>
      <c r="B1019" s="23">
        <f>VLOOKUP(H1019,Nomes!$H$2:$I$79,2,FALSE)</f>
        <v>3</v>
      </c>
      <c r="C1019" s="23">
        <f>VLOOKUP(D1019,Nomes!$C$2:$D$15,2,FALSE)</f>
        <v>14</v>
      </c>
      <c r="D1019" s="23">
        <v>2015</v>
      </c>
      <c r="E1019" s="23">
        <v>32</v>
      </c>
      <c r="F1019" s="23" t="s">
        <v>14</v>
      </c>
      <c r="G1019" s="23" t="s">
        <v>26</v>
      </c>
      <c r="H1019" s="23" t="s">
        <v>27</v>
      </c>
      <c r="I1019" s="23"/>
      <c r="J1019" s="23" t="s">
        <v>22</v>
      </c>
      <c r="K1019" s="23" t="s">
        <v>23</v>
      </c>
      <c r="L1019" s="23">
        <f>VLOOKUP(H1019,Regiões!$A$1:$E$79,4,FALSE)</f>
        <v>10</v>
      </c>
      <c r="M1019" s="23" t="str">
        <f>VLOOKUP(H1019,Regiões!$A$1:$E$79,5,FALSE)</f>
        <v>Noroeste</v>
      </c>
      <c r="N1019" s="92">
        <v>16107.236999999999</v>
      </c>
      <c r="O1019" s="92">
        <v>14903.785</v>
      </c>
      <c r="P1019" s="91">
        <f t="shared" si="42"/>
        <v>98761.502999999997</v>
      </c>
      <c r="Q1019" s="91">
        <v>43424.158000000003</v>
      </c>
      <c r="R1019" s="92">
        <v>55337.345000000001</v>
      </c>
      <c r="S1019" s="92">
        <v>8300.8169999999991</v>
      </c>
      <c r="T1019" s="92">
        <v>138073.34299999999</v>
      </c>
      <c r="U1019" s="92">
        <v>12025</v>
      </c>
      <c r="V1019" s="91">
        <v>11482.19</v>
      </c>
    </row>
    <row r="1020" spans="1:22" x14ac:dyDescent="0.25">
      <c r="A1020" s="27" t="str">
        <f t="shared" si="43"/>
        <v>32002012015</v>
      </c>
      <c r="B1020" s="23">
        <f>VLOOKUP(H1020,Nomes!$H$2:$I$79,2,FALSE)</f>
        <v>4</v>
      </c>
      <c r="C1020" s="23">
        <f>VLOOKUP(D1020,Nomes!$C$2:$D$15,2,FALSE)</f>
        <v>14</v>
      </c>
      <c r="D1020" s="23">
        <v>2015</v>
      </c>
      <c r="E1020" s="23">
        <v>32</v>
      </c>
      <c r="F1020" s="23" t="s">
        <v>14</v>
      </c>
      <c r="G1020" s="23" t="s">
        <v>30</v>
      </c>
      <c r="H1020" s="23" t="s">
        <v>31</v>
      </c>
      <c r="I1020" s="23"/>
      <c r="J1020" s="23" t="s">
        <v>32</v>
      </c>
      <c r="K1020" s="23" t="s">
        <v>33</v>
      </c>
      <c r="L1020" s="23">
        <f>VLOOKUP(H1020,Regiões!$A$1:$E$79,4,FALSE)</f>
        <v>6</v>
      </c>
      <c r="M1020" s="23" t="str">
        <f>VLOOKUP(H1020,Regiões!$A$1:$E$79,5,FALSE)</f>
        <v>Caparaó</v>
      </c>
      <c r="N1020" s="92">
        <v>31884.934000000001</v>
      </c>
      <c r="O1020" s="92">
        <v>78660.974000000002</v>
      </c>
      <c r="P1020" s="91">
        <f t="shared" si="42"/>
        <v>296529.64299999998</v>
      </c>
      <c r="Q1020" s="91">
        <v>171598.992</v>
      </c>
      <c r="R1020" s="92">
        <v>124930.651</v>
      </c>
      <c r="S1020" s="92">
        <v>24687.428</v>
      </c>
      <c r="T1020" s="92">
        <v>431762.97899999999</v>
      </c>
      <c r="U1020" s="92">
        <v>32205</v>
      </c>
      <c r="V1020" s="91">
        <v>13406.71</v>
      </c>
    </row>
    <row r="1021" spans="1:22" x14ac:dyDescent="0.25">
      <c r="A1021" s="27" t="str">
        <f t="shared" si="43"/>
        <v>32003002015</v>
      </c>
      <c r="B1021" s="23">
        <f>VLOOKUP(H1021,Nomes!$H$2:$I$79,2,FALSE)</f>
        <v>5</v>
      </c>
      <c r="C1021" s="23">
        <f>VLOOKUP(D1021,Nomes!$C$2:$D$15,2,FALSE)</f>
        <v>14</v>
      </c>
      <c r="D1021" s="23">
        <v>2015</v>
      </c>
      <c r="E1021" s="23">
        <v>32</v>
      </c>
      <c r="F1021" s="23" t="s">
        <v>14</v>
      </c>
      <c r="G1021" s="23" t="s">
        <v>35</v>
      </c>
      <c r="H1021" s="23" t="s">
        <v>36</v>
      </c>
      <c r="I1021" s="23"/>
      <c r="J1021" s="23" t="s">
        <v>17</v>
      </c>
      <c r="K1021" s="23" t="s">
        <v>18</v>
      </c>
      <c r="L1021" s="23">
        <f>VLOOKUP(H1021,Regiões!$A$1:$E$79,4,FALSE)</f>
        <v>4</v>
      </c>
      <c r="M1021" s="23" t="str">
        <f>VLOOKUP(H1021,Regiões!$A$1:$E$79,5,FALSE)</f>
        <v>Litoral Sul</v>
      </c>
      <c r="N1021" s="92">
        <v>62006.103999999999</v>
      </c>
      <c r="O1021" s="92">
        <v>62676.279000000002</v>
      </c>
      <c r="P1021" s="91">
        <f t="shared" si="42"/>
        <v>149280.39000000001</v>
      </c>
      <c r="Q1021" s="91">
        <v>89902.307000000001</v>
      </c>
      <c r="R1021" s="92">
        <v>59378.082999999999</v>
      </c>
      <c r="S1021" s="92">
        <v>22536.505000000001</v>
      </c>
      <c r="T1021" s="92">
        <v>296499.27899999998</v>
      </c>
      <c r="U1021" s="92">
        <v>14973</v>
      </c>
      <c r="V1021" s="91">
        <v>19802.259999999998</v>
      </c>
    </row>
    <row r="1022" spans="1:22" x14ac:dyDescent="0.25">
      <c r="A1022" s="27" t="str">
        <f t="shared" si="43"/>
        <v>32003592015</v>
      </c>
      <c r="B1022" s="23">
        <f>VLOOKUP(H1022,Nomes!$H$2:$I$79,2,FALSE)</f>
        <v>6</v>
      </c>
      <c r="C1022" s="23">
        <f>VLOOKUP(D1022,Nomes!$C$2:$D$15,2,FALSE)</f>
        <v>14</v>
      </c>
      <c r="D1022" s="23">
        <v>2015</v>
      </c>
      <c r="E1022" s="23">
        <v>32</v>
      </c>
      <c r="F1022" s="23" t="s">
        <v>14</v>
      </c>
      <c r="G1022" s="23" t="s">
        <v>39</v>
      </c>
      <c r="H1022" s="23" t="s">
        <v>40</v>
      </c>
      <c r="I1022" s="23"/>
      <c r="J1022" s="23" t="s">
        <v>22</v>
      </c>
      <c r="K1022" s="23" t="s">
        <v>23</v>
      </c>
      <c r="L1022" s="23">
        <f>VLOOKUP(H1022,Regiões!$A$1:$E$79,4,FALSE)</f>
        <v>8</v>
      </c>
      <c r="M1022" s="23" t="str">
        <f>VLOOKUP(H1022,Regiões!$A$1:$E$79,5,FALSE)</f>
        <v>Centro-Oeste</v>
      </c>
      <c r="N1022" s="92">
        <v>12702.203</v>
      </c>
      <c r="O1022" s="92">
        <v>5417.3429999999998</v>
      </c>
      <c r="P1022" s="91">
        <f t="shared" si="42"/>
        <v>58936.53</v>
      </c>
      <c r="Q1022" s="91">
        <v>23857.382000000001</v>
      </c>
      <c r="R1022" s="92">
        <v>35079.148000000001</v>
      </c>
      <c r="S1022" s="92">
        <v>3867.873</v>
      </c>
      <c r="T1022" s="92">
        <v>80923.95</v>
      </c>
      <c r="U1022" s="92">
        <v>7934</v>
      </c>
      <c r="V1022" s="91">
        <v>10199.64</v>
      </c>
    </row>
    <row r="1023" spans="1:22" x14ac:dyDescent="0.25">
      <c r="A1023" s="27" t="str">
        <f t="shared" si="43"/>
        <v>32004092015</v>
      </c>
      <c r="B1023" s="23">
        <f>VLOOKUP(H1023,Nomes!$H$2:$I$79,2,FALSE)</f>
        <v>7</v>
      </c>
      <c r="C1023" s="23">
        <f>VLOOKUP(D1023,Nomes!$C$2:$D$15,2,FALSE)</f>
        <v>14</v>
      </c>
      <c r="D1023" s="23">
        <v>2015</v>
      </c>
      <c r="E1023" s="23">
        <v>32</v>
      </c>
      <c r="F1023" s="23" t="s">
        <v>14</v>
      </c>
      <c r="G1023" s="23" t="s">
        <v>43</v>
      </c>
      <c r="H1023" s="23" t="s">
        <v>44</v>
      </c>
      <c r="I1023" s="23"/>
      <c r="J1023" s="23" t="s">
        <v>17</v>
      </c>
      <c r="K1023" s="23" t="s">
        <v>18</v>
      </c>
      <c r="L1023" s="23">
        <f>VLOOKUP(H1023,Regiões!$A$1:$E$79,4,FALSE)</f>
        <v>4</v>
      </c>
      <c r="M1023" s="23" t="str">
        <f>VLOOKUP(H1023,Regiões!$A$1:$E$79,5,FALSE)</f>
        <v>Litoral Sul</v>
      </c>
      <c r="N1023" s="92">
        <v>25499.927</v>
      </c>
      <c r="O1023" s="92">
        <v>1600901.865</v>
      </c>
      <c r="P1023" s="91">
        <f t="shared" si="42"/>
        <v>869832.17700000003</v>
      </c>
      <c r="Q1023" s="91">
        <v>646485.63600000006</v>
      </c>
      <c r="R1023" s="92">
        <v>223346.541</v>
      </c>
      <c r="S1023" s="92">
        <v>218776.37</v>
      </c>
      <c r="T1023" s="92">
        <v>2715010.3390000002</v>
      </c>
      <c r="U1023" s="92">
        <v>27624</v>
      </c>
      <c r="V1023" s="91">
        <v>98284.479999999996</v>
      </c>
    </row>
    <row r="1024" spans="1:22" x14ac:dyDescent="0.25">
      <c r="A1024" s="27" t="str">
        <f t="shared" si="43"/>
        <v>32005082015</v>
      </c>
      <c r="B1024" s="23">
        <f>VLOOKUP(H1024,Nomes!$H$2:$I$79,2,FALSE)</f>
        <v>8</v>
      </c>
      <c r="C1024" s="23">
        <f>VLOOKUP(D1024,Nomes!$C$2:$D$15,2,FALSE)</f>
        <v>14</v>
      </c>
      <c r="D1024" s="23">
        <v>2015</v>
      </c>
      <c r="E1024" s="23">
        <v>32</v>
      </c>
      <c r="F1024" s="23" t="s">
        <v>14</v>
      </c>
      <c r="G1024" s="23" t="s">
        <v>45</v>
      </c>
      <c r="H1024" s="23" t="s">
        <v>46</v>
      </c>
      <c r="I1024" s="23"/>
      <c r="J1024" s="23" t="s">
        <v>32</v>
      </c>
      <c r="K1024" s="23" t="s">
        <v>33</v>
      </c>
      <c r="L1024" s="23">
        <f>VLOOKUP(H1024,Regiões!$A$1:$E$79,4,FALSE)</f>
        <v>5</v>
      </c>
      <c r="M1024" s="23" t="str">
        <f>VLOOKUP(H1024,Regiões!$A$1:$E$79,5,FALSE)</f>
        <v>Central Sul</v>
      </c>
      <c r="N1024" s="92">
        <v>12471.062</v>
      </c>
      <c r="O1024" s="92">
        <v>4541.9210000000003</v>
      </c>
      <c r="P1024" s="91">
        <f t="shared" si="42"/>
        <v>59988.894</v>
      </c>
      <c r="Q1024" s="91">
        <v>26608.041000000001</v>
      </c>
      <c r="R1024" s="92">
        <v>33380.853000000003</v>
      </c>
      <c r="S1024" s="92">
        <v>3360.069</v>
      </c>
      <c r="T1024" s="92">
        <v>80361.945999999996</v>
      </c>
      <c r="U1024" s="92">
        <v>7924</v>
      </c>
      <c r="V1024" s="91">
        <v>10141.59</v>
      </c>
    </row>
    <row r="1025" spans="1:22" x14ac:dyDescent="0.25">
      <c r="A1025" s="27" t="str">
        <f t="shared" si="43"/>
        <v>32006072015</v>
      </c>
      <c r="B1025" s="23">
        <f>VLOOKUP(H1025,Nomes!$H$2:$I$79,2,FALSE)</f>
        <v>9</v>
      </c>
      <c r="C1025" s="23">
        <f>VLOOKUP(D1025,Nomes!$C$2:$D$15,2,FALSE)</f>
        <v>14</v>
      </c>
      <c r="D1025" s="23">
        <v>2015</v>
      </c>
      <c r="E1025" s="23">
        <v>32</v>
      </c>
      <c r="F1025" s="23" t="s">
        <v>14</v>
      </c>
      <c r="G1025" s="23" t="s">
        <v>49</v>
      </c>
      <c r="H1025" s="23" t="s">
        <v>50</v>
      </c>
      <c r="I1025" s="23"/>
      <c r="J1025" s="23" t="s">
        <v>51</v>
      </c>
      <c r="K1025" s="23" t="s">
        <v>52</v>
      </c>
      <c r="L1025" s="23">
        <f>VLOOKUP(H1025,Regiões!$A$1:$E$79,4,FALSE)</f>
        <v>7</v>
      </c>
      <c r="M1025" s="23" t="str">
        <f>VLOOKUP(H1025,Regiões!$A$1:$E$79,5,FALSE)</f>
        <v>Rio Doce</v>
      </c>
      <c r="N1025" s="92">
        <v>53181.029000000002</v>
      </c>
      <c r="O1025" s="92">
        <v>3048996.824</v>
      </c>
      <c r="P1025" s="91">
        <f t="shared" si="42"/>
        <v>1599877.59</v>
      </c>
      <c r="Q1025" s="91">
        <v>1151047.7560000001</v>
      </c>
      <c r="R1025" s="92">
        <v>448829.83399999997</v>
      </c>
      <c r="S1025" s="92">
        <v>613310.44799999997</v>
      </c>
      <c r="T1025" s="92">
        <v>5315365.8909999998</v>
      </c>
      <c r="U1025" s="92">
        <v>95056</v>
      </c>
      <c r="V1025" s="91">
        <v>55918.26</v>
      </c>
    </row>
    <row r="1026" spans="1:22" x14ac:dyDescent="0.25">
      <c r="A1026" s="27" t="str">
        <f t="shared" si="43"/>
        <v>32007062015</v>
      </c>
      <c r="B1026" s="23">
        <f>VLOOKUP(H1026,Nomes!$H$2:$I$79,2,FALSE)</f>
        <v>10</v>
      </c>
      <c r="C1026" s="23">
        <f>VLOOKUP(D1026,Nomes!$C$2:$D$15,2,FALSE)</f>
        <v>14</v>
      </c>
      <c r="D1026" s="23">
        <v>2015</v>
      </c>
      <c r="E1026" s="23">
        <v>32</v>
      </c>
      <c r="F1026" s="23" t="s">
        <v>14</v>
      </c>
      <c r="G1026" s="23" t="s">
        <v>55</v>
      </c>
      <c r="H1026" s="23" t="s">
        <v>56</v>
      </c>
      <c r="I1026" s="23"/>
      <c r="J1026" s="23" t="s">
        <v>32</v>
      </c>
      <c r="K1026" s="23" t="s">
        <v>33</v>
      </c>
      <c r="L1026" s="23">
        <f>VLOOKUP(H1026,Regiões!$A$1:$E$79,4,FALSE)</f>
        <v>5</v>
      </c>
      <c r="M1026" s="23" t="str">
        <f>VLOOKUP(H1026,Regiões!$A$1:$E$79,5,FALSE)</f>
        <v>Central Sul</v>
      </c>
      <c r="N1026" s="92">
        <v>12731.084999999999</v>
      </c>
      <c r="O1026" s="92">
        <v>81413.554000000004</v>
      </c>
      <c r="P1026" s="91">
        <f t="shared" si="42"/>
        <v>114680.70800000001</v>
      </c>
      <c r="Q1026" s="91">
        <v>65287.548000000003</v>
      </c>
      <c r="R1026" s="92">
        <v>49393.16</v>
      </c>
      <c r="S1026" s="92">
        <v>40679.462</v>
      </c>
      <c r="T1026" s="92">
        <v>249504.80900000001</v>
      </c>
      <c r="U1026" s="92">
        <v>11181</v>
      </c>
      <c r="V1026" s="91">
        <v>22315.07</v>
      </c>
    </row>
    <row r="1027" spans="1:22" x14ac:dyDescent="0.25">
      <c r="A1027" s="27" t="str">
        <f t="shared" si="43"/>
        <v>32008052015</v>
      </c>
      <c r="B1027" s="23">
        <f>VLOOKUP(H1027,Nomes!$H$2:$I$79,2,FALSE)</f>
        <v>11</v>
      </c>
      <c r="C1027" s="23">
        <f>VLOOKUP(D1027,Nomes!$C$2:$D$15,2,FALSE)</f>
        <v>14</v>
      </c>
      <c r="D1027" s="23">
        <v>2015</v>
      </c>
      <c r="E1027" s="23">
        <v>32</v>
      </c>
      <c r="F1027" s="23" t="s">
        <v>14</v>
      </c>
      <c r="G1027" s="23" t="s">
        <v>57</v>
      </c>
      <c r="H1027" s="23" t="s">
        <v>58</v>
      </c>
      <c r="I1027" s="23"/>
      <c r="J1027" s="23" t="s">
        <v>22</v>
      </c>
      <c r="K1027" s="23" t="s">
        <v>23</v>
      </c>
      <c r="L1027" s="23">
        <f>VLOOKUP(H1027,Regiões!$A$1:$E$79,4,FALSE)</f>
        <v>8</v>
      </c>
      <c r="M1027" s="23" t="str">
        <f>VLOOKUP(H1027,Regiões!$A$1:$E$79,5,FALSE)</f>
        <v>Centro-Oeste</v>
      </c>
      <c r="N1027" s="92">
        <v>36592.483</v>
      </c>
      <c r="O1027" s="92">
        <v>207109.89499999999</v>
      </c>
      <c r="P1027" s="91">
        <f t="shared" si="42"/>
        <v>316832.66200000001</v>
      </c>
      <c r="Q1027" s="91">
        <v>192031.62100000001</v>
      </c>
      <c r="R1027" s="92">
        <v>124801.041</v>
      </c>
      <c r="S1027" s="92">
        <v>41521.980000000003</v>
      </c>
      <c r="T1027" s="92">
        <v>602057.02</v>
      </c>
      <c r="U1027" s="92">
        <v>31467</v>
      </c>
      <c r="V1027" s="91">
        <v>19132.97</v>
      </c>
    </row>
    <row r="1028" spans="1:22" x14ac:dyDescent="0.25">
      <c r="A1028" s="27" t="str">
        <f t="shared" si="43"/>
        <v>32009042015</v>
      </c>
      <c r="B1028" s="23">
        <f>VLOOKUP(H1028,Nomes!$H$2:$I$79,2,FALSE)</f>
        <v>12</v>
      </c>
      <c r="C1028" s="23">
        <f>VLOOKUP(D1028,Nomes!$C$2:$D$15,2,FALSE)</f>
        <v>14</v>
      </c>
      <c r="D1028" s="23">
        <v>2015</v>
      </c>
      <c r="E1028" s="23">
        <v>32</v>
      </c>
      <c r="F1028" s="23" t="s">
        <v>14</v>
      </c>
      <c r="G1028" s="23" t="s">
        <v>59</v>
      </c>
      <c r="H1028" s="23" t="s">
        <v>29</v>
      </c>
      <c r="I1028" s="23"/>
      <c r="J1028" s="23" t="s">
        <v>22</v>
      </c>
      <c r="K1028" s="23" t="s">
        <v>23</v>
      </c>
      <c r="L1028" s="23">
        <f>VLOOKUP(H1028,Regiões!$A$1:$E$79,4,FALSE)</f>
        <v>10</v>
      </c>
      <c r="M1028" s="23" t="str">
        <f>VLOOKUP(H1028,Regiões!$A$1:$E$79,5,FALSE)</f>
        <v>Noroeste</v>
      </c>
      <c r="N1028" s="92">
        <v>42473.758000000002</v>
      </c>
      <c r="O1028" s="92">
        <v>217799.99</v>
      </c>
      <c r="P1028" s="91">
        <f t="shared" ref="P1028:P1091" si="44">Q1028+R1028</f>
        <v>482563.45900000003</v>
      </c>
      <c r="Q1028" s="91">
        <v>307309.92499999999</v>
      </c>
      <c r="R1028" s="92">
        <v>175253.53400000001</v>
      </c>
      <c r="S1028" s="92">
        <v>85281.054000000004</v>
      </c>
      <c r="T1028" s="92">
        <v>828118.26199999999</v>
      </c>
      <c r="U1028" s="92">
        <v>44599</v>
      </c>
      <c r="V1028" s="91">
        <v>18568.09</v>
      </c>
    </row>
    <row r="1029" spans="1:22" x14ac:dyDescent="0.25">
      <c r="A1029" s="27" t="str">
        <f t="shared" si="43"/>
        <v>32010012015</v>
      </c>
      <c r="B1029" s="23">
        <f>VLOOKUP(H1029,Nomes!$H$2:$I$79,2,FALSE)</f>
        <v>13</v>
      </c>
      <c r="C1029" s="23">
        <f>VLOOKUP(D1029,Nomes!$C$2:$D$15,2,FALSE)</f>
        <v>14</v>
      </c>
      <c r="D1029" s="23">
        <v>2015</v>
      </c>
      <c r="E1029" s="23">
        <v>32</v>
      </c>
      <c r="F1029" s="23" t="s">
        <v>14</v>
      </c>
      <c r="G1029" s="23" t="s">
        <v>60</v>
      </c>
      <c r="H1029" s="23" t="s">
        <v>61</v>
      </c>
      <c r="I1029" s="23"/>
      <c r="J1029" s="23" t="s">
        <v>22</v>
      </c>
      <c r="K1029" s="23" t="s">
        <v>23</v>
      </c>
      <c r="L1029" s="23">
        <f>VLOOKUP(H1029,Regiões!$A$1:$E$79,4,FALSE)</f>
        <v>9</v>
      </c>
      <c r="M1029" s="23" t="str">
        <f>VLOOKUP(H1029,Regiões!$A$1:$E$79,5,FALSE)</f>
        <v>Nordeste</v>
      </c>
      <c r="N1029" s="92">
        <v>54474.027999999998</v>
      </c>
      <c r="O1029" s="92">
        <v>17916.223999999998</v>
      </c>
      <c r="P1029" s="91">
        <f t="shared" si="44"/>
        <v>148392.01500000001</v>
      </c>
      <c r="Q1029" s="91">
        <v>84766.328999999998</v>
      </c>
      <c r="R1029" s="92">
        <v>63625.686000000002</v>
      </c>
      <c r="S1029" s="92">
        <v>15222.61</v>
      </c>
      <c r="T1029" s="92">
        <v>236004.87700000001</v>
      </c>
      <c r="U1029" s="92">
        <v>15318</v>
      </c>
      <c r="V1029" s="91">
        <v>15407.03</v>
      </c>
    </row>
    <row r="1030" spans="1:22" x14ac:dyDescent="0.25">
      <c r="A1030" s="27" t="str">
        <f t="shared" si="43"/>
        <v>32011002015</v>
      </c>
      <c r="B1030" s="23">
        <f>VLOOKUP(H1030,Nomes!$H$2:$I$79,2,FALSE)</f>
        <v>14</v>
      </c>
      <c r="C1030" s="23">
        <f>VLOOKUP(D1030,Nomes!$C$2:$D$15,2,FALSE)</f>
        <v>14</v>
      </c>
      <c r="D1030" s="23">
        <v>2015</v>
      </c>
      <c r="E1030" s="23">
        <v>32</v>
      </c>
      <c r="F1030" s="23" t="s">
        <v>14</v>
      </c>
      <c r="G1030" s="23" t="s">
        <v>62</v>
      </c>
      <c r="H1030" s="23" t="s">
        <v>63</v>
      </c>
      <c r="I1030" s="23"/>
      <c r="J1030" s="23" t="s">
        <v>32</v>
      </c>
      <c r="K1030" s="23" t="s">
        <v>33</v>
      </c>
      <c r="L1030" s="23">
        <f>VLOOKUP(H1030,Regiões!$A$1:$E$79,4,FALSE)</f>
        <v>6</v>
      </c>
      <c r="M1030" s="23" t="str">
        <f>VLOOKUP(H1030,Regiões!$A$1:$E$79,5,FALSE)</f>
        <v>Caparaó</v>
      </c>
      <c r="N1030" s="92">
        <v>2972.8040000000001</v>
      </c>
      <c r="O1030" s="92">
        <v>18225.825000000001</v>
      </c>
      <c r="P1030" s="91">
        <f t="shared" si="44"/>
        <v>92188.092000000004</v>
      </c>
      <c r="Q1030" s="91">
        <v>52129.855000000003</v>
      </c>
      <c r="R1030" s="92">
        <v>40058.237000000001</v>
      </c>
      <c r="S1030" s="92">
        <v>9136.7559999999994</v>
      </c>
      <c r="T1030" s="92">
        <v>122523.476</v>
      </c>
      <c r="U1030" s="92">
        <v>10176</v>
      </c>
      <c r="V1030" s="91">
        <v>12040.44</v>
      </c>
    </row>
    <row r="1031" spans="1:22" x14ac:dyDescent="0.25">
      <c r="A1031" s="27" t="str">
        <f t="shared" si="43"/>
        <v>32011592015</v>
      </c>
      <c r="B1031" s="23">
        <f>VLOOKUP(H1031,Nomes!$H$2:$I$79,2,FALSE)</f>
        <v>15</v>
      </c>
      <c r="C1031" s="23">
        <f>VLOOKUP(D1031,Nomes!$C$2:$D$15,2,FALSE)</f>
        <v>14</v>
      </c>
      <c r="D1031" s="23">
        <v>2015</v>
      </c>
      <c r="E1031" s="23">
        <v>32</v>
      </c>
      <c r="F1031" s="23" t="s">
        <v>14</v>
      </c>
      <c r="G1031" s="23" t="s">
        <v>64</v>
      </c>
      <c r="H1031" s="23" t="s">
        <v>65</v>
      </c>
      <c r="I1031" s="23"/>
      <c r="J1031" s="23" t="s">
        <v>17</v>
      </c>
      <c r="K1031" s="23" t="s">
        <v>18</v>
      </c>
      <c r="L1031" s="23">
        <f>VLOOKUP(H1031,Regiões!$A$1:$E$79,4,FALSE)</f>
        <v>3</v>
      </c>
      <c r="M1031" s="23" t="str">
        <f>VLOOKUP(H1031,Regiões!$A$1:$E$79,5,FALSE)</f>
        <v>Sudoeste Serrana</v>
      </c>
      <c r="N1031" s="92">
        <v>61706.137999999999</v>
      </c>
      <c r="O1031" s="92">
        <v>25971.663</v>
      </c>
      <c r="P1031" s="91">
        <f t="shared" si="44"/>
        <v>102129.25599999999</v>
      </c>
      <c r="Q1031" s="91">
        <v>50123.118999999999</v>
      </c>
      <c r="R1031" s="92">
        <v>52006.137000000002</v>
      </c>
      <c r="S1031" s="92">
        <v>7748.1289999999999</v>
      </c>
      <c r="T1031" s="92">
        <v>197555.185</v>
      </c>
      <c r="U1031" s="92">
        <v>12755</v>
      </c>
      <c r="V1031" s="91">
        <v>15488.45</v>
      </c>
    </row>
    <row r="1032" spans="1:22" x14ac:dyDescent="0.25">
      <c r="A1032" s="27" t="str">
        <f t="shared" si="43"/>
        <v>32012092015</v>
      </c>
      <c r="B1032" s="23">
        <f>VLOOKUP(H1032,Nomes!$H$2:$I$79,2,FALSE)</f>
        <v>16</v>
      </c>
      <c r="C1032" s="23">
        <f>VLOOKUP(D1032,Nomes!$C$2:$D$15,2,FALSE)</f>
        <v>14</v>
      </c>
      <c r="D1032" s="23">
        <v>2015</v>
      </c>
      <c r="E1032" s="23">
        <v>32</v>
      </c>
      <c r="F1032" s="23" t="s">
        <v>14</v>
      </c>
      <c r="G1032" s="23" t="s">
        <v>66</v>
      </c>
      <c r="H1032" s="23" t="s">
        <v>48</v>
      </c>
      <c r="I1032" s="23"/>
      <c r="J1032" s="23" t="s">
        <v>32</v>
      </c>
      <c r="K1032" s="23" t="s">
        <v>33</v>
      </c>
      <c r="L1032" s="23">
        <f>VLOOKUP(H1032,Regiões!$A$1:$E$79,4,FALSE)</f>
        <v>5</v>
      </c>
      <c r="M1032" s="23" t="str">
        <f>VLOOKUP(H1032,Regiões!$A$1:$E$79,5,FALSE)</f>
        <v>Central Sul</v>
      </c>
      <c r="N1032" s="92">
        <v>41765.697999999997</v>
      </c>
      <c r="O1032" s="92">
        <v>1196246.4140000001</v>
      </c>
      <c r="P1032" s="91">
        <f t="shared" si="44"/>
        <v>2970090.2209999999</v>
      </c>
      <c r="Q1032" s="91">
        <v>2194281.662</v>
      </c>
      <c r="R1032" s="92">
        <v>775808.55900000001</v>
      </c>
      <c r="S1032" s="92">
        <v>587136.64599999995</v>
      </c>
      <c r="T1032" s="92">
        <v>4795238.9780000001</v>
      </c>
      <c r="U1032" s="92">
        <v>208702</v>
      </c>
      <c r="V1032" s="91">
        <v>22976.49</v>
      </c>
    </row>
    <row r="1033" spans="1:22" x14ac:dyDescent="0.25">
      <c r="A1033" s="27" t="str">
        <f t="shared" si="43"/>
        <v>32013082015</v>
      </c>
      <c r="B1033" s="23">
        <f>VLOOKUP(H1033,Nomes!$H$2:$I$79,2,FALSE)</f>
        <v>17</v>
      </c>
      <c r="C1033" s="23">
        <f>VLOOKUP(D1033,Nomes!$C$2:$D$15,2,FALSE)</f>
        <v>14</v>
      </c>
      <c r="D1033" s="23">
        <v>2015</v>
      </c>
      <c r="E1033" s="23">
        <v>32</v>
      </c>
      <c r="F1033" s="23" t="s">
        <v>14</v>
      </c>
      <c r="G1033" s="23" t="s">
        <v>67</v>
      </c>
      <c r="H1033" s="23" t="s">
        <v>68</v>
      </c>
      <c r="I1033" s="23" t="s">
        <v>69</v>
      </c>
      <c r="J1033" s="23" t="s">
        <v>17</v>
      </c>
      <c r="K1033" s="23" t="s">
        <v>18</v>
      </c>
      <c r="L1033" s="23">
        <f>VLOOKUP(H1033,Regiões!$A$1:$E$79,4,FALSE)</f>
        <v>1</v>
      </c>
      <c r="M1033" s="23" t="str">
        <f>VLOOKUP(H1033,Regiões!$A$1:$E$79,5,FALSE)</f>
        <v>Metropolitana</v>
      </c>
      <c r="N1033" s="92">
        <v>8586.9269999999997</v>
      </c>
      <c r="O1033" s="92">
        <v>813878.19200000004</v>
      </c>
      <c r="P1033" s="91">
        <f t="shared" si="44"/>
        <v>5362573.2180000003</v>
      </c>
      <c r="Q1033" s="91">
        <v>4059466.8459999999</v>
      </c>
      <c r="R1033" s="92">
        <v>1303106.372</v>
      </c>
      <c r="S1033" s="92">
        <v>1908532.1769999999</v>
      </c>
      <c r="T1033" s="92">
        <v>8093570.5140000004</v>
      </c>
      <c r="U1033" s="92">
        <v>381802</v>
      </c>
      <c r="V1033" s="91">
        <v>21198.34</v>
      </c>
    </row>
    <row r="1034" spans="1:22" x14ac:dyDescent="0.25">
      <c r="A1034" s="27" t="str">
        <f t="shared" si="43"/>
        <v>32014072015</v>
      </c>
      <c r="B1034" s="23">
        <f>VLOOKUP(H1034,Nomes!$H$2:$I$79,2,FALSE)</f>
        <v>18</v>
      </c>
      <c r="C1034" s="23">
        <f>VLOOKUP(D1034,Nomes!$C$2:$D$15,2,FALSE)</f>
        <v>14</v>
      </c>
      <c r="D1034" s="23">
        <v>2015</v>
      </c>
      <c r="E1034" s="23">
        <v>32</v>
      </c>
      <c r="F1034" s="23" t="s">
        <v>14</v>
      </c>
      <c r="G1034" s="23" t="s">
        <v>72</v>
      </c>
      <c r="H1034" s="23" t="s">
        <v>73</v>
      </c>
      <c r="I1034" s="23"/>
      <c r="J1034" s="23" t="s">
        <v>32</v>
      </c>
      <c r="K1034" s="23" t="s">
        <v>33</v>
      </c>
      <c r="L1034" s="23">
        <f>VLOOKUP(H1034,Regiões!$A$1:$E$79,4,FALSE)</f>
        <v>5</v>
      </c>
      <c r="M1034" s="23" t="str">
        <f>VLOOKUP(H1034,Regiões!$A$1:$E$79,5,FALSE)</f>
        <v>Central Sul</v>
      </c>
      <c r="N1034" s="92">
        <v>51993.73</v>
      </c>
      <c r="O1034" s="92">
        <v>179506.11499999999</v>
      </c>
      <c r="P1034" s="91">
        <f t="shared" si="44"/>
        <v>466595.79599999997</v>
      </c>
      <c r="Q1034" s="91">
        <v>318604.14899999998</v>
      </c>
      <c r="R1034" s="92">
        <v>147991.647</v>
      </c>
      <c r="S1034" s="92">
        <v>87156.369000000006</v>
      </c>
      <c r="T1034" s="92">
        <v>785252.01</v>
      </c>
      <c r="U1034" s="92">
        <v>37829</v>
      </c>
      <c r="V1034" s="91">
        <v>20757.939999999999</v>
      </c>
    </row>
    <row r="1035" spans="1:22" x14ac:dyDescent="0.25">
      <c r="A1035" s="27" t="str">
        <f t="shared" si="43"/>
        <v>32015062015</v>
      </c>
      <c r="B1035" s="23">
        <f>VLOOKUP(H1035,Nomes!$H$2:$I$79,2,FALSE)</f>
        <v>19</v>
      </c>
      <c r="C1035" s="23">
        <f>VLOOKUP(D1035,Nomes!$C$2:$D$15,2,FALSE)</f>
        <v>14</v>
      </c>
      <c r="D1035" s="23">
        <v>2015</v>
      </c>
      <c r="E1035" s="23">
        <v>32</v>
      </c>
      <c r="F1035" s="23" t="s">
        <v>14</v>
      </c>
      <c r="G1035" s="23" t="s">
        <v>74</v>
      </c>
      <c r="H1035" s="23" t="s">
        <v>42</v>
      </c>
      <c r="I1035" s="23"/>
      <c r="J1035" s="23" t="s">
        <v>22</v>
      </c>
      <c r="K1035" s="23" t="s">
        <v>23</v>
      </c>
      <c r="L1035" s="23">
        <f>VLOOKUP(H1035,Regiões!$A$1:$E$79,4,FALSE)</f>
        <v>8</v>
      </c>
      <c r="M1035" s="23" t="str">
        <f>VLOOKUP(H1035,Regiões!$A$1:$E$79,5,FALSE)</f>
        <v>Centro-Oeste</v>
      </c>
      <c r="N1035" s="92">
        <v>58623.557000000001</v>
      </c>
      <c r="O1035" s="92">
        <v>738148.96100000001</v>
      </c>
      <c r="P1035" s="91">
        <f t="shared" si="44"/>
        <v>1993028.5359999998</v>
      </c>
      <c r="Q1035" s="91">
        <v>1503517.24</v>
      </c>
      <c r="R1035" s="92">
        <v>489511.29599999997</v>
      </c>
      <c r="S1035" s="92">
        <v>399864.25799999997</v>
      </c>
      <c r="T1035" s="92">
        <v>3189665.3130000001</v>
      </c>
      <c r="U1035" s="92">
        <v>122646</v>
      </c>
      <c r="V1035" s="91">
        <v>26007.09</v>
      </c>
    </row>
    <row r="1036" spans="1:22" x14ac:dyDescent="0.25">
      <c r="A1036" s="27" t="str">
        <f t="shared" si="43"/>
        <v>32016052015</v>
      </c>
      <c r="B1036" s="23">
        <f>VLOOKUP(H1036,Nomes!$H$2:$I$79,2,FALSE)</f>
        <v>20</v>
      </c>
      <c r="C1036" s="23">
        <f>VLOOKUP(D1036,Nomes!$C$2:$D$15,2,FALSE)</f>
        <v>14</v>
      </c>
      <c r="D1036" s="23">
        <v>2015</v>
      </c>
      <c r="E1036" s="23">
        <v>32</v>
      </c>
      <c r="F1036" s="23" t="s">
        <v>14</v>
      </c>
      <c r="G1036" s="23" t="s">
        <v>75</v>
      </c>
      <c r="H1036" s="23" t="s">
        <v>76</v>
      </c>
      <c r="I1036" s="23"/>
      <c r="J1036" s="23" t="s">
        <v>51</v>
      </c>
      <c r="K1036" s="23" t="s">
        <v>52</v>
      </c>
      <c r="L1036" s="23">
        <f>VLOOKUP(H1036,Regiões!$A$1:$E$79,4,FALSE)</f>
        <v>9</v>
      </c>
      <c r="M1036" s="23" t="str">
        <f>VLOOKUP(H1036,Regiões!$A$1:$E$79,5,FALSE)</f>
        <v>Nordeste</v>
      </c>
      <c r="N1036" s="92">
        <v>45371.754000000001</v>
      </c>
      <c r="O1036" s="92">
        <v>148051.59</v>
      </c>
      <c r="P1036" s="91">
        <f t="shared" si="44"/>
        <v>318541.97899999999</v>
      </c>
      <c r="Q1036" s="91">
        <v>189469.361</v>
      </c>
      <c r="R1036" s="92">
        <v>129072.618</v>
      </c>
      <c r="S1036" s="92">
        <v>89956.831999999995</v>
      </c>
      <c r="T1036" s="92">
        <v>601922.15500000003</v>
      </c>
      <c r="U1036" s="92">
        <v>31127</v>
      </c>
      <c r="V1036" s="91">
        <v>19337.62</v>
      </c>
    </row>
    <row r="1037" spans="1:22" x14ac:dyDescent="0.25">
      <c r="A1037" s="27" t="str">
        <f t="shared" si="43"/>
        <v>32017042015</v>
      </c>
      <c r="B1037" s="23">
        <f>VLOOKUP(H1037,Nomes!$H$2:$I$79,2,FALSE)</f>
        <v>21</v>
      </c>
      <c r="C1037" s="23">
        <f>VLOOKUP(D1037,Nomes!$C$2:$D$15,2,FALSE)</f>
        <v>14</v>
      </c>
      <c r="D1037" s="23">
        <v>2015</v>
      </c>
      <c r="E1037" s="23">
        <v>32</v>
      </c>
      <c r="F1037" s="23" t="s">
        <v>14</v>
      </c>
      <c r="G1037" s="23" t="s">
        <v>79</v>
      </c>
      <c r="H1037" s="23" t="s">
        <v>80</v>
      </c>
      <c r="I1037" s="23"/>
      <c r="J1037" s="23" t="s">
        <v>17</v>
      </c>
      <c r="K1037" s="23" t="s">
        <v>18</v>
      </c>
      <c r="L1037" s="23">
        <f>VLOOKUP(H1037,Regiões!$A$1:$E$79,4,FALSE)</f>
        <v>3</v>
      </c>
      <c r="M1037" s="23" t="str">
        <f>VLOOKUP(H1037,Regiões!$A$1:$E$79,5,FALSE)</f>
        <v>Sudoeste Serrana</v>
      </c>
      <c r="N1037" s="92">
        <v>23712.022000000001</v>
      </c>
      <c r="O1037" s="92">
        <v>19767.275000000001</v>
      </c>
      <c r="P1037" s="91">
        <f t="shared" si="44"/>
        <v>126595.217</v>
      </c>
      <c r="Q1037" s="91">
        <v>73676.959000000003</v>
      </c>
      <c r="R1037" s="92">
        <v>52918.258000000002</v>
      </c>
      <c r="S1037" s="92">
        <v>16104.403</v>
      </c>
      <c r="T1037" s="92">
        <v>186178.91699999999</v>
      </c>
      <c r="U1037" s="92">
        <v>12766</v>
      </c>
      <c r="V1037" s="91">
        <v>14583.97</v>
      </c>
    </row>
    <row r="1038" spans="1:22" x14ac:dyDescent="0.25">
      <c r="A1038" s="27" t="str">
        <f t="shared" si="43"/>
        <v>32018032015</v>
      </c>
      <c r="B1038" s="23">
        <f>VLOOKUP(H1038,Nomes!$H$2:$I$79,2,FALSE)</f>
        <v>22</v>
      </c>
      <c r="C1038" s="23">
        <f>VLOOKUP(D1038,Nomes!$C$2:$D$15,2,FALSE)</f>
        <v>14</v>
      </c>
      <c r="D1038" s="23">
        <v>2015</v>
      </c>
      <c r="E1038" s="23">
        <v>32</v>
      </c>
      <c r="F1038" s="23" t="s">
        <v>14</v>
      </c>
      <c r="G1038" s="23" t="s">
        <v>81</v>
      </c>
      <c r="H1038" s="23" t="s">
        <v>82</v>
      </c>
      <c r="I1038" s="23"/>
      <c r="J1038" s="23" t="s">
        <v>32</v>
      </c>
      <c r="K1038" s="23" t="s">
        <v>33</v>
      </c>
      <c r="L1038" s="23">
        <f>VLOOKUP(H1038,Regiões!$A$1:$E$79,4,FALSE)</f>
        <v>6</v>
      </c>
      <c r="M1038" s="23" t="str">
        <f>VLOOKUP(H1038,Regiões!$A$1:$E$79,5,FALSE)</f>
        <v>Caparaó</v>
      </c>
      <c r="N1038" s="92">
        <v>13613.699000000001</v>
      </c>
      <c r="O1038" s="92">
        <v>3083.1579999999999</v>
      </c>
      <c r="P1038" s="91">
        <f t="shared" si="44"/>
        <v>35377.164000000004</v>
      </c>
      <c r="Q1038" s="91">
        <v>13039.017</v>
      </c>
      <c r="R1038" s="92">
        <v>22338.147000000001</v>
      </c>
      <c r="S1038" s="92">
        <v>1868.8979999999999</v>
      </c>
      <c r="T1038" s="92">
        <v>53942.917999999998</v>
      </c>
      <c r="U1038" s="92">
        <v>4649</v>
      </c>
      <c r="V1038" s="91">
        <v>11603.12</v>
      </c>
    </row>
    <row r="1039" spans="1:22" x14ac:dyDescent="0.25">
      <c r="A1039" s="27" t="str">
        <f t="shared" si="43"/>
        <v>32019022015</v>
      </c>
      <c r="B1039" s="23">
        <f>VLOOKUP(H1039,Nomes!$H$2:$I$79,2,FALSE)</f>
        <v>23</v>
      </c>
      <c r="C1039" s="23">
        <f>VLOOKUP(D1039,Nomes!$C$2:$D$15,2,FALSE)</f>
        <v>14</v>
      </c>
      <c r="D1039" s="23">
        <v>2015</v>
      </c>
      <c r="E1039" s="23">
        <v>32</v>
      </c>
      <c r="F1039" s="23" t="s">
        <v>14</v>
      </c>
      <c r="G1039" s="23" t="s">
        <v>83</v>
      </c>
      <c r="H1039" s="23" t="s">
        <v>84</v>
      </c>
      <c r="I1039" s="23"/>
      <c r="J1039" s="23" t="s">
        <v>17</v>
      </c>
      <c r="K1039" s="23" t="s">
        <v>18</v>
      </c>
      <c r="L1039" s="23">
        <f>VLOOKUP(H1039,Regiões!$A$1:$E$79,4,FALSE)</f>
        <v>3</v>
      </c>
      <c r="M1039" s="23" t="str">
        <f>VLOOKUP(H1039,Regiões!$A$1:$E$79,5,FALSE)</f>
        <v>Sudoeste Serrana</v>
      </c>
      <c r="N1039" s="92">
        <v>103563.09600000001</v>
      </c>
      <c r="O1039" s="92">
        <v>93920.262000000002</v>
      </c>
      <c r="P1039" s="91">
        <f t="shared" si="44"/>
        <v>379700.989</v>
      </c>
      <c r="Q1039" s="91">
        <v>239936.86600000001</v>
      </c>
      <c r="R1039" s="92">
        <v>139764.12299999999</v>
      </c>
      <c r="S1039" s="92">
        <v>42241.983</v>
      </c>
      <c r="T1039" s="92">
        <v>619426.32900000003</v>
      </c>
      <c r="U1039" s="92">
        <v>34416</v>
      </c>
      <c r="V1039" s="91">
        <v>17998.21</v>
      </c>
    </row>
    <row r="1040" spans="1:22" x14ac:dyDescent="0.25">
      <c r="A1040" s="27" t="str">
        <f t="shared" si="43"/>
        <v>32020092015</v>
      </c>
      <c r="B1040" s="23">
        <f>VLOOKUP(H1040,Nomes!$H$2:$I$79,2,FALSE)</f>
        <v>24</v>
      </c>
      <c r="C1040" s="23">
        <f>VLOOKUP(D1040,Nomes!$C$2:$D$15,2,FALSE)</f>
        <v>14</v>
      </c>
      <c r="D1040" s="23">
        <v>2015</v>
      </c>
      <c r="E1040" s="23">
        <v>32</v>
      </c>
      <c r="F1040" s="23" t="s">
        <v>14</v>
      </c>
      <c r="G1040" s="23" t="s">
        <v>85</v>
      </c>
      <c r="H1040" s="23" t="s">
        <v>86</v>
      </c>
      <c r="I1040" s="23"/>
      <c r="J1040" s="23" t="s">
        <v>32</v>
      </c>
      <c r="K1040" s="23" t="s">
        <v>33</v>
      </c>
      <c r="L1040" s="23">
        <f>VLOOKUP(H1040,Regiões!$A$1:$E$79,4,FALSE)</f>
        <v>6</v>
      </c>
      <c r="M1040" s="23" t="str">
        <f>VLOOKUP(H1040,Regiões!$A$1:$E$79,5,FALSE)</f>
        <v>Caparaó</v>
      </c>
      <c r="N1040" s="92">
        <v>12327.014999999999</v>
      </c>
      <c r="O1040" s="92">
        <v>14219.161</v>
      </c>
      <c r="P1040" s="91">
        <f t="shared" si="44"/>
        <v>79396.630999999994</v>
      </c>
      <c r="Q1040" s="91">
        <v>50217.042000000001</v>
      </c>
      <c r="R1040" s="92">
        <v>29179.589</v>
      </c>
      <c r="S1040" s="92">
        <v>11077.527</v>
      </c>
      <c r="T1040" s="92">
        <v>117020.333</v>
      </c>
      <c r="U1040" s="92">
        <v>6890</v>
      </c>
      <c r="V1040" s="91">
        <v>16984.080000000002</v>
      </c>
    </row>
    <row r="1041" spans="1:22" x14ac:dyDescent="0.25">
      <c r="A1041" s="27" t="str">
        <f t="shared" si="43"/>
        <v>32021082015</v>
      </c>
      <c r="B1041" s="23">
        <f>VLOOKUP(H1041,Nomes!$H$2:$I$79,2,FALSE)</f>
        <v>25</v>
      </c>
      <c r="C1041" s="23">
        <f>VLOOKUP(D1041,Nomes!$C$2:$D$15,2,FALSE)</f>
        <v>14</v>
      </c>
      <c r="D1041" s="23">
        <v>2015</v>
      </c>
      <c r="E1041" s="23">
        <v>32</v>
      </c>
      <c r="F1041" s="23" t="s">
        <v>14</v>
      </c>
      <c r="G1041" s="23" t="s">
        <v>87</v>
      </c>
      <c r="H1041" s="23" t="s">
        <v>88</v>
      </c>
      <c r="I1041" s="23"/>
      <c r="J1041" s="23" t="s">
        <v>22</v>
      </c>
      <c r="K1041" s="23" t="s">
        <v>23</v>
      </c>
      <c r="L1041" s="23">
        <f>VLOOKUP(H1041,Regiões!$A$1:$E$79,4,FALSE)</f>
        <v>10</v>
      </c>
      <c r="M1041" s="23" t="str">
        <f>VLOOKUP(H1041,Regiões!$A$1:$E$79,5,FALSE)</f>
        <v>Noroeste</v>
      </c>
      <c r="N1041" s="92">
        <v>67642.930999999997</v>
      </c>
      <c r="O1041" s="92">
        <v>53792.837</v>
      </c>
      <c r="P1041" s="91">
        <f t="shared" si="44"/>
        <v>188851.18599999999</v>
      </c>
      <c r="Q1041" s="91">
        <v>96224.342000000004</v>
      </c>
      <c r="R1041" s="92">
        <v>92626.843999999997</v>
      </c>
      <c r="S1041" s="92">
        <v>14954.981</v>
      </c>
      <c r="T1041" s="92">
        <v>325241.93599999999</v>
      </c>
      <c r="U1041" s="92">
        <v>24271</v>
      </c>
      <c r="V1041" s="91">
        <v>13400.43</v>
      </c>
    </row>
    <row r="1042" spans="1:22" x14ac:dyDescent="0.25">
      <c r="A1042" s="27" t="str">
        <f t="shared" si="43"/>
        <v>32022072015</v>
      </c>
      <c r="B1042" s="23">
        <f>VLOOKUP(H1042,Nomes!$H$2:$I$79,2,FALSE)</f>
        <v>26</v>
      </c>
      <c r="C1042" s="23">
        <f>VLOOKUP(D1042,Nomes!$C$2:$D$15,2,FALSE)</f>
        <v>14</v>
      </c>
      <c r="D1042" s="23">
        <v>2015</v>
      </c>
      <c r="E1042" s="23">
        <v>32</v>
      </c>
      <c r="F1042" s="23" t="s">
        <v>14</v>
      </c>
      <c r="G1042" s="23" t="s">
        <v>89</v>
      </c>
      <c r="H1042" s="23" t="s">
        <v>90</v>
      </c>
      <c r="I1042" s="23" t="s">
        <v>69</v>
      </c>
      <c r="J1042" s="23" t="s">
        <v>51</v>
      </c>
      <c r="K1042" s="23" t="s">
        <v>52</v>
      </c>
      <c r="L1042" s="23">
        <f>VLOOKUP(H1042,Regiões!$A$1:$E$79,4,FALSE)</f>
        <v>1</v>
      </c>
      <c r="M1042" s="23" t="str">
        <f>VLOOKUP(H1042,Regiões!$A$1:$E$79,5,FALSE)</f>
        <v>Metropolitana</v>
      </c>
      <c r="N1042" s="92">
        <v>17266.245999999999</v>
      </c>
      <c r="O1042" s="92">
        <v>140753.43299999999</v>
      </c>
      <c r="P1042" s="91">
        <f t="shared" si="44"/>
        <v>232933.48800000001</v>
      </c>
      <c r="Q1042" s="91">
        <v>143646.98300000001</v>
      </c>
      <c r="R1042" s="92">
        <v>89286.505000000005</v>
      </c>
      <c r="S1042" s="92">
        <v>42539.082999999999</v>
      </c>
      <c r="T1042" s="92">
        <v>433492.25</v>
      </c>
      <c r="U1042" s="92">
        <v>19985</v>
      </c>
      <c r="V1042" s="91">
        <v>21690.880000000001</v>
      </c>
    </row>
    <row r="1043" spans="1:22" x14ac:dyDescent="0.25">
      <c r="A1043" s="27" t="str">
        <f t="shared" si="43"/>
        <v>32022562015</v>
      </c>
      <c r="B1043" s="23">
        <f>VLOOKUP(H1043,Nomes!$H$2:$I$79,2,FALSE)</f>
        <v>27</v>
      </c>
      <c r="C1043" s="23">
        <f>VLOOKUP(D1043,Nomes!$C$2:$D$15,2,FALSE)</f>
        <v>14</v>
      </c>
      <c r="D1043" s="23">
        <v>2015</v>
      </c>
      <c r="E1043" s="23">
        <v>32</v>
      </c>
      <c r="F1043" s="23" t="s">
        <v>14</v>
      </c>
      <c r="G1043" s="23" t="s">
        <v>191</v>
      </c>
      <c r="H1043" s="23" t="s">
        <v>192</v>
      </c>
      <c r="I1043" s="23"/>
      <c r="J1043" s="23" t="s">
        <v>22</v>
      </c>
      <c r="K1043" s="23" t="s">
        <v>23</v>
      </c>
      <c r="L1043" s="23">
        <f>VLOOKUP(H1043,Regiões!$A$1:$E$79,4,FALSE)</f>
        <v>8</v>
      </c>
      <c r="M1043" s="23" t="str">
        <f>VLOOKUP(H1043,Regiões!$A$1:$E$79,5,FALSE)</f>
        <v>Centro-Oeste</v>
      </c>
      <c r="N1043" s="92">
        <v>42238.904999999999</v>
      </c>
      <c r="O1043" s="92">
        <v>23360.887999999999</v>
      </c>
      <c r="P1043" s="91">
        <f t="shared" si="44"/>
        <v>105239.946</v>
      </c>
      <c r="Q1043" s="91">
        <v>54709.417000000001</v>
      </c>
      <c r="R1043" s="92">
        <v>50530.529000000002</v>
      </c>
      <c r="S1043" s="92">
        <v>12286.976000000001</v>
      </c>
      <c r="T1043" s="92">
        <v>183126.71400000001</v>
      </c>
      <c r="U1043" s="92">
        <v>12284</v>
      </c>
      <c r="V1043" s="91">
        <v>14907.74</v>
      </c>
    </row>
    <row r="1044" spans="1:22" x14ac:dyDescent="0.25">
      <c r="A1044" s="27" t="str">
        <f t="shared" si="43"/>
        <v>32023062015</v>
      </c>
      <c r="B1044" s="23">
        <f>VLOOKUP(H1044,Nomes!$H$2:$I$79,2,FALSE)</f>
        <v>28</v>
      </c>
      <c r="C1044" s="23">
        <f>VLOOKUP(D1044,Nomes!$C$2:$D$15,2,FALSE)</f>
        <v>14</v>
      </c>
      <c r="D1044" s="23">
        <v>2015</v>
      </c>
      <c r="E1044" s="23">
        <v>32</v>
      </c>
      <c r="F1044" s="23" t="s">
        <v>14</v>
      </c>
      <c r="G1044" s="23" t="s">
        <v>91</v>
      </c>
      <c r="H1044" s="23" t="s">
        <v>92</v>
      </c>
      <c r="I1044" s="23"/>
      <c r="J1044" s="23" t="s">
        <v>32</v>
      </c>
      <c r="K1044" s="23" t="s">
        <v>33</v>
      </c>
      <c r="L1044" s="23">
        <f>VLOOKUP(H1044,Regiões!$A$1:$E$79,4,FALSE)</f>
        <v>6</v>
      </c>
      <c r="M1044" s="23" t="str">
        <f>VLOOKUP(H1044,Regiões!$A$1:$E$79,5,FALSE)</f>
        <v>Caparaó</v>
      </c>
      <c r="N1044" s="92">
        <v>30651.54</v>
      </c>
      <c r="O1044" s="92">
        <v>72117.709000000003</v>
      </c>
      <c r="P1044" s="91">
        <f t="shared" si="44"/>
        <v>361424.315</v>
      </c>
      <c r="Q1044" s="91">
        <v>243879.85500000001</v>
      </c>
      <c r="R1044" s="92">
        <v>117544.46</v>
      </c>
      <c r="S1044" s="92">
        <v>39613.548000000003</v>
      </c>
      <c r="T1044" s="92">
        <v>503807.11300000001</v>
      </c>
      <c r="U1044" s="92">
        <v>30685</v>
      </c>
      <c r="V1044" s="91">
        <v>16418.68</v>
      </c>
    </row>
    <row r="1045" spans="1:22" x14ac:dyDescent="0.25">
      <c r="A1045" s="27" t="str">
        <f t="shared" si="43"/>
        <v>32024052015</v>
      </c>
      <c r="B1045" s="23">
        <f>VLOOKUP(H1045,Nomes!$H$2:$I$79,2,FALSE)</f>
        <v>29</v>
      </c>
      <c r="C1045" s="23">
        <f>VLOOKUP(D1045,Nomes!$C$2:$D$15,2,FALSE)</f>
        <v>14</v>
      </c>
      <c r="D1045" s="23">
        <v>2015</v>
      </c>
      <c r="E1045" s="23">
        <v>32</v>
      </c>
      <c r="F1045" s="23" t="s">
        <v>14</v>
      </c>
      <c r="G1045" s="23" t="s">
        <v>93</v>
      </c>
      <c r="H1045" s="23" t="s">
        <v>38</v>
      </c>
      <c r="I1045" s="23" t="s">
        <v>69</v>
      </c>
      <c r="J1045" s="23" t="s">
        <v>17</v>
      </c>
      <c r="K1045" s="23" t="s">
        <v>18</v>
      </c>
      <c r="L1045" s="23">
        <f>VLOOKUP(H1045,Regiões!$A$1:$E$79,4,FALSE)</f>
        <v>1</v>
      </c>
      <c r="M1045" s="23" t="str">
        <f>VLOOKUP(H1045,Regiões!$A$1:$E$79,5,FALSE)</f>
        <v>Metropolitana</v>
      </c>
      <c r="N1045" s="92">
        <v>44918.552000000003</v>
      </c>
      <c r="O1045" s="92">
        <v>245801.663</v>
      </c>
      <c r="P1045" s="91">
        <f t="shared" si="44"/>
        <v>1565763.703</v>
      </c>
      <c r="Q1045" s="91">
        <v>1106390.838</v>
      </c>
      <c r="R1045" s="92">
        <v>459372.86499999999</v>
      </c>
      <c r="S1045" s="92">
        <v>188635.70199999999</v>
      </c>
      <c r="T1045" s="92">
        <v>2045119.62</v>
      </c>
      <c r="U1045" s="92">
        <v>119802</v>
      </c>
      <c r="V1045" s="91">
        <v>17070.830000000002</v>
      </c>
    </row>
    <row r="1046" spans="1:22" x14ac:dyDescent="0.25">
      <c r="A1046" s="27" t="str">
        <f t="shared" si="43"/>
        <v>32024542015</v>
      </c>
      <c r="B1046" s="23">
        <f>VLOOKUP(H1046,Nomes!$H$2:$I$79,2,FALSE)</f>
        <v>30</v>
      </c>
      <c r="C1046" s="23">
        <f>VLOOKUP(D1046,Nomes!$C$2:$D$15,2,FALSE)</f>
        <v>14</v>
      </c>
      <c r="D1046" s="23">
        <v>2015</v>
      </c>
      <c r="E1046" s="23">
        <v>32</v>
      </c>
      <c r="F1046" s="23" t="s">
        <v>14</v>
      </c>
      <c r="G1046" s="23" t="s">
        <v>94</v>
      </c>
      <c r="H1046" s="23" t="s">
        <v>95</v>
      </c>
      <c r="I1046" s="23"/>
      <c r="J1046" s="23" t="s">
        <v>32</v>
      </c>
      <c r="K1046" s="23" t="s">
        <v>33</v>
      </c>
      <c r="L1046" s="23">
        <f>VLOOKUP(H1046,Regiões!$A$1:$E$79,4,FALSE)</f>
        <v>6</v>
      </c>
      <c r="M1046" s="23" t="str">
        <f>VLOOKUP(H1046,Regiões!$A$1:$E$79,5,FALSE)</f>
        <v>Caparaó</v>
      </c>
      <c r="N1046" s="92">
        <v>41679.004999999997</v>
      </c>
      <c r="O1046" s="92">
        <v>16064.599</v>
      </c>
      <c r="P1046" s="91">
        <f t="shared" si="44"/>
        <v>201380.606</v>
      </c>
      <c r="Q1046" s="91">
        <v>104179.473</v>
      </c>
      <c r="R1046" s="92">
        <v>97201.133000000002</v>
      </c>
      <c r="S1046" s="92">
        <v>16163.735000000001</v>
      </c>
      <c r="T1046" s="92">
        <v>275287.94500000001</v>
      </c>
      <c r="U1046" s="92">
        <v>25244</v>
      </c>
      <c r="V1046" s="91">
        <v>10905.08</v>
      </c>
    </row>
    <row r="1047" spans="1:22" x14ac:dyDescent="0.25">
      <c r="A1047" s="27" t="str">
        <f t="shared" si="43"/>
        <v>32025042015</v>
      </c>
      <c r="B1047" s="23">
        <f>VLOOKUP(H1047,Nomes!$H$2:$I$79,2,FALSE)</f>
        <v>31</v>
      </c>
      <c r="C1047" s="23">
        <f>VLOOKUP(D1047,Nomes!$C$2:$D$15,2,FALSE)</f>
        <v>14</v>
      </c>
      <c r="D1047" s="23">
        <v>2015</v>
      </c>
      <c r="E1047" s="23">
        <v>32</v>
      </c>
      <c r="F1047" s="23" t="s">
        <v>14</v>
      </c>
      <c r="G1047" s="23" t="s">
        <v>96</v>
      </c>
      <c r="H1047" s="23" t="s">
        <v>97</v>
      </c>
      <c r="I1047" s="23"/>
      <c r="J1047" s="23" t="s">
        <v>51</v>
      </c>
      <c r="K1047" s="23" t="s">
        <v>52</v>
      </c>
      <c r="L1047" s="23">
        <f>VLOOKUP(H1047,Regiões!$A$1:$E$79,4,FALSE)</f>
        <v>7</v>
      </c>
      <c r="M1047" s="23" t="str">
        <f>VLOOKUP(H1047,Regiões!$A$1:$E$79,5,FALSE)</f>
        <v>Rio Doce</v>
      </c>
      <c r="N1047" s="92">
        <v>13977.401</v>
      </c>
      <c r="O1047" s="92">
        <v>45741.391000000003</v>
      </c>
      <c r="P1047" s="91">
        <f t="shared" si="44"/>
        <v>150516.20799999998</v>
      </c>
      <c r="Q1047" s="91">
        <v>98512.126999999993</v>
      </c>
      <c r="R1047" s="92">
        <v>52004.080999999998</v>
      </c>
      <c r="S1047" s="92">
        <v>24040.688999999998</v>
      </c>
      <c r="T1047" s="92">
        <v>234275.69</v>
      </c>
      <c r="U1047" s="92">
        <v>12358</v>
      </c>
      <c r="V1047" s="91">
        <v>18957.41</v>
      </c>
    </row>
    <row r="1048" spans="1:22" x14ac:dyDescent="0.25">
      <c r="A1048" s="27" t="str">
        <f t="shared" si="43"/>
        <v>32025532015</v>
      </c>
      <c r="B1048" s="23">
        <f>VLOOKUP(H1048,Nomes!$H$2:$I$79,2,FALSE)</f>
        <v>32</v>
      </c>
      <c r="C1048" s="23">
        <f>VLOOKUP(D1048,Nomes!$C$2:$D$15,2,FALSE)</f>
        <v>14</v>
      </c>
      <c r="D1048" s="23">
        <v>2015</v>
      </c>
      <c r="E1048" s="23">
        <v>32</v>
      </c>
      <c r="F1048" s="23" t="s">
        <v>14</v>
      </c>
      <c r="G1048" s="23" t="s">
        <v>98</v>
      </c>
      <c r="H1048" s="23" t="s">
        <v>99</v>
      </c>
      <c r="I1048" s="23"/>
      <c r="J1048" s="23" t="s">
        <v>32</v>
      </c>
      <c r="K1048" s="23" t="s">
        <v>33</v>
      </c>
      <c r="L1048" s="23">
        <f>VLOOKUP(H1048,Regiões!$A$1:$E$79,4,FALSE)</f>
        <v>6</v>
      </c>
      <c r="M1048" s="23" t="str">
        <f>VLOOKUP(H1048,Regiões!$A$1:$E$79,5,FALSE)</f>
        <v>Caparaó</v>
      </c>
      <c r="N1048" s="92">
        <v>30454.414000000001</v>
      </c>
      <c r="O1048" s="92">
        <v>6179.2870000000003</v>
      </c>
      <c r="P1048" s="91">
        <f t="shared" si="44"/>
        <v>69187.846000000005</v>
      </c>
      <c r="Q1048" s="91">
        <v>29999.598999999998</v>
      </c>
      <c r="R1048" s="92">
        <v>39188.247000000003</v>
      </c>
      <c r="S1048" s="92">
        <v>4850.1809999999996</v>
      </c>
      <c r="T1048" s="92">
        <v>110671.727</v>
      </c>
      <c r="U1048" s="92">
        <v>9386</v>
      </c>
      <c r="V1048" s="91">
        <v>11791.15</v>
      </c>
    </row>
    <row r="1049" spans="1:22" x14ac:dyDescent="0.25">
      <c r="A1049" s="27" t="str">
        <f t="shared" si="43"/>
        <v>32026032015</v>
      </c>
      <c r="B1049" s="23">
        <f>VLOOKUP(H1049,Nomes!$H$2:$I$79,2,FALSE)</f>
        <v>33</v>
      </c>
      <c r="C1049" s="23">
        <f>VLOOKUP(D1049,Nomes!$C$2:$D$15,2,FALSE)</f>
        <v>14</v>
      </c>
      <c r="D1049" s="23">
        <v>2015</v>
      </c>
      <c r="E1049" s="23">
        <v>32</v>
      </c>
      <c r="F1049" s="23" t="s">
        <v>14</v>
      </c>
      <c r="G1049" s="23" t="s">
        <v>100</v>
      </c>
      <c r="H1049" s="23" t="s">
        <v>101</v>
      </c>
      <c r="I1049" s="23"/>
      <c r="J1049" s="23" t="s">
        <v>17</v>
      </c>
      <c r="K1049" s="23" t="s">
        <v>18</v>
      </c>
      <c r="L1049" s="23">
        <f>VLOOKUP(H1049,Regiões!$A$1:$E$79,4,FALSE)</f>
        <v>4</v>
      </c>
      <c r="M1049" s="23" t="str">
        <f>VLOOKUP(H1049,Regiões!$A$1:$E$79,5,FALSE)</f>
        <v>Litoral Sul</v>
      </c>
      <c r="N1049" s="92">
        <v>29145.938999999998</v>
      </c>
      <c r="O1049" s="92">
        <v>26402.165000000001</v>
      </c>
      <c r="P1049" s="91">
        <f t="shared" si="44"/>
        <v>189584.516</v>
      </c>
      <c r="Q1049" s="91">
        <v>128290.81200000001</v>
      </c>
      <c r="R1049" s="92">
        <v>61293.703999999998</v>
      </c>
      <c r="S1049" s="92">
        <v>34313.728000000003</v>
      </c>
      <c r="T1049" s="92">
        <v>279446.348</v>
      </c>
      <c r="U1049" s="92">
        <v>13788</v>
      </c>
      <c r="V1049" s="91">
        <v>20267.36</v>
      </c>
    </row>
    <row r="1050" spans="1:22" x14ac:dyDescent="0.25">
      <c r="A1050" s="27" t="str">
        <f t="shared" si="43"/>
        <v>32026522015</v>
      </c>
      <c r="B1050" s="23">
        <f>VLOOKUP(H1050,Nomes!$H$2:$I$79,2,FALSE)</f>
        <v>34</v>
      </c>
      <c r="C1050" s="23">
        <f>VLOOKUP(D1050,Nomes!$C$2:$D$15,2,FALSE)</f>
        <v>14</v>
      </c>
      <c r="D1050" s="23">
        <v>2015</v>
      </c>
      <c r="E1050" s="23">
        <v>32</v>
      </c>
      <c r="F1050" s="23" t="s">
        <v>14</v>
      </c>
      <c r="G1050" s="23" t="s">
        <v>102</v>
      </c>
      <c r="H1050" s="23" t="s">
        <v>103</v>
      </c>
      <c r="I1050" s="23"/>
      <c r="J1050" s="23" t="s">
        <v>32</v>
      </c>
      <c r="K1050" s="23" t="s">
        <v>33</v>
      </c>
      <c r="L1050" s="23">
        <f>VLOOKUP(H1050,Regiões!$A$1:$E$79,4,FALSE)</f>
        <v>6</v>
      </c>
      <c r="M1050" s="23" t="str">
        <f>VLOOKUP(H1050,Regiões!$A$1:$E$79,5,FALSE)</f>
        <v>Caparaó</v>
      </c>
      <c r="N1050" s="92">
        <v>39057.578000000001</v>
      </c>
      <c r="O1050" s="92">
        <v>8832.5470000000005</v>
      </c>
      <c r="P1050" s="91">
        <f t="shared" si="44"/>
        <v>108904.58799999999</v>
      </c>
      <c r="Q1050" s="91">
        <v>56117.228999999999</v>
      </c>
      <c r="R1050" s="92">
        <v>52787.358999999997</v>
      </c>
      <c r="S1050" s="92">
        <v>9911.5609999999997</v>
      </c>
      <c r="T1050" s="92">
        <v>166706.274</v>
      </c>
      <c r="U1050" s="92">
        <v>13096</v>
      </c>
      <c r="V1050" s="91">
        <v>12729.56</v>
      </c>
    </row>
    <row r="1051" spans="1:22" x14ac:dyDescent="0.25">
      <c r="A1051" s="27" t="str">
        <f t="shared" si="43"/>
        <v>32027022015</v>
      </c>
      <c r="B1051" s="23">
        <f>VLOOKUP(H1051,Nomes!$H$2:$I$79,2,FALSE)</f>
        <v>35</v>
      </c>
      <c r="C1051" s="23">
        <f>VLOOKUP(D1051,Nomes!$C$2:$D$15,2,FALSE)</f>
        <v>14</v>
      </c>
      <c r="D1051" s="23">
        <v>2015</v>
      </c>
      <c r="E1051" s="23">
        <v>32</v>
      </c>
      <c r="F1051" s="23" t="s">
        <v>14</v>
      </c>
      <c r="G1051" s="23" t="s">
        <v>104</v>
      </c>
      <c r="H1051" s="23" t="s">
        <v>105</v>
      </c>
      <c r="I1051" s="23"/>
      <c r="J1051" s="23" t="s">
        <v>17</v>
      </c>
      <c r="K1051" s="23" t="s">
        <v>18</v>
      </c>
      <c r="L1051" s="23">
        <f>VLOOKUP(H1051,Regiões!$A$1:$E$79,4,FALSE)</f>
        <v>2</v>
      </c>
      <c r="M1051" s="23" t="str">
        <f>VLOOKUP(H1051,Regiões!$A$1:$E$79,5,FALSE)</f>
        <v>Central Serrana</v>
      </c>
      <c r="N1051" s="92">
        <v>58054.290999999997</v>
      </c>
      <c r="O1051" s="92">
        <v>12460.333000000001</v>
      </c>
      <c r="P1051" s="91">
        <f t="shared" si="44"/>
        <v>136948.073</v>
      </c>
      <c r="Q1051" s="91">
        <v>78035.755000000005</v>
      </c>
      <c r="R1051" s="92">
        <v>58912.317999999999</v>
      </c>
      <c r="S1051" s="92">
        <v>11600.491</v>
      </c>
      <c r="T1051" s="92">
        <v>219063.18799999999</v>
      </c>
      <c r="U1051" s="92">
        <v>14829</v>
      </c>
      <c r="V1051" s="91">
        <v>14772.62</v>
      </c>
    </row>
    <row r="1052" spans="1:22" x14ac:dyDescent="0.25">
      <c r="A1052" s="27" t="str">
        <f t="shared" ref="A1052:A1115" si="45">G1052&amp;D1052</f>
        <v>32028012015</v>
      </c>
      <c r="B1052" s="23">
        <f>VLOOKUP(H1052,Nomes!$H$2:$I$79,2,FALSE)</f>
        <v>36</v>
      </c>
      <c r="C1052" s="23">
        <f>VLOOKUP(D1052,Nomes!$C$2:$D$15,2,FALSE)</f>
        <v>14</v>
      </c>
      <c r="D1052" s="23">
        <v>2015</v>
      </c>
      <c r="E1052" s="23">
        <v>32</v>
      </c>
      <c r="F1052" s="23" t="s">
        <v>14</v>
      </c>
      <c r="G1052" s="23" t="s">
        <v>108</v>
      </c>
      <c r="H1052" s="23" t="s">
        <v>109</v>
      </c>
      <c r="I1052" s="23"/>
      <c r="J1052" s="23" t="s">
        <v>32</v>
      </c>
      <c r="K1052" s="23" t="s">
        <v>33</v>
      </c>
      <c r="L1052" s="23">
        <f>VLOOKUP(H1052,Regiões!$A$1:$E$79,4,FALSE)</f>
        <v>4</v>
      </c>
      <c r="M1052" s="23" t="str">
        <f>VLOOKUP(H1052,Regiões!$A$1:$E$79,5,FALSE)</f>
        <v>Litoral Sul</v>
      </c>
      <c r="N1052" s="92">
        <v>65807.345000000001</v>
      </c>
      <c r="O1052" s="92">
        <v>3222603.0789999999</v>
      </c>
      <c r="P1052" s="91">
        <f t="shared" si="44"/>
        <v>1300586.679</v>
      </c>
      <c r="Q1052" s="91">
        <v>1038253.667</v>
      </c>
      <c r="R1052" s="92">
        <v>262333.01199999999</v>
      </c>
      <c r="S1052" s="92">
        <v>77052.127999999997</v>
      </c>
      <c r="T1052" s="92">
        <v>4666049.2309999997</v>
      </c>
      <c r="U1052" s="92">
        <v>34272</v>
      </c>
      <c r="V1052" s="91">
        <v>136147.56</v>
      </c>
    </row>
    <row r="1053" spans="1:22" x14ac:dyDescent="0.25">
      <c r="A1053" s="27" t="str">
        <f t="shared" si="45"/>
        <v>32029002015</v>
      </c>
      <c r="B1053" s="23">
        <f>VLOOKUP(H1053,Nomes!$H$2:$I$79,2,FALSE)</f>
        <v>37</v>
      </c>
      <c r="C1053" s="23">
        <f>VLOOKUP(D1053,Nomes!$C$2:$D$15,2,FALSE)</f>
        <v>14</v>
      </c>
      <c r="D1053" s="23">
        <v>2015</v>
      </c>
      <c r="E1053" s="23">
        <v>32</v>
      </c>
      <c r="F1053" s="23" t="s">
        <v>14</v>
      </c>
      <c r="G1053" s="23" t="s">
        <v>111</v>
      </c>
      <c r="H1053" s="23" t="s">
        <v>112</v>
      </c>
      <c r="I1053" s="23"/>
      <c r="J1053" s="23" t="s">
        <v>17</v>
      </c>
      <c r="K1053" s="23" t="s">
        <v>18</v>
      </c>
      <c r="L1053" s="23">
        <f>VLOOKUP(H1053,Regiões!$A$1:$E$79,4,FALSE)</f>
        <v>2</v>
      </c>
      <c r="M1053" s="23" t="str">
        <f>VLOOKUP(H1053,Regiões!$A$1:$E$79,5,FALSE)</f>
        <v>Central Serrana</v>
      </c>
      <c r="N1053" s="92">
        <v>32664.620999999999</v>
      </c>
      <c r="O1053" s="92">
        <v>34027.031000000003</v>
      </c>
      <c r="P1053" s="91">
        <f t="shared" si="44"/>
        <v>117163.74799999999</v>
      </c>
      <c r="Q1053" s="91">
        <v>71508.256999999998</v>
      </c>
      <c r="R1053" s="92">
        <v>45655.491000000002</v>
      </c>
      <c r="S1053" s="92">
        <v>11865.33</v>
      </c>
      <c r="T1053" s="92">
        <v>195720.72899999999</v>
      </c>
      <c r="U1053" s="92">
        <v>11289</v>
      </c>
      <c r="V1053" s="91">
        <v>17337.3</v>
      </c>
    </row>
    <row r="1054" spans="1:22" x14ac:dyDescent="0.25">
      <c r="A1054" s="27" t="str">
        <f t="shared" si="45"/>
        <v>32030072015</v>
      </c>
      <c r="B1054" s="23">
        <f>VLOOKUP(H1054,Nomes!$H$2:$I$79,2,FALSE)</f>
        <v>38</v>
      </c>
      <c r="C1054" s="23">
        <f>VLOOKUP(D1054,Nomes!$C$2:$D$15,2,FALSE)</f>
        <v>14</v>
      </c>
      <c r="D1054" s="23">
        <v>2015</v>
      </c>
      <c r="E1054" s="23">
        <v>32</v>
      </c>
      <c r="F1054" s="23" t="s">
        <v>14</v>
      </c>
      <c r="G1054" s="23" t="s">
        <v>113</v>
      </c>
      <c r="H1054" s="23" t="s">
        <v>114</v>
      </c>
      <c r="I1054" s="23"/>
      <c r="J1054" s="23" t="s">
        <v>32</v>
      </c>
      <c r="K1054" s="23" t="s">
        <v>33</v>
      </c>
      <c r="L1054" s="23">
        <f>VLOOKUP(H1054,Regiões!$A$1:$E$79,4,FALSE)</f>
        <v>6</v>
      </c>
      <c r="M1054" s="23" t="str">
        <f>VLOOKUP(H1054,Regiões!$A$1:$E$79,5,FALSE)</f>
        <v>Caparaó</v>
      </c>
      <c r="N1054" s="92">
        <v>50890.275000000001</v>
      </c>
      <c r="O1054" s="92">
        <v>21748.556</v>
      </c>
      <c r="P1054" s="91">
        <f t="shared" si="44"/>
        <v>274265.34999999998</v>
      </c>
      <c r="Q1054" s="91">
        <v>163075.04800000001</v>
      </c>
      <c r="R1054" s="92">
        <v>111190.302</v>
      </c>
      <c r="S1054" s="92">
        <v>26351.485000000001</v>
      </c>
      <c r="T1054" s="92">
        <v>373255.66600000003</v>
      </c>
      <c r="U1054" s="92">
        <v>29585</v>
      </c>
      <c r="V1054" s="91">
        <v>12616.38</v>
      </c>
    </row>
    <row r="1055" spans="1:22" x14ac:dyDescent="0.25">
      <c r="A1055" s="27" t="str">
        <f t="shared" si="45"/>
        <v>32030562015</v>
      </c>
      <c r="B1055" s="23">
        <f>VLOOKUP(H1055,Nomes!$H$2:$I$79,2,FALSE)</f>
        <v>39</v>
      </c>
      <c r="C1055" s="23">
        <f>VLOOKUP(D1055,Nomes!$C$2:$D$15,2,FALSE)</f>
        <v>14</v>
      </c>
      <c r="D1055" s="23">
        <v>2015</v>
      </c>
      <c r="E1055" s="23">
        <v>32</v>
      </c>
      <c r="F1055" s="23" t="s">
        <v>14</v>
      </c>
      <c r="G1055" s="23" t="s">
        <v>115</v>
      </c>
      <c r="H1055" s="23" t="s">
        <v>116</v>
      </c>
      <c r="I1055" s="23"/>
      <c r="J1055" s="23" t="s">
        <v>51</v>
      </c>
      <c r="K1055" s="23" t="s">
        <v>52</v>
      </c>
      <c r="L1055" s="23">
        <f>VLOOKUP(H1055,Regiões!$A$1:$E$79,4,FALSE)</f>
        <v>9</v>
      </c>
      <c r="M1055" s="23" t="str">
        <f>VLOOKUP(H1055,Regiões!$A$1:$E$79,5,FALSE)</f>
        <v>Nordeste</v>
      </c>
      <c r="N1055" s="92">
        <v>107486.724</v>
      </c>
      <c r="O1055" s="92">
        <v>128314.351</v>
      </c>
      <c r="P1055" s="91">
        <f t="shared" si="44"/>
        <v>303152.10800000001</v>
      </c>
      <c r="Q1055" s="91">
        <v>178497.647</v>
      </c>
      <c r="R1055" s="92">
        <v>124654.461</v>
      </c>
      <c r="S1055" s="92">
        <v>33619.917999999998</v>
      </c>
      <c r="T1055" s="92">
        <v>572573.10100000002</v>
      </c>
      <c r="U1055" s="92">
        <v>28644</v>
      </c>
      <c r="V1055" s="91">
        <v>19989.29</v>
      </c>
    </row>
    <row r="1056" spans="1:22" x14ac:dyDescent="0.25">
      <c r="A1056" s="27" t="str">
        <f t="shared" si="45"/>
        <v>32031062015</v>
      </c>
      <c r="B1056" s="23">
        <f>VLOOKUP(H1056,Nomes!$H$2:$I$79,2,FALSE)</f>
        <v>40</v>
      </c>
      <c r="C1056" s="23">
        <f>VLOOKUP(D1056,Nomes!$C$2:$D$15,2,FALSE)</f>
        <v>14</v>
      </c>
      <c r="D1056" s="23">
        <v>2015</v>
      </c>
      <c r="E1056" s="23">
        <v>32</v>
      </c>
      <c r="F1056" s="23" t="s">
        <v>14</v>
      </c>
      <c r="G1056" s="23" t="s">
        <v>117</v>
      </c>
      <c r="H1056" s="23" t="s">
        <v>118</v>
      </c>
      <c r="I1056" s="23"/>
      <c r="J1056" s="23" t="s">
        <v>32</v>
      </c>
      <c r="K1056" s="23" t="s">
        <v>33</v>
      </c>
      <c r="L1056" s="23">
        <f>VLOOKUP(H1056,Regiões!$A$1:$E$79,4,FALSE)</f>
        <v>6</v>
      </c>
      <c r="M1056" s="23" t="str">
        <f>VLOOKUP(H1056,Regiões!$A$1:$E$79,5,FALSE)</f>
        <v>Caparaó</v>
      </c>
      <c r="N1056" s="92">
        <v>11318.097</v>
      </c>
      <c r="O1056" s="92">
        <v>8467.0529999999999</v>
      </c>
      <c r="P1056" s="91">
        <f t="shared" si="44"/>
        <v>97512.877999999997</v>
      </c>
      <c r="Q1056" s="91">
        <v>47074.644999999997</v>
      </c>
      <c r="R1056" s="92">
        <v>50438.233</v>
      </c>
      <c r="S1056" s="92">
        <v>7040.5919999999996</v>
      </c>
      <c r="T1056" s="92">
        <v>124338.62</v>
      </c>
      <c r="U1056" s="92">
        <v>11876</v>
      </c>
      <c r="V1056" s="91">
        <v>10469.74</v>
      </c>
    </row>
    <row r="1057" spans="1:22" x14ac:dyDescent="0.25">
      <c r="A1057" s="27" t="str">
        <f t="shared" si="45"/>
        <v>32031302015</v>
      </c>
      <c r="B1057" s="23">
        <f>VLOOKUP(H1057,Nomes!$H$2:$I$79,2,FALSE)</f>
        <v>41</v>
      </c>
      <c r="C1057" s="23">
        <f>VLOOKUP(D1057,Nomes!$C$2:$D$15,2,FALSE)</f>
        <v>14</v>
      </c>
      <c r="D1057" s="23">
        <v>2015</v>
      </c>
      <c r="E1057" s="23">
        <v>32</v>
      </c>
      <c r="F1057" s="23" t="s">
        <v>14</v>
      </c>
      <c r="G1057" s="23" t="s">
        <v>119</v>
      </c>
      <c r="H1057" s="23" t="s">
        <v>120</v>
      </c>
      <c r="I1057" s="23"/>
      <c r="J1057" s="23" t="s">
        <v>51</v>
      </c>
      <c r="K1057" s="23" t="s">
        <v>52</v>
      </c>
      <c r="L1057" s="23">
        <f>VLOOKUP(H1057,Regiões!$A$1:$E$79,4,FALSE)</f>
        <v>7</v>
      </c>
      <c r="M1057" s="23" t="str">
        <f>VLOOKUP(H1057,Regiões!$A$1:$E$79,5,FALSE)</f>
        <v>Rio Doce</v>
      </c>
      <c r="N1057" s="92">
        <v>21653.365000000002</v>
      </c>
      <c r="O1057" s="92">
        <v>55435.927000000003</v>
      </c>
      <c r="P1057" s="91">
        <f t="shared" si="44"/>
        <v>215024.54499999998</v>
      </c>
      <c r="Q1057" s="91">
        <v>145068.00899999999</v>
      </c>
      <c r="R1057" s="92">
        <v>69956.535999999993</v>
      </c>
      <c r="S1057" s="92">
        <v>39246.944000000003</v>
      </c>
      <c r="T1057" s="92">
        <v>331360.78100000002</v>
      </c>
      <c r="U1057" s="92">
        <v>17022</v>
      </c>
      <c r="V1057" s="91">
        <v>19466.62</v>
      </c>
    </row>
    <row r="1058" spans="1:22" x14ac:dyDescent="0.25">
      <c r="A1058" s="27" t="str">
        <f t="shared" si="45"/>
        <v>32031632015</v>
      </c>
      <c r="B1058" s="23">
        <f>VLOOKUP(H1058,Nomes!$H$2:$I$79,2,FALSE)</f>
        <v>42</v>
      </c>
      <c r="C1058" s="23">
        <f>VLOOKUP(D1058,Nomes!$C$2:$D$15,2,FALSE)</f>
        <v>14</v>
      </c>
      <c r="D1058" s="23">
        <v>2015</v>
      </c>
      <c r="E1058" s="23">
        <v>32</v>
      </c>
      <c r="F1058" s="23" t="s">
        <v>14</v>
      </c>
      <c r="G1058" s="23" t="s">
        <v>121</v>
      </c>
      <c r="H1058" s="23" t="s">
        <v>122</v>
      </c>
      <c r="I1058" s="23"/>
      <c r="J1058" s="23" t="s">
        <v>17</v>
      </c>
      <c r="K1058" s="23" t="s">
        <v>18</v>
      </c>
      <c r="L1058" s="23">
        <f>VLOOKUP(H1058,Regiões!$A$1:$E$79,4,FALSE)</f>
        <v>3</v>
      </c>
      <c r="M1058" s="23" t="str">
        <f>VLOOKUP(H1058,Regiões!$A$1:$E$79,5,FALSE)</f>
        <v>Sudoeste Serrana</v>
      </c>
      <c r="N1058" s="92">
        <v>25762.145</v>
      </c>
      <c r="O1058" s="92">
        <v>7679.0609999999997</v>
      </c>
      <c r="P1058" s="91">
        <f t="shared" si="44"/>
        <v>80139.94</v>
      </c>
      <c r="Q1058" s="91">
        <v>32058.702000000001</v>
      </c>
      <c r="R1058" s="92">
        <v>48081.237999999998</v>
      </c>
      <c r="S1058" s="92">
        <v>6468.5510000000004</v>
      </c>
      <c r="T1058" s="92">
        <v>120049.697</v>
      </c>
      <c r="U1058" s="92">
        <v>11438</v>
      </c>
      <c r="V1058" s="91">
        <v>10495.69</v>
      </c>
    </row>
    <row r="1059" spans="1:22" x14ac:dyDescent="0.25">
      <c r="A1059" s="27" t="str">
        <f t="shared" si="45"/>
        <v>32032052015</v>
      </c>
      <c r="B1059" s="23">
        <f>VLOOKUP(H1059,Nomes!$H$2:$I$79,2,FALSE)</f>
        <v>43</v>
      </c>
      <c r="C1059" s="23">
        <f>VLOOKUP(D1059,Nomes!$C$2:$D$15,2,FALSE)</f>
        <v>14</v>
      </c>
      <c r="D1059" s="23">
        <v>2015</v>
      </c>
      <c r="E1059" s="23">
        <v>32</v>
      </c>
      <c r="F1059" s="23" t="s">
        <v>14</v>
      </c>
      <c r="G1059" s="23" t="s">
        <v>123</v>
      </c>
      <c r="H1059" s="23" t="s">
        <v>54</v>
      </c>
      <c r="I1059" s="23"/>
      <c r="J1059" s="23" t="s">
        <v>51</v>
      </c>
      <c r="K1059" s="23" t="s">
        <v>52</v>
      </c>
      <c r="L1059" s="23">
        <f>VLOOKUP(H1059,Regiões!$A$1:$E$79,4,FALSE)</f>
        <v>7</v>
      </c>
      <c r="M1059" s="23" t="str">
        <f>VLOOKUP(H1059,Regiões!$A$1:$E$79,5,FALSE)</f>
        <v>Rio Doce</v>
      </c>
      <c r="N1059" s="92">
        <v>192523.16099999999</v>
      </c>
      <c r="O1059" s="92">
        <v>1621092.8829999999</v>
      </c>
      <c r="P1059" s="91">
        <f t="shared" si="44"/>
        <v>2675110.173</v>
      </c>
      <c r="Q1059" s="91">
        <v>1947495.6740000001</v>
      </c>
      <c r="R1059" s="92">
        <v>727614.49899999995</v>
      </c>
      <c r="S1059" s="92">
        <v>752861.5</v>
      </c>
      <c r="T1059" s="92">
        <v>5241587.7180000003</v>
      </c>
      <c r="U1059" s="92">
        <v>163662</v>
      </c>
      <c r="V1059" s="91">
        <v>32026.91</v>
      </c>
    </row>
    <row r="1060" spans="1:22" x14ac:dyDescent="0.25">
      <c r="A1060" s="27" t="str">
        <f t="shared" si="45"/>
        <v>32033042015</v>
      </c>
      <c r="B1060" s="23">
        <f>VLOOKUP(H1060,Nomes!$H$2:$I$79,2,FALSE)</f>
        <v>44</v>
      </c>
      <c r="C1060" s="23">
        <f>VLOOKUP(D1060,Nomes!$C$2:$D$15,2,FALSE)</f>
        <v>14</v>
      </c>
      <c r="D1060" s="23">
        <v>2015</v>
      </c>
      <c r="E1060" s="23">
        <v>32</v>
      </c>
      <c r="F1060" s="23" t="s">
        <v>14</v>
      </c>
      <c r="G1060" s="23" t="s">
        <v>124</v>
      </c>
      <c r="H1060" s="23" t="s">
        <v>125</v>
      </c>
      <c r="I1060" s="23"/>
      <c r="J1060" s="23" t="s">
        <v>22</v>
      </c>
      <c r="K1060" s="23" t="s">
        <v>23</v>
      </c>
      <c r="L1060" s="23">
        <f>VLOOKUP(H1060,Regiões!$A$1:$E$79,4,FALSE)</f>
        <v>10</v>
      </c>
      <c r="M1060" s="23" t="str">
        <f>VLOOKUP(H1060,Regiões!$A$1:$E$79,5,FALSE)</f>
        <v>Noroeste</v>
      </c>
      <c r="N1060" s="92">
        <v>17852.521000000001</v>
      </c>
      <c r="O1060" s="92">
        <v>8405.4760000000006</v>
      </c>
      <c r="P1060" s="91">
        <f t="shared" si="44"/>
        <v>99928.671999999991</v>
      </c>
      <c r="Q1060" s="91">
        <v>39522.173999999999</v>
      </c>
      <c r="R1060" s="92">
        <v>60406.498</v>
      </c>
      <c r="S1060" s="92">
        <v>5336.6450000000004</v>
      </c>
      <c r="T1060" s="92">
        <v>131523.31400000001</v>
      </c>
      <c r="U1060" s="92">
        <v>15121</v>
      </c>
      <c r="V1060" s="91">
        <v>8698.06</v>
      </c>
    </row>
    <row r="1061" spans="1:22" x14ac:dyDescent="0.25">
      <c r="A1061" s="27" t="str">
        <f t="shared" si="45"/>
        <v>32033202015</v>
      </c>
      <c r="B1061" s="23">
        <f>VLOOKUP(H1061,Nomes!$H$2:$I$79,2,FALSE)</f>
        <v>45</v>
      </c>
      <c r="C1061" s="23">
        <f>VLOOKUP(D1061,Nomes!$C$2:$D$15,2,FALSE)</f>
        <v>14</v>
      </c>
      <c r="D1061" s="23">
        <v>2015</v>
      </c>
      <c r="E1061" s="23">
        <v>32</v>
      </c>
      <c r="F1061" s="23" t="s">
        <v>14</v>
      </c>
      <c r="G1061" s="23" t="s">
        <v>126</v>
      </c>
      <c r="H1061" s="23" t="s">
        <v>127</v>
      </c>
      <c r="I1061" s="23"/>
      <c r="J1061" s="23" t="s">
        <v>32</v>
      </c>
      <c r="K1061" s="23" t="s">
        <v>33</v>
      </c>
      <c r="L1061" s="23">
        <f>VLOOKUP(H1061,Regiões!$A$1:$E$79,4,FALSE)</f>
        <v>4</v>
      </c>
      <c r="M1061" s="23" t="str">
        <f>VLOOKUP(H1061,Regiões!$A$1:$E$79,5,FALSE)</f>
        <v>Litoral Sul</v>
      </c>
      <c r="N1061" s="92">
        <v>63424.6</v>
      </c>
      <c r="O1061" s="92">
        <v>1560016.1669999999</v>
      </c>
      <c r="P1061" s="91">
        <f t="shared" si="44"/>
        <v>825117.29599999997</v>
      </c>
      <c r="Q1061" s="91">
        <v>631730.19499999995</v>
      </c>
      <c r="R1061" s="92">
        <v>193387.101</v>
      </c>
      <c r="S1061" s="92">
        <v>50294.029000000002</v>
      </c>
      <c r="T1061" s="92">
        <v>2498852.0920000002</v>
      </c>
      <c r="U1061" s="92">
        <v>37923</v>
      </c>
      <c r="V1061" s="91">
        <v>65892.789999999994</v>
      </c>
    </row>
    <row r="1062" spans="1:22" x14ac:dyDescent="0.25">
      <c r="A1062" s="27" t="str">
        <f t="shared" si="45"/>
        <v>32033462015</v>
      </c>
      <c r="B1062" s="23">
        <f>VLOOKUP(H1062,Nomes!$H$2:$I$79,2,FALSE)</f>
        <v>46</v>
      </c>
      <c r="C1062" s="23">
        <f>VLOOKUP(D1062,Nomes!$C$2:$D$15,2,FALSE)</f>
        <v>14</v>
      </c>
      <c r="D1062" s="23">
        <v>2015</v>
      </c>
      <c r="E1062" s="23">
        <v>32</v>
      </c>
      <c r="F1062" s="23" t="s">
        <v>14</v>
      </c>
      <c r="G1062" s="23" t="s">
        <v>128</v>
      </c>
      <c r="H1062" s="23" t="s">
        <v>129</v>
      </c>
      <c r="I1062" s="23"/>
      <c r="J1062" s="23" t="s">
        <v>17</v>
      </c>
      <c r="K1062" s="23" t="s">
        <v>18</v>
      </c>
      <c r="L1062" s="23">
        <f>VLOOKUP(H1062,Regiões!$A$1:$E$79,4,FALSE)</f>
        <v>3</v>
      </c>
      <c r="M1062" s="23" t="str">
        <f>VLOOKUP(H1062,Regiões!$A$1:$E$79,5,FALSE)</f>
        <v>Sudoeste Serrana</v>
      </c>
      <c r="N1062" s="92">
        <v>45953.536999999997</v>
      </c>
      <c r="O1062" s="92">
        <v>50520.436000000002</v>
      </c>
      <c r="P1062" s="91">
        <f t="shared" si="44"/>
        <v>215367.25199999998</v>
      </c>
      <c r="Q1062" s="91">
        <v>146411.647</v>
      </c>
      <c r="R1062" s="92">
        <v>68955.604999999996</v>
      </c>
      <c r="S1062" s="92">
        <v>37472.347000000002</v>
      </c>
      <c r="T1062" s="92">
        <v>349313.57199999999</v>
      </c>
      <c r="U1062" s="92">
        <v>16127</v>
      </c>
      <c r="V1062" s="91">
        <v>21660.17</v>
      </c>
    </row>
    <row r="1063" spans="1:22" x14ac:dyDescent="0.25">
      <c r="A1063" s="27" t="str">
        <f t="shared" si="45"/>
        <v>32033532015</v>
      </c>
      <c r="B1063" s="23">
        <f>VLOOKUP(H1063,Nomes!$H$2:$I$79,2,FALSE)</f>
        <v>47</v>
      </c>
      <c r="C1063" s="23">
        <f>VLOOKUP(D1063,Nomes!$C$2:$D$15,2,FALSE)</f>
        <v>14</v>
      </c>
      <c r="D1063" s="23">
        <v>2015</v>
      </c>
      <c r="E1063" s="23">
        <v>32</v>
      </c>
      <c r="F1063" s="23" t="s">
        <v>14</v>
      </c>
      <c r="G1063" s="23" t="s">
        <v>130</v>
      </c>
      <c r="H1063" s="23" t="s">
        <v>131</v>
      </c>
      <c r="I1063" s="23"/>
      <c r="J1063" s="23" t="s">
        <v>22</v>
      </c>
      <c r="K1063" s="23" t="s">
        <v>23</v>
      </c>
      <c r="L1063" s="23">
        <f>VLOOKUP(H1063,Regiões!$A$1:$E$79,4,FALSE)</f>
        <v>8</v>
      </c>
      <c r="M1063" s="23" t="str">
        <f>VLOOKUP(H1063,Regiões!$A$1:$E$79,5,FALSE)</f>
        <v>Centro-Oeste</v>
      </c>
      <c r="N1063" s="92">
        <v>37456.377999999997</v>
      </c>
      <c r="O1063" s="92">
        <v>19540.276999999998</v>
      </c>
      <c r="P1063" s="91">
        <f t="shared" si="44"/>
        <v>137052.76999999999</v>
      </c>
      <c r="Q1063" s="91">
        <v>86708.928</v>
      </c>
      <c r="R1063" s="92">
        <v>50343.841999999997</v>
      </c>
      <c r="S1063" s="92">
        <v>15759.964</v>
      </c>
      <c r="T1063" s="92">
        <v>209809.38800000001</v>
      </c>
      <c r="U1063" s="92">
        <v>12353</v>
      </c>
      <c r="V1063" s="91">
        <v>16984.490000000002</v>
      </c>
    </row>
    <row r="1064" spans="1:22" x14ac:dyDescent="0.25">
      <c r="A1064" s="27" t="str">
        <f t="shared" si="45"/>
        <v>32034032015</v>
      </c>
      <c r="B1064" s="23">
        <f>VLOOKUP(H1064,Nomes!$H$2:$I$79,2,FALSE)</f>
        <v>48</v>
      </c>
      <c r="C1064" s="23">
        <f>VLOOKUP(D1064,Nomes!$C$2:$D$15,2,FALSE)</f>
        <v>14</v>
      </c>
      <c r="D1064" s="23">
        <v>2015</v>
      </c>
      <c r="E1064" s="23">
        <v>32</v>
      </c>
      <c r="F1064" s="23" t="s">
        <v>14</v>
      </c>
      <c r="G1064" s="23" t="s">
        <v>132</v>
      </c>
      <c r="H1064" s="23" t="s">
        <v>133</v>
      </c>
      <c r="I1064" s="23"/>
      <c r="J1064" s="23" t="s">
        <v>32</v>
      </c>
      <c r="K1064" s="23" t="s">
        <v>33</v>
      </c>
      <c r="L1064" s="23">
        <f>VLOOKUP(H1064,Regiões!$A$1:$E$79,4,FALSE)</f>
        <v>5</v>
      </c>
      <c r="M1064" s="23" t="str">
        <f>VLOOKUP(H1064,Regiões!$A$1:$E$79,5,FALSE)</f>
        <v>Central Sul</v>
      </c>
      <c r="N1064" s="92">
        <v>52297.904999999999</v>
      </c>
      <c r="O1064" s="92">
        <v>81905.654999999999</v>
      </c>
      <c r="P1064" s="91">
        <f t="shared" si="44"/>
        <v>272081.07199999999</v>
      </c>
      <c r="Q1064" s="91">
        <v>165996.06</v>
      </c>
      <c r="R1064" s="92">
        <v>106085.012</v>
      </c>
      <c r="S1064" s="92">
        <v>39614.947999999997</v>
      </c>
      <c r="T1064" s="92">
        <v>445899.58100000001</v>
      </c>
      <c r="U1064" s="92">
        <v>27349</v>
      </c>
      <c r="V1064" s="91">
        <v>16304.05</v>
      </c>
    </row>
    <row r="1065" spans="1:22" x14ac:dyDescent="0.25">
      <c r="A1065" s="27" t="str">
        <f t="shared" si="45"/>
        <v>32035022015</v>
      </c>
      <c r="B1065" s="23">
        <f>VLOOKUP(H1065,Nomes!$H$2:$I$79,2,FALSE)</f>
        <v>49</v>
      </c>
      <c r="C1065" s="23">
        <f>VLOOKUP(D1065,Nomes!$C$2:$D$15,2,FALSE)</f>
        <v>14</v>
      </c>
      <c r="D1065" s="23">
        <v>2015</v>
      </c>
      <c r="E1065" s="23">
        <v>32</v>
      </c>
      <c r="F1065" s="23" t="s">
        <v>14</v>
      </c>
      <c r="G1065" s="23" t="s">
        <v>134</v>
      </c>
      <c r="H1065" s="23" t="s">
        <v>135</v>
      </c>
      <c r="I1065" s="23"/>
      <c r="J1065" s="23" t="s">
        <v>51</v>
      </c>
      <c r="K1065" s="23" t="s">
        <v>52</v>
      </c>
      <c r="L1065" s="23">
        <f>VLOOKUP(H1065,Regiões!$A$1:$E$79,4,FALSE)</f>
        <v>9</v>
      </c>
      <c r="M1065" s="23" t="str">
        <f>VLOOKUP(H1065,Regiões!$A$1:$E$79,5,FALSE)</f>
        <v>Nordeste</v>
      </c>
      <c r="N1065" s="92">
        <v>64411.322999999997</v>
      </c>
      <c r="O1065" s="92">
        <v>39711.94</v>
      </c>
      <c r="P1065" s="91">
        <f t="shared" si="44"/>
        <v>190522.87</v>
      </c>
      <c r="Q1065" s="91">
        <v>114728.77800000001</v>
      </c>
      <c r="R1065" s="92">
        <v>75794.092000000004</v>
      </c>
      <c r="S1065" s="92">
        <v>25235.67</v>
      </c>
      <c r="T1065" s="92">
        <v>319881.80300000001</v>
      </c>
      <c r="U1065" s="92">
        <v>19224</v>
      </c>
      <c r="V1065" s="91">
        <v>16639.71</v>
      </c>
    </row>
    <row r="1066" spans="1:22" x14ac:dyDescent="0.25">
      <c r="A1066" s="27" t="str">
        <f t="shared" si="45"/>
        <v>32036012015</v>
      </c>
      <c r="B1066" s="23">
        <f>VLOOKUP(H1066,Nomes!$H$2:$I$79,2,FALSE)</f>
        <v>50</v>
      </c>
      <c r="C1066" s="23">
        <f>VLOOKUP(D1066,Nomes!$C$2:$D$15,2,FALSE)</f>
        <v>14</v>
      </c>
      <c r="D1066" s="23">
        <v>2015</v>
      </c>
      <c r="E1066" s="23">
        <v>32</v>
      </c>
      <c r="F1066" s="23" t="s">
        <v>14</v>
      </c>
      <c r="G1066" s="23" t="s">
        <v>137</v>
      </c>
      <c r="H1066" s="23" t="s">
        <v>138</v>
      </c>
      <c r="I1066" s="23"/>
      <c r="J1066" s="23" t="s">
        <v>51</v>
      </c>
      <c r="K1066" s="23" t="s">
        <v>52</v>
      </c>
      <c r="L1066" s="23">
        <f>VLOOKUP(H1066,Regiões!$A$1:$E$79,4,FALSE)</f>
        <v>9</v>
      </c>
      <c r="M1066" s="23" t="str">
        <f>VLOOKUP(H1066,Regiões!$A$1:$E$79,5,FALSE)</f>
        <v>Nordeste</v>
      </c>
      <c r="N1066" s="92">
        <v>23444.54</v>
      </c>
      <c r="O1066" s="92">
        <v>4090.6439999999998</v>
      </c>
      <c r="P1066" s="91">
        <f t="shared" si="44"/>
        <v>42666.486000000004</v>
      </c>
      <c r="Q1066" s="91">
        <v>15251.59</v>
      </c>
      <c r="R1066" s="92">
        <v>27414.896000000001</v>
      </c>
      <c r="S1066" s="92">
        <v>2954.97</v>
      </c>
      <c r="T1066" s="92">
        <v>73156.639999999999</v>
      </c>
      <c r="U1066" s="92">
        <v>5885</v>
      </c>
      <c r="V1066" s="91">
        <v>12431.03</v>
      </c>
    </row>
    <row r="1067" spans="1:22" x14ac:dyDescent="0.25">
      <c r="A1067" s="27" t="str">
        <f t="shared" si="45"/>
        <v>32037002015</v>
      </c>
      <c r="B1067" s="23">
        <f>VLOOKUP(H1067,Nomes!$H$2:$I$79,2,FALSE)</f>
        <v>51</v>
      </c>
      <c r="C1067" s="23">
        <f>VLOOKUP(D1067,Nomes!$C$2:$D$15,2,FALSE)</f>
        <v>14</v>
      </c>
      <c r="D1067" s="23">
        <v>2015</v>
      </c>
      <c r="E1067" s="23">
        <v>32</v>
      </c>
      <c r="F1067" s="23" t="s">
        <v>14</v>
      </c>
      <c r="G1067" s="23" t="s">
        <v>139</v>
      </c>
      <c r="H1067" s="23" t="s">
        <v>140</v>
      </c>
      <c r="I1067" s="23"/>
      <c r="J1067" s="23" t="s">
        <v>32</v>
      </c>
      <c r="K1067" s="23" t="s">
        <v>33</v>
      </c>
      <c r="L1067" s="23">
        <f>VLOOKUP(H1067,Regiões!$A$1:$E$79,4,FALSE)</f>
        <v>6</v>
      </c>
      <c r="M1067" s="23" t="str">
        <f>VLOOKUP(H1067,Regiões!$A$1:$E$79,5,FALSE)</f>
        <v>Caparaó</v>
      </c>
      <c r="N1067" s="92">
        <v>59499.667000000001</v>
      </c>
      <c r="O1067" s="92">
        <v>21330.446</v>
      </c>
      <c r="P1067" s="91">
        <f t="shared" si="44"/>
        <v>155617.09</v>
      </c>
      <c r="Q1067" s="91">
        <v>73407.650999999998</v>
      </c>
      <c r="R1067" s="92">
        <v>82209.438999999998</v>
      </c>
      <c r="S1067" s="92">
        <v>13884.174999999999</v>
      </c>
      <c r="T1067" s="92">
        <v>250331.378</v>
      </c>
      <c r="U1067" s="92">
        <v>18909</v>
      </c>
      <c r="V1067" s="91">
        <v>13238.74</v>
      </c>
    </row>
    <row r="1068" spans="1:22" x14ac:dyDescent="0.25">
      <c r="A1068" s="27" t="str">
        <f t="shared" si="45"/>
        <v>32038092015</v>
      </c>
      <c r="B1068" s="23">
        <f>VLOOKUP(H1068,Nomes!$H$2:$I$79,2,FALSE)</f>
        <v>52</v>
      </c>
      <c r="C1068" s="23">
        <f>VLOOKUP(D1068,Nomes!$C$2:$D$15,2,FALSE)</f>
        <v>14</v>
      </c>
      <c r="D1068" s="23">
        <v>2015</v>
      </c>
      <c r="E1068" s="23">
        <v>32</v>
      </c>
      <c r="F1068" s="23" t="s">
        <v>14</v>
      </c>
      <c r="G1068" s="23" t="s">
        <v>141</v>
      </c>
      <c r="H1068" s="23" t="s">
        <v>142</v>
      </c>
      <c r="I1068" s="23"/>
      <c r="J1068" s="23" t="s">
        <v>32</v>
      </c>
      <c r="K1068" s="23" t="s">
        <v>33</v>
      </c>
      <c r="L1068" s="23">
        <f>VLOOKUP(H1068,Regiões!$A$1:$E$79,4,FALSE)</f>
        <v>5</v>
      </c>
      <c r="M1068" s="23" t="str">
        <f>VLOOKUP(H1068,Regiões!$A$1:$E$79,5,FALSE)</f>
        <v>Central Sul</v>
      </c>
      <c r="N1068" s="92">
        <v>13396.583000000001</v>
      </c>
      <c r="O1068" s="92">
        <v>8273.3979999999992</v>
      </c>
      <c r="P1068" s="91">
        <f t="shared" si="44"/>
        <v>125968.314</v>
      </c>
      <c r="Q1068" s="91">
        <v>63358.949000000001</v>
      </c>
      <c r="R1068" s="92">
        <v>62609.364999999998</v>
      </c>
      <c r="S1068" s="92">
        <v>8784.3549999999996</v>
      </c>
      <c r="T1068" s="92">
        <v>156422.65100000001</v>
      </c>
      <c r="U1068" s="92">
        <v>15626</v>
      </c>
      <c r="V1068" s="91">
        <v>10010.41</v>
      </c>
    </row>
    <row r="1069" spans="1:22" x14ac:dyDescent="0.25">
      <c r="A1069" s="27" t="str">
        <f t="shared" si="45"/>
        <v>32039082015</v>
      </c>
      <c r="B1069" s="23">
        <f>VLOOKUP(H1069,Nomes!$H$2:$I$79,2,FALSE)</f>
        <v>53</v>
      </c>
      <c r="C1069" s="23">
        <f>VLOOKUP(D1069,Nomes!$C$2:$D$15,2,FALSE)</f>
        <v>14</v>
      </c>
      <c r="D1069" s="23">
        <v>2015</v>
      </c>
      <c r="E1069" s="23">
        <v>32</v>
      </c>
      <c r="F1069" s="23" t="s">
        <v>14</v>
      </c>
      <c r="G1069" s="23" t="s">
        <v>143</v>
      </c>
      <c r="H1069" s="23" t="s">
        <v>25</v>
      </c>
      <c r="I1069" s="23"/>
      <c r="J1069" s="23" t="s">
        <v>22</v>
      </c>
      <c r="K1069" s="23" t="s">
        <v>23</v>
      </c>
      <c r="L1069" s="23">
        <f>VLOOKUP(H1069,Regiões!$A$1:$E$79,4,FALSE)</f>
        <v>10</v>
      </c>
      <c r="M1069" s="23" t="str">
        <f>VLOOKUP(H1069,Regiões!$A$1:$E$79,5,FALSE)</f>
        <v>Noroeste</v>
      </c>
      <c r="N1069" s="92">
        <v>96875.365000000005</v>
      </c>
      <c r="O1069" s="92">
        <v>106853.815</v>
      </c>
      <c r="P1069" s="91">
        <f t="shared" si="44"/>
        <v>685277.52</v>
      </c>
      <c r="Q1069" s="91">
        <v>492793.16600000003</v>
      </c>
      <c r="R1069" s="92">
        <v>192484.35399999999</v>
      </c>
      <c r="S1069" s="92">
        <v>102895.077</v>
      </c>
      <c r="T1069" s="92">
        <v>991901.777</v>
      </c>
      <c r="U1069" s="92">
        <v>50294</v>
      </c>
      <c r="V1069" s="91">
        <v>19722.07</v>
      </c>
    </row>
    <row r="1070" spans="1:22" x14ac:dyDescent="0.25">
      <c r="A1070" s="27" t="str">
        <f t="shared" si="45"/>
        <v>32040052015</v>
      </c>
      <c r="B1070" s="23">
        <f>VLOOKUP(H1070,Nomes!$H$2:$I$79,2,FALSE)</f>
        <v>54</v>
      </c>
      <c r="C1070" s="23">
        <f>VLOOKUP(D1070,Nomes!$C$2:$D$15,2,FALSE)</f>
        <v>14</v>
      </c>
      <c r="D1070" s="23">
        <v>2015</v>
      </c>
      <c r="E1070" s="23">
        <v>32</v>
      </c>
      <c r="F1070" s="23" t="s">
        <v>14</v>
      </c>
      <c r="G1070" s="23" t="s">
        <v>144</v>
      </c>
      <c r="H1070" s="23" t="s">
        <v>145</v>
      </c>
      <c r="I1070" s="23"/>
      <c r="J1070" s="23" t="s">
        <v>22</v>
      </c>
      <c r="K1070" s="23" t="s">
        <v>23</v>
      </c>
      <c r="L1070" s="23">
        <f>VLOOKUP(H1070,Regiões!$A$1:$E$79,4,FALSE)</f>
        <v>8</v>
      </c>
      <c r="M1070" s="23" t="str">
        <f>VLOOKUP(H1070,Regiões!$A$1:$E$79,5,FALSE)</f>
        <v>Centro-Oeste</v>
      </c>
      <c r="N1070" s="92">
        <v>34590.453000000001</v>
      </c>
      <c r="O1070" s="92">
        <v>10270.800999999999</v>
      </c>
      <c r="P1070" s="91">
        <f t="shared" si="44"/>
        <v>161208.43</v>
      </c>
      <c r="Q1070" s="91">
        <v>72909.811000000002</v>
      </c>
      <c r="R1070" s="92">
        <v>88298.619000000006</v>
      </c>
      <c r="S1070" s="92">
        <v>10602.262000000001</v>
      </c>
      <c r="T1070" s="92">
        <v>216671.94500000001</v>
      </c>
      <c r="U1070" s="92">
        <v>23418</v>
      </c>
      <c r="V1070" s="91">
        <v>9252.3700000000008</v>
      </c>
    </row>
    <row r="1071" spans="1:22" x14ac:dyDescent="0.25">
      <c r="A1071" s="27" t="str">
        <f t="shared" si="45"/>
        <v>32040542015</v>
      </c>
      <c r="B1071" s="23">
        <f>VLOOKUP(H1071,Nomes!$H$2:$I$79,2,FALSE)</f>
        <v>55</v>
      </c>
      <c r="C1071" s="23">
        <f>VLOOKUP(D1071,Nomes!$C$2:$D$15,2,FALSE)</f>
        <v>14</v>
      </c>
      <c r="D1071" s="23">
        <v>2015</v>
      </c>
      <c r="E1071" s="23">
        <v>32</v>
      </c>
      <c r="F1071" s="23" t="s">
        <v>14</v>
      </c>
      <c r="G1071" s="23" t="s">
        <v>146</v>
      </c>
      <c r="H1071" s="23" t="s">
        <v>147</v>
      </c>
      <c r="I1071" s="23"/>
      <c r="J1071" s="23" t="s">
        <v>51</v>
      </c>
      <c r="K1071" s="23" t="s">
        <v>52</v>
      </c>
      <c r="L1071" s="23">
        <f>VLOOKUP(H1071,Regiões!$A$1:$E$79,4,FALSE)</f>
        <v>9</v>
      </c>
      <c r="M1071" s="23" t="str">
        <f>VLOOKUP(H1071,Regiões!$A$1:$E$79,5,FALSE)</f>
        <v>Nordeste</v>
      </c>
      <c r="N1071" s="92">
        <v>31335.204000000002</v>
      </c>
      <c r="O1071" s="92">
        <v>34627.322</v>
      </c>
      <c r="P1071" s="91">
        <f t="shared" si="44"/>
        <v>208622.326</v>
      </c>
      <c r="Q1071" s="91">
        <v>109130.387</v>
      </c>
      <c r="R1071" s="92">
        <v>99491.938999999998</v>
      </c>
      <c r="S1071" s="92">
        <v>16800.028999999999</v>
      </c>
      <c r="T1071" s="92">
        <v>291384.88099999999</v>
      </c>
      <c r="U1071" s="92">
        <v>26128</v>
      </c>
      <c r="V1071" s="91">
        <v>11152.21</v>
      </c>
    </row>
    <row r="1072" spans="1:22" x14ac:dyDescent="0.25">
      <c r="A1072" s="27" t="str">
        <f t="shared" si="45"/>
        <v>32041042015</v>
      </c>
      <c r="B1072" s="23">
        <f>VLOOKUP(H1072,Nomes!$H$2:$I$79,2,FALSE)</f>
        <v>56</v>
      </c>
      <c r="C1072" s="23">
        <f>VLOOKUP(D1072,Nomes!$C$2:$D$15,2,FALSE)</f>
        <v>14</v>
      </c>
      <c r="D1072" s="23">
        <v>2015</v>
      </c>
      <c r="E1072" s="23">
        <v>32</v>
      </c>
      <c r="F1072" s="23" t="s">
        <v>14</v>
      </c>
      <c r="G1072" s="23" t="s">
        <v>148</v>
      </c>
      <c r="H1072" s="23" t="s">
        <v>149</v>
      </c>
      <c r="I1072" s="23"/>
      <c r="J1072" s="23" t="s">
        <v>51</v>
      </c>
      <c r="K1072" s="23" t="s">
        <v>52</v>
      </c>
      <c r="L1072" s="23">
        <f>VLOOKUP(H1072,Regiões!$A$1:$E$79,4,FALSE)</f>
        <v>9</v>
      </c>
      <c r="M1072" s="23" t="str">
        <f>VLOOKUP(H1072,Regiões!$A$1:$E$79,5,FALSE)</f>
        <v>Nordeste</v>
      </c>
      <c r="N1072" s="92">
        <v>81609.926000000007</v>
      </c>
      <c r="O1072" s="92">
        <v>22341.194</v>
      </c>
      <c r="P1072" s="91">
        <f t="shared" si="44"/>
        <v>261510.44899999999</v>
      </c>
      <c r="Q1072" s="91">
        <v>153637.386</v>
      </c>
      <c r="R1072" s="92">
        <v>107873.06299999999</v>
      </c>
      <c r="S1072" s="92">
        <v>34015.624000000003</v>
      </c>
      <c r="T1072" s="92">
        <v>399477.19500000001</v>
      </c>
      <c r="U1072" s="92">
        <v>26589</v>
      </c>
      <c r="V1072" s="91">
        <v>15024.15</v>
      </c>
    </row>
    <row r="1073" spans="1:22" x14ac:dyDescent="0.25">
      <c r="A1073" s="27" t="str">
        <f t="shared" si="45"/>
        <v>32042032015</v>
      </c>
      <c r="B1073" s="23">
        <f>VLOOKUP(H1073,Nomes!$H$2:$I$79,2,FALSE)</f>
        <v>57</v>
      </c>
      <c r="C1073" s="23">
        <f>VLOOKUP(D1073,Nomes!$C$2:$D$15,2,FALSE)</f>
        <v>14</v>
      </c>
      <c r="D1073" s="23">
        <v>2015</v>
      </c>
      <c r="E1073" s="23">
        <v>32</v>
      </c>
      <c r="F1073" s="23" t="s">
        <v>14</v>
      </c>
      <c r="G1073" s="23" t="s">
        <v>150</v>
      </c>
      <c r="H1073" s="23" t="s">
        <v>151</v>
      </c>
      <c r="I1073" s="23"/>
      <c r="J1073" s="23" t="s">
        <v>17</v>
      </c>
      <c r="K1073" s="23" t="s">
        <v>18</v>
      </c>
      <c r="L1073" s="23">
        <f>VLOOKUP(H1073,Regiões!$A$1:$E$79,4,FALSE)</f>
        <v>4</v>
      </c>
      <c r="M1073" s="23" t="str">
        <f>VLOOKUP(H1073,Regiões!$A$1:$E$79,5,FALSE)</f>
        <v>Litoral Sul</v>
      </c>
      <c r="N1073" s="92">
        <v>11405.379000000001</v>
      </c>
      <c r="O1073" s="92">
        <v>191386.84599999999</v>
      </c>
      <c r="P1073" s="91">
        <f t="shared" si="44"/>
        <v>275978.761</v>
      </c>
      <c r="Q1073" s="91">
        <v>179007.524</v>
      </c>
      <c r="R1073" s="92">
        <v>96971.236999999994</v>
      </c>
      <c r="S1073" s="92">
        <v>22603.821</v>
      </c>
      <c r="T1073" s="92">
        <v>501374.80599999998</v>
      </c>
      <c r="U1073" s="92">
        <v>20716</v>
      </c>
      <c r="V1073" s="91">
        <v>24202.3</v>
      </c>
    </row>
    <row r="1074" spans="1:22" x14ac:dyDescent="0.25">
      <c r="A1074" s="27" t="str">
        <f t="shared" si="45"/>
        <v>32042522015</v>
      </c>
      <c r="B1074" s="23">
        <f>VLOOKUP(H1074,Nomes!$H$2:$I$79,2,FALSE)</f>
        <v>58</v>
      </c>
      <c r="C1074" s="23">
        <f>VLOOKUP(D1074,Nomes!$C$2:$D$15,2,FALSE)</f>
        <v>14</v>
      </c>
      <c r="D1074" s="23">
        <v>2015</v>
      </c>
      <c r="E1074" s="23">
        <v>32</v>
      </c>
      <c r="F1074" s="23" t="s">
        <v>14</v>
      </c>
      <c r="G1074" s="23" t="s">
        <v>152</v>
      </c>
      <c r="H1074" s="23" t="s">
        <v>153</v>
      </c>
      <c r="I1074" s="23"/>
      <c r="J1074" s="23" t="s">
        <v>51</v>
      </c>
      <c r="K1074" s="23" t="s">
        <v>52</v>
      </c>
      <c r="L1074" s="23">
        <f>VLOOKUP(H1074,Regiões!$A$1:$E$79,4,FALSE)</f>
        <v>9</v>
      </c>
      <c r="M1074" s="23" t="str">
        <f>VLOOKUP(H1074,Regiões!$A$1:$E$79,5,FALSE)</f>
        <v>Nordeste</v>
      </c>
      <c r="N1074" s="92">
        <v>13653.359</v>
      </c>
      <c r="O1074" s="92">
        <v>7069.6689999999999</v>
      </c>
      <c r="P1074" s="91">
        <f t="shared" si="44"/>
        <v>55642.084000000003</v>
      </c>
      <c r="Q1074" s="91">
        <v>23475.169000000002</v>
      </c>
      <c r="R1074" s="92">
        <v>32166.915000000001</v>
      </c>
      <c r="S1074" s="92">
        <v>3333.7669999999998</v>
      </c>
      <c r="T1074" s="92">
        <v>79698.879000000001</v>
      </c>
      <c r="U1074" s="92">
        <v>7749</v>
      </c>
      <c r="V1074" s="91">
        <v>10285.049999999999</v>
      </c>
    </row>
    <row r="1075" spans="1:22" x14ac:dyDescent="0.25">
      <c r="A1075" s="27" t="str">
        <f t="shared" si="45"/>
        <v>32043022015</v>
      </c>
      <c r="B1075" s="23">
        <f>VLOOKUP(H1075,Nomes!$H$2:$I$79,2,FALSE)</f>
        <v>59</v>
      </c>
      <c r="C1075" s="23">
        <f>VLOOKUP(D1075,Nomes!$C$2:$D$15,2,FALSE)</f>
        <v>14</v>
      </c>
      <c r="D1075" s="23">
        <v>2015</v>
      </c>
      <c r="E1075" s="23">
        <v>32</v>
      </c>
      <c r="F1075" s="23" t="s">
        <v>14</v>
      </c>
      <c r="G1075" s="23" t="s">
        <v>154</v>
      </c>
      <c r="H1075" s="23" t="s">
        <v>155</v>
      </c>
      <c r="I1075" s="23"/>
      <c r="J1075" s="23" t="s">
        <v>32</v>
      </c>
      <c r="K1075" s="23" t="s">
        <v>33</v>
      </c>
      <c r="L1075" s="23">
        <f>VLOOKUP(H1075,Regiões!$A$1:$E$79,4,FALSE)</f>
        <v>4</v>
      </c>
      <c r="M1075" s="23" t="str">
        <f>VLOOKUP(H1075,Regiões!$A$1:$E$79,5,FALSE)</f>
        <v>Litoral Sul</v>
      </c>
      <c r="N1075" s="92">
        <v>38374.410000000003</v>
      </c>
      <c r="O1075" s="92">
        <v>4419008.7589999996</v>
      </c>
      <c r="P1075" s="91">
        <f t="shared" si="44"/>
        <v>1294172.544</v>
      </c>
      <c r="Q1075" s="91">
        <v>1195906.862</v>
      </c>
      <c r="R1075" s="92">
        <v>98265.682000000001</v>
      </c>
      <c r="S1075" s="92">
        <v>51567.273999999998</v>
      </c>
      <c r="T1075" s="92">
        <v>5803122.9859999996</v>
      </c>
      <c r="U1075" s="92">
        <v>11309</v>
      </c>
      <c r="V1075" s="91">
        <v>513142.01</v>
      </c>
    </row>
    <row r="1076" spans="1:22" x14ac:dyDescent="0.25">
      <c r="A1076" s="27" t="str">
        <f t="shared" si="45"/>
        <v>32043512015</v>
      </c>
      <c r="B1076" s="23">
        <f>VLOOKUP(H1076,Nomes!$H$2:$I$79,2,FALSE)</f>
        <v>60</v>
      </c>
      <c r="C1076" s="23">
        <f>VLOOKUP(D1076,Nomes!$C$2:$D$15,2,FALSE)</f>
        <v>14</v>
      </c>
      <c r="D1076" s="23">
        <v>2015</v>
      </c>
      <c r="E1076" s="23">
        <v>32</v>
      </c>
      <c r="F1076" s="23" t="s">
        <v>14</v>
      </c>
      <c r="G1076" s="23" t="s">
        <v>156</v>
      </c>
      <c r="H1076" s="23" t="s">
        <v>157</v>
      </c>
      <c r="I1076" s="23"/>
      <c r="J1076" s="23" t="s">
        <v>51</v>
      </c>
      <c r="K1076" s="23" t="s">
        <v>52</v>
      </c>
      <c r="L1076" s="23">
        <f>VLOOKUP(H1076,Regiões!$A$1:$E$79,4,FALSE)</f>
        <v>7</v>
      </c>
      <c r="M1076" s="23" t="str">
        <f>VLOOKUP(H1076,Regiões!$A$1:$E$79,5,FALSE)</f>
        <v>Rio Doce</v>
      </c>
      <c r="N1076" s="92">
        <v>54697.275000000001</v>
      </c>
      <c r="O1076" s="92">
        <v>26259.585999999999</v>
      </c>
      <c r="P1076" s="91">
        <f t="shared" si="44"/>
        <v>261293.56700000001</v>
      </c>
      <c r="Q1076" s="91">
        <v>174937.62400000001</v>
      </c>
      <c r="R1076" s="92">
        <v>86355.942999999999</v>
      </c>
      <c r="S1076" s="92">
        <v>43577.548999999999</v>
      </c>
      <c r="T1076" s="92">
        <v>385827.97600000002</v>
      </c>
      <c r="U1076" s="92">
        <v>19181</v>
      </c>
      <c r="V1076" s="91">
        <v>20115.11</v>
      </c>
    </row>
    <row r="1077" spans="1:22" x14ac:dyDescent="0.25">
      <c r="A1077" s="27" t="str">
        <f t="shared" si="45"/>
        <v>32044012015</v>
      </c>
      <c r="B1077" s="23">
        <f>VLOOKUP(H1077,Nomes!$H$2:$I$79,2,FALSE)</f>
        <v>61</v>
      </c>
      <c r="C1077" s="23">
        <f>VLOOKUP(D1077,Nomes!$C$2:$D$15,2,FALSE)</f>
        <v>14</v>
      </c>
      <c r="D1077" s="23">
        <v>2015</v>
      </c>
      <c r="E1077" s="23">
        <v>32</v>
      </c>
      <c r="F1077" s="23" t="s">
        <v>14</v>
      </c>
      <c r="G1077" s="23" t="s">
        <v>158</v>
      </c>
      <c r="H1077" s="23" t="s">
        <v>159</v>
      </c>
      <c r="I1077" s="23"/>
      <c r="J1077" s="23" t="s">
        <v>17</v>
      </c>
      <c r="K1077" s="23" t="s">
        <v>18</v>
      </c>
      <c r="L1077" s="23">
        <f>VLOOKUP(H1077,Regiões!$A$1:$E$79,4,FALSE)</f>
        <v>4</v>
      </c>
      <c r="M1077" s="23" t="str">
        <f>VLOOKUP(H1077,Regiões!$A$1:$E$79,5,FALSE)</f>
        <v>Litoral Sul</v>
      </c>
      <c r="N1077" s="92">
        <v>12065.45</v>
      </c>
      <c r="O1077" s="92">
        <v>45410.953000000001</v>
      </c>
      <c r="P1077" s="91">
        <f t="shared" si="44"/>
        <v>115722.061</v>
      </c>
      <c r="Q1077" s="91">
        <v>66333.936000000002</v>
      </c>
      <c r="R1077" s="92">
        <v>49388.125</v>
      </c>
      <c r="S1077" s="92">
        <v>19030.948</v>
      </c>
      <c r="T1077" s="92">
        <v>192229.413</v>
      </c>
      <c r="U1077" s="92">
        <v>12045</v>
      </c>
      <c r="V1077" s="91">
        <v>15959.27</v>
      </c>
    </row>
    <row r="1078" spans="1:22" x14ac:dyDescent="0.25">
      <c r="A1078" s="27" t="str">
        <f t="shared" si="45"/>
        <v>32045002015</v>
      </c>
      <c r="B1078" s="23">
        <f>VLOOKUP(H1078,Nomes!$H$2:$I$79,2,FALSE)</f>
        <v>62</v>
      </c>
      <c r="C1078" s="23">
        <f>VLOOKUP(D1078,Nomes!$C$2:$D$15,2,FALSE)</f>
        <v>14</v>
      </c>
      <c r="D1078" s="23">
        <v>2015</v>
      </c>
      <c r="E1078" s="23">
        <v>32</v>
      </c>
      <c r="F1078" s="23" t="s">
        <v>14</v>
      </c>
      <c r="G1078" s="23" t="s">
        <v>160</v>
      </c>
      <c r="H1078" s="23" t="s">
        <v>161</v>
      </c>
      <c r="I1078" s="23"/>
      <c r="J1078" s="23" t="s">
        <v>17</v>
      </c>
      <c r="K1078" s="23" t="s">
        <v>18</v>
      </c>
      <c r="L1078" s="23">
        <f>VLOOKUP(H1078,Regiões!$A$1:$E$79,4,FALSE)</f>
        <v>2</v>
      </c>
      <c r="M1078" s="23" t="str">
        <f>VLOOKUP(H1078,Regiões!$A$1:$E$79,5,FALSE)</f>
        <v>Central Serrana</v>
      </c>
      <c r="N1078" s="92">
        <v>50461.040999999997</v>
      </c>
      <c r="O1078" s="92">
        <v>21371.246999999999</v>
      </c>
      <c r="P1078" s="91">
        <f t="shared" si="44"/>
        <v>94891.247000000003</v>
      </c>
      <c r="Q1078" s="91">
        <v>41326.167000000001</v>
      </c>
      <c r="R1078" s="92">
        <v>53565.08</v>
      </c>
      <c r="S1078" s="92">
        <v>7629.5529999999999</v>
      </c>
      <c r="T1078" s="92">
        <v>174353.08799999999</v>
      </c>
      <c r="U1078" s="92">
        <v>12885</v>
      </c>
      <c r="V1078" s="91">
        <v>13531.48</v>
      </c>
    </row>
    <row r="1079" spans="1:22" x14ac:dyDescent="0.25">
      <c r="A1079" s="27" t="str">
        <f t="shared" si="45"/>
        <v>32045592015</v>
      </c>
      <c r="B1079" s="23">
        <f>VLOOKUP(H1079,Nomes!$H$2:$I$79,2,FALSE)</f>
        <v>63</v>
      </c>
      <c r="C1079" s="23">
        <f>VLOOKUP(D1079,Nomes!$C$2:$D$15,2,FALSE)</f>
        <v>14</v>
      </c>
      <c r="D1079" s="23">
        <v>2015</v>
      </c>
      <c r="E1079" s="23">
        <v>32</v>
      </c>
      <c r="F1079" s="23" t="s">
        <v>14</v>
      </c>
      <c r="G1079" s="23" t="s">
        <v>162</v>
      </c>
      <c r="H1079" s="23" t="s">
        <v>163</v>
      </c>
      <c r="I1079" s="23"/>
      <c r="J1079" s="23" t="s">
        <v>17</v>
      </c>
      <c r="K1079" s="23" t="s">
        <v>18</v>
      </c>
      <c r="L1079" s="23">
        <f>VLOOKUP(H1079,Regiões!$A$1:$E$79,4,FALSE)</f>
        <v>2</v>
      </c>
      <c r="M1079" s="23" t="str">
        <f>VLOOKUP(H1079,Regiões!$A$1:$E$79,5,FALSE)</f>
        <v>Central Serrana</v>
      </c>
      <c r="N1079" s="92">
        <v>432797.31</v>
      </c>
      <c r="O1079" s="92">
        <v>59295.392999999996</v>
      </c>
      <c r="P1079" s="91">
        <f t="shared" si="44"/>
        <v>475721.39800000004</v>
      </c>
      <c r="Q1079" s="91">
        <v>322801.12400000001</v>
      </c>
      <c r="R1079" s="92">
        <v>152920.274</v>
      </c>
      <c r="S1079" s="92">
        <v>66738.563999999998</v>
      </c>
      <c r="T1079" s="92">
        <v>1034552.664</v>
      </c>
      <c r="U1079" s="92">
        <v>38850</v>
      </c>
      <c r="V1079" s="91">
        <v>26629.41</v>
      </c>
    </row>
    <row r="1080" spans="1:22" x14ac:dyDescent="0.25">
      <c r="A1080" s="27" t="str">
        <f t="shared" si="45"/>
        <v>32046092015</v>
      </c>
      <c r="B1080" s="23">
        <f>VLOOKUP(H1080,Nomes!$H$2:$I$79,2,FALSE)</f>
        <v>64</v>
      </c>
      <c r="C1080" s="23">
        <f>VLOOKUP(D1080,Nomes!$C$2:$D$15,2,FALSE)</f>
        <v>14</v>
      </c>
      <c r="D1080" s="23">
        <v>2015</v>
      </c>
      <c r="E1080" s="23">
        <v>32</v>
      </c>
      <c r="F1080" s="23" t="s">
        <v>14</v>
      </c>
      <c r="G1080" s="23" t="s">
        <v>164</v>
      </c>
      <c r="H1080" s="23" t="s">
        <v>107</v>
      </c>
      <c r="I1080" s="23"/>
      <c r="J1080" s="23" t="s">
        <v>17</v>
      </c>
      <c r="K1080" s="23" t="s">
        <v>18</v>
      </c>
      <c r="L1080" s="23">
        <f>VLOOKUP(H1080,Regiões!$A$1:$E$79,4,FALSE)</f>
        <v>2</v>
      </c>
      <c r="M1080" s="23" t="str">
        <f>VLOOKUP(H1080,Regiões!$A$1:$E$79,5,FALSE)</f>
        <v>Central Serrana</v>
      </c>
      <c r="N1080" s="92">
        <v>63518.908000000003</v>
      </c>
      <c r="O1080" s="92">
        <v>37024.088000000003</v>
      </c>
      <c r="P1080" s="91">
        <f t="shared" si="44"/>
        <v>274514.06400000001</v>
      </c>
      <c r="Q1080" s="91">
        <v>177977.231</v>
      </c>
      <c r="R1080" s="92">
        <v>96536.832999999999</v>
      </c>
      <c r="S1080" s="92">
        <v>29799.014999999999</v>
      </c>
      <c r="T1080" s="92">
        <v>404856.07500000001</v>
      </c>
      <c r="U1080" s="92">
        <v>23735</v>
      </c>
      <c r="V1080" s="91">
        <v>17057.34</v>
      </c>
    </row>
    <row r="1081" spans="1:22" x14ac:dyDescent="0.25">
      <c r="A1081" s="27" t="str">
        <f t="shared" si="45"/>
        <v>32046582015</v>
      </c>
      <c r="B1081" s="23">
        <f>VLOOKUP(H1081,Nomes!$H$2:$I$79,2,FALSE)</f>
        <v>65</v>
      </c>
      <c r="C1081" s="23">
        <f>VLOOKUP(D1081,Nomes!$C$2:$D$15,2,FALSE)</f>
        <v>14</v>
      </c>
      <c r="D1081" s="23">
        <v>2015</v>
      </c>
      <c r="E1081" s="23">
        <v>32</v>
      </c>
      <c r="F1081" s="23" t="s">
        <v>14</v>
      </c>
      <c r="G1081" s="23" t="s">
        <v>165</v>
      </c>
      <c r="H1081" s="23" t="s">
        <v>166</v>
      </c>
      <c r="I1081" s="23"/>
      <c r="J1081" s="23" t="s">
        <v>22</v>
      </c>
      <c r="K1081" s="23" t="s">
        <v>23</v>
      </c>
      <c r="L1081" s="23">
        <f>VLOOKUP(H1081,Regiões!$A$1:$E$79,4,FALSE)</f>
        <v>8</v>
      </c>
      <c r="M1081" s="23" t="str">
        <f>VLOOKUP(H1081,Regiões!$A$1:$E$79,5,FALSE)</f>
        <v>Centro-Oeste</v>
      </c>
      <c r="N1081" s="92">
        <v>24102.058000000001</v>
      </c>
      <c r="O1081" s="92">
        <v>47449.580999999998</v>
      </c>
      <c r="P1081" s="91">
        <f t="shared" si="44"/>
        <v>100205.36</v>
      </c>
      <c r="Q1081" s="91">
        <v>61587.777999999998</v>
      </c>
      <c r="R1081" s="92">
        <v>38617.582000000002</v>
      </c>
      <c r="S1081" s="92">
        <v>25028.208999999999</v>
      </c>
      <c r="T1081" s="92">
        <v>196785.20800000001</v>
      </c>
      <c r="U1081" s="92">
        <v>8709</v>
      </c>
      <c r="V1081" s="91">
        <v>22595.61</v>
      </c>
    </row>
    <row r="1082" spans="1:22" x14ac:dyDescent="0.25">
      <c r="A1082" s="27" t="str">
        <f t="shared" si="45"/>
        <v>32047082015</v>
      </c>
      <c r="B1082" s="23">
        <f>VLOOKUP(H1082,Nomes!$H$2:$I$79,2,FALSE)</f>
        <v>66</v>
      </c>
      <c r="C1082" s="23">
        <f>VLOOKUP(D1082,Nomes!$C$2:$D$15,2,FALSE)</f>
        <v>14</v>
      </c>
      <c r="D1082" s="23">
        <v>2015</v>
      </c>
      <c r="E1082" s="23">
        <v>32</v>
      </c>
      <c r="F1082" s="23" t="s">
        <v>14</v>
      </c>
      <c r="G1082" s="23" t="s">
        <v>167</v>
      </c>
      <c r="H1082" s="23" t="s">
        <v>168</v>
      </c>
      <c r="I1082" s="23"/>
      <c r="J1082" s="23" t="s">
        <v>22</v>
      </c>
      <c r="K1082" s="23" t="s">
        <v>23</v>
      </c>
      <c r="L1082" s="23">
        <f>VLOOKUP(H1082,Regiões!$A$1:$E$79,4,FALSE)</f>
        <v>8</v>
      </c>
      <c r="M1082" s="23" t="str">
        <f>VLOOKUP(H1082,Regiões!$A$1:$E$79,5,FALSE)</f>
        <v>Centro-Oeste</v>
      </c>
      <c r="N1082" s="92">
        <v>39312.142999999996</v>
      </c>
      <c r="O1082" s="92">
        <v>80229.739000000001</v>
      </c>
      <c r="P1082" s="91">
        <f t="shared" si="44"/>
        <v>394796.25599999999</v>
      </c>
      <c r="Q1082" s="91">
        <v>259998.36199999999</v>
      </c>
      <c r="R1082" s="92">
        <v>134797.894</v>
      </c>
      <c r="S1082" s="92">
        <v>54427.733</v>
      </c>
      <c r="T1082" s="92">
        <v>568765.87100000004</v>
      </c>
      <c r="U1082" s="92">
        <v>36328</v>
      </c>
      <c r="V1082" s="91">
        <v>15656.4</v>
      </c>
    </row>
    <row r="1083" spans="1:22" x14ac:dyDescent="0.25">
      <c r="A1083" s="27" t="str">
        <f t="shared" si="45"/>
        <v>32048072015</v>
      </c>
      <c r="B1083" s="23">
        <f>VLOOKUP(H1083,Nomes!$H$2:$I$79,2,FALSE)</f>
        <v>67</v>
      </c>
      <c r="C1083" s="23">
        <f>VLOOKUP(D1083,Nomes!$C$2:$D$15,2,FALSE)</f>
        <v>14</v>
      </c>
      <c r="D1083" s="23">
        <v>2015</v>
      </c>
      <c r="E1083" s="23">
        <v>32</v>
      </c>
      <c r="F1083" s="23" t="s">
        <v>14</v>
      </c>
      <c r="G1083" s="23" t="s">
        <v>169</v>
      </c>
      <c r="H1083" s="23" t="s">
        <v>170</v>
      </c>
      <c r="I1083" s="23"/>
      <c r="J1083" s="23" t="s">
        <v>32</v>
      </c>
      <c r="K1083" s="23" t="s">
        <v>33</v>
      </c>
      <c r="L1083" s="23">
        <f>VLOOKUP(H1083,Regiões!$A$1:$E$79,4,FALSE)</f>
        <v>6</v>
      </c>
      <c r="M1083" s="23" t="str">
        <f>VLOOKUP(H1083,Regiões!$A$1:$E$79,5,FALSE)</f>
        <v>Caparaó</v>
      </c>
      <c r="N1083" s="92">
        <v>12417.45</v>
      </c>
      <c r="O1083" s="92">
        <v>21372.616999999998</v>
      </c>
      <c r="P1083" s="91">
        <f t="shared" si="44"/>
        <v>93954.239999999991</v>
      </c>
      <c r="Q1083" s="91">
        <v>49733.010999999999</v>
      </c>
      <c r="R1083" s="92">
        <v>44221.228999999999</v>
      </c>
      <c r="S1083" s="92">
        <v>6962.6289999999999</v>
      </c>
      <c r="T1083" s="92">
        <v>134706.93599999999</v>
      </c>
      <c r="U1083" s="92">
        <v>11012</v>
      </c>
      <c r="V1083" s="91">
        <v>12232.74</v>
      </c>
    </row>
    <row r="1084" spans="1:22" x14ac:dyDescent="0.25">
      <c r="A1084" s="27" t="str">
        <f t="shared" si="45"/>
        <v>32049062015</v>
      </c>
      <c r="B1084" s="23">
        <f>VLOOKUP(H1084,Nomes!$H$2:$I$79,2,FALSE)</f>
        <v>68</v>
      </c>
      <c r="C1084" s="23">
        <f>VLOOKUP(D1084,Nomes!$C$2:$D$15,2,FALSE)</f>
        <v>14</v>
      </c>
      <c r="D1084" s="23">
        <v>2015</v>
      </c>
      <c r="E1084" s="23">
        <v>32</v>
      </c>
      <c r="F1084" s="23" t="s">
        <v>14</v>
      </c>
      <c r="G1084" s="23" t="s">
        <v>171</v>
      </c>
      <c r="H1084" s="23" t="s">
        <v>78</v>
      </c>
      <c r="I1084" s="23"/>
      <c r="J1084" s="23" t="s">
        <v>51</v>
      </c>
      <c r="K1084" s="23" t="s">
        <v>52</v>
      </c>
      <c r="L1084" s="23">
        <f>VLOOKUP(H1084,Regiões!$A$1:$E$79,4,FALSE)</f>
        <v>9</v>
      </c>
      <c r="M1084" s="23" t="str">
        <f>VLOOKUP(H1084,Regiões!$A$1:$E$79,5,FALSE)</f>
        <v>Nordeste</v>
      </c>
      <c r="N1084" s="92">
        <v>195827.77799999999</v>
      </c>
      <c r="O1084" s="92">
        <v>261203.16200000001</v>
      </c>
      <c r="P1084" s="91">
        <f t="shared" si="44"/>
        <v>1493213.7880000002</v>
      </c>
      <c r="Q1084" s="91">
        <v>976982.71200000006</v>
      </c>
      <c r="R1084" s="92">
        <v>516231.076</v>
      </c>
      <c r="S1084" s="92">
        <v>174857.989</v>
      </c>
      <c r="T1084" s="92">
        <v>2125102.7170000002</v>
      </c>
      <c r="U1084" s="92">
        <v>124575</v>
      </c>
      <c r="V1084" s="91">
        <v>17058.82</v>
      </c>
    </row>
    <row r="1085" spans="1:22" x14ac:dyDescent="0.25">
      <c r="A1085" s="27" t="str">
        <f t="shared" si="45"/>
        <v>32049552015</v>
      </c>
      <c r="B1085" s="23">
        <f>VLOOKUP(H1085,Nomes!$H$2:$I$79,2,FALSE)</f>
        <v>69</v>
      </c>
      <c r="C1085" s="23">
        <f>VLOOKUP(D1085,Nomes!$C$2:$D$15,2,FALSE)</f>
        <v>14</v>
      </c>
      <c r="D1085" s="23">
        <v>2015</v>
      </c>
      <c r="E1085" s="23">
        <v>32</v>
      </c>
      <c r="F1085" s="23" t="s">
        <v>14</v>
      </c>
      <c r="G1085" s="23" t="s">
        <v>172</v>
      </c>
      <c r="H1085" s="23" t="s">
        <v>173</v>
      </c>
      <c r="I1085" s="23"/>
      <c r="J1085" s="23" t="s">
        <v>17</v>
      </c>
      <c r="K1085" s="23" t="s">
        <v>18</v>
      </c>
      <c r="L1085" s="23">
        <f>VLOOKUP(H1085,Regiões!$A$1:$E$79,4,FALSE)</f>
        <v>8</v>
      </c>
      <c r="M1085" s="23" t="str">
        <f>VLOOKUP(H1085,Regiões!$A$1:$E$79,5,FALSE)</f>
        <v>Centro-Oeste</v>
      </c>
      <c r="N1085" s="92">
        <v>28779.558000000001</v>
      </c>
      <c r="O1085" s="92">
        <v>23492.669000000002</v>
      </c>
      <c r="P1085" s="91">
        <f t="shared" si="44"/>
        <v>118955.201</v>
      </c>
      <c r="Q1085" s="91">
        <v>71389.429999999993</v>
      </c>
      <c r="R1085" s="92">
        <v>47565.771000000001</v>
      </c>
      <c r="S1085" s="92">
        <v>15056.098</v>
      </c>
      <c r="T1085" s="92">
        <v>186283.52600000001</v>
      </c>
      <c r="U1085" s="92">
        <v>12384</v>
      </c>
      <c r="V1085" s="91">
        <v>15042.27</v>
      </c>
    </row>
    <row r="1086" spans="1:22" x14ac:dyDescent="0.25">
      <c r="A1086" s="27" t="str">
        <f t="shared" si="45"/>
        <v>32050022015</v>
      </c>
      <c r="B1086" s="23">
        <f>VLOOKUP(H1086,Nomes!$H$2:$I$79,2,FALSE)</f>
        <v>70</v>
      </c>
      <c r="C1086" s="23">
        <f>VLOOKUP(D1086,Nomes!$C$2:$D$15,2,FALSE)</f>
        <v>14</v>
      </c>
      <c r="D1086" s="23">
        <v>2015</v>
      </c>
      <c r="E1086" s="23">
        <v>32</v>
      </c>
      <c r="F1086" s="23" t="s">
        <v>14</v>
      </c>
      <c r="G1086" s="23" t="s">
        <v>174</v>
      </c>
      <c r="H1086" s="23" t="s">
        <v>175</v>
      </c>
      <c r="I1086" s="23" t="s">
        <v>69</v>
      </c>
      <c r="J1086" s="23" t="s">
        <v>17</v>
      </c>
      <c r="K1086" s="23" t="s">
        <v>18</v>
      </c>
      <c r="L1086" s="23">
        <f>VLOOKUP(H1086,Regiões!$A$1:$E$79,4,FALSE)</f>
        <v>1</v>
      </c>
      <c r="M1086" s="23" t="str">
        <f>VLOOKUP(H1086,Regiões!$A$1:$E$79,5,FALSE)</f>
        <v>Metropolitana</v>
      </c>
      <c r="N1086" s="92">
        <v>21465.196</v>
      </c>
      <c r="O1086" s="92">
        <v>4320561.2810000004</v>
      </c>
      <c r="P1086" s="91">
        <f t="shared" si="44"/>
        <v>9372243.0950000007</v>
      </c>
      <c r="Q1086" s="91">
        <v>7535741.3030000003</v>
      </c>
      <c r="R1086" s="92">
        <v>1836501.7919999999</v>
      </c>
      <c r="S1086" s="92">
        <v>4073954.37</v>
      </c>
      <c r="T1086" s="92">
        <v>17788223.943</v>
      </c>
      <c r="U1086" s="92">
        <v>485376</v>
      </c>
      <c r="V1086" s="91">
        <v>36648.339999999997</v>
      </c>
    </row>
    <row r="1087" spans="1:22" x14ac:dyDescent="0.25">
      <c r="A1087" s="27" t="str">
        <f t="shared" si="45"/>
        <v>32050102015</v>
      </c>
      <c r="B1087" s="23">
        <f>VLOOKUP(H1087,Nomes!$H$2:$I$79,2,FALSE)</f>
        <v>71</v>
      </c>
      <c r="C1087" s="23">
        <f>VLOOKUP(D1087,Nomes!$C$2:$D$15,2,FALSE)</f>
        <v>14</v>
      </c>
      <c r="D1087" s="23">
        <v>2015</v>
      </c>
      <c r="E1087" s="23">
        <v>32</v>
      </c>
      <c r="F1087" s="23" t="s">
        <v>14</v>
      </c>
      <c r="G1087" s="23" t="s">
        <v>176</v>
      </c>
      <c r="H1087" s="23" t="s">
        <v>177</v>
      </c>
      <c r="I1087" s="23"/>
      <c r="J1087" s="23" t="s">
        <v>51</v>
      </c>
      <c r="K1087" s="23" t="s">
        <v>52</v>
      </c>
      <c r="L1087" s="23">
        <f>VLOOKUP(H1087,Regiões!$A$1:$E$79,4,FALSE)</f>
        <v>7</v>
      </c>
      <c r="M1087" s="23" t="str">
        <f>VLOOKUP(H1087,Regiões!$A$1:$E$79,5,FALSE)</f>
        <v>Rio Doce</v>
      </c>
      <c r="N1087" s="92">
        <v>80915.544999999998</v>
      </c>
      <c r="O1087" s="92">
        <v>102281.08500000001</v>
      </c>
      <c r="P1087" s="91">
        <f t="shared" si="44"/>
        <v>263573.73099999997</v>
      </c>
      <c r="Q1087" s="91">
        <v>156849.64799999999</v>
      </c>
      <c r="R1087" s="92">
        <v>106724.083</v>
      </c>
      <c r="S1087" s="92">
        <v>47348.722000000002</v>
      </c>
      <c r="T1087" s="92">
        <v>494119.08399999997</v>
      </c>
      <c r="U1087" s="92">
        <v>27966</v>
      </c>
      <c r="V1087" s="91">
        <v>17668.560000000001</v>
      </c>
    </row>
    <row r="1088" spans="1:22" x14ac:dyDescent="0.25">
      <c r="A1088" s="27" t="str">
        <f t="shared" si="45"/>
        <v>32050362015</v>
      </c>
      <c r="B1088" s="23">
        <f>VLOOKUP(H1088,Nomes!$H$2:$I$79,2,FALSE)</f>
        <v>72</v>
      </c>
      <c r="C1088" s="23">
        <f>VLOOKUP(D1088,Nomes!$C$2:$D$15,2,FALSE)</f>
        <v>14</v>
      </c>
      <c r="D1088" s="23">
        <v>2015</v>
      </c>
      <c r="E1088" s="23">
        <v>32</v>
      </c>
      <c r="F1088" s="23" t="s">
        <v>14</v>
      </c>
      <c r="G1088" s="23" t="s">
        <v>178</v>
      </c>
      <c r="H1088" s="23" t="s">
        <v>179</v>
      </c>
      <c r="I1088" s="23"/>
      <c r="J1088" s="23" t="s">
        <v>32</v>
      </c>
      <c r="K1088" s="23" t="s">
        <v>33</v>
      </c>
      <c r="L1088" s="23">
        <f>VLOOKUP(H1088,Regiões!$A$1:$E$79,4,FALSE)</f>
        <v>5</v>
      </c>
      <c r="M1088" s="23" t="str">
        <f>VLOOKUP(H1088,Regiões!$A$1:$E$79,5,FALSE)</f>
        <v>Central Sul</v>
      </c>
      <c r="N1088" s="92">
        <v>47329.345000000001</v>
      </c>
      <c r="O1088" s="92">
        <v>83926.273000000001</v>
      </c>
      <c r="P1088" s="91">
        <f t="shared" si="44"/>
        <v>188225.861</v>
      </c>
      <c r="Q1088" s="91">
        <v>105698.76300000001</v>
      </c>
      <c r="R1088" s="92">
        <v>82527.097999999998</v>
      </c>
      <c r="S1088" s="92">
        <v>30130.272000000001</v>
      </c>
      <c r="T1088" s="92">
        <v>349611.75099999999</v>
      </c>
      <c r="U1088" s="92">
        <v>21141</v>
      </c>
      <c r="V1088" s="91">
        <v>16537.14</v>
      </c>
    </row>
    <row r="1089" spans="1:22" x14ac:dyDescent="0.25">
      <c r="A1089" s="27" t="str">
        <f t="shared" si="45"/>
        <v>32050692015</v>
      </c>
      <c r="B1089" s="23">
        <f>VLOOKUP(H1089,Nomes!$H$2:$I$79,2,FALSE)</f>
        <v>73</v>
      </c>
      <c r="C1089" s="23">
        <f>VLOOKUP(D1089,Nomes!$C$2:$D$15,2,FALSE)</f>
        <v>14</v>
      </c>
      <c r="D1089" s="23">
        <v>2015</v>
      </c>
      <c r="E1089" s="23">
        <v>32</v>
      </c>
      <c r="F1089" s="23" t="s">
        <v>14</v>
      </c>
      <c r="G1089" s="23" t="s">
        <v>180</v>
      </c>
      <c r="H1089" s="23" t="s">
        <v>181</v>
      </c>
      <c r="I1089" s="23"/>
      <c r="J1089" s="23" t="s">
        <v>17</v>
      </c>
      <c r="K1089" s="23" t="s">
        <v>18</v>
      </c>
      <c r="L1089" s="23">
        <f>VLOOKUP(H1089,Regiões!$A$1:$E$79,4,FALSE)</f>
        <v>3</v>
      </c>
      <c r="M1089" s="23" t="str">
        <f>VLOOKUP(H1089,Regiões!$A$1:$E$79,5,FALSE)</f>
        <v>Sudoeste Serrana</v>
      </c>
      <c r="N1089" s="92">
        <v>56642.614999999998</v>
      </c>
      <c r="O1089" s="92">
        <v>71020.581000000006</v>
      </c>
      <c r="P1089" s="91">
        <f t="shared" si="44"/>
        <v>326008.52500000002</v>
      </c>
      <c r="Q1089" s="91">
        <v>233245.80799999999</v>
      </c>
      <c r="R1089" s="92">
        <v>92762.717000000004</v>
      </c>
      <c r="S1089" s="92">
        <v>49634.946000000004</v>
      </c>
      <c r="T1089" s="92">
        <v>503306.66800000001</v>
      </c>
      <c r="U1089" s="92">
        <v>23744</v>
      </c>
      <c r="V1089" s="91">
        <v>21197.21</v>
      </c>
    </row>
    <row r="1090" spans="1:22" x14ac:dyDescent="0.25">
      <c r="A1090" s="27" t="str">
        <f t="shared" si="45"/>
        <v>32051012015</v>
      </c>
      <c r="B1090" s="23">
        <f>VLOOKUP(H1090,Nomes!$H$2:$I$79,2,FALSE)</f>
        <v>74</v>
      </c>
      <c r="C1090" s="23">
        <f>VLOOKUP(D1090,Nomes!$C$2:$D$15,2,FALSE)</f>
        <v>14</v>
      </c>
      <c r="D1090" s="23">
        <v>2015</v>
      </c>
      <c r="E1090" s="23">
        <v>32</v>
      </c>
      <c r="F1090" s="23" t="s">
        <v>14</v>
      </c>
      <c r="G1090" s="23" t="s">
        <v>182</v>
      </c>
      <c r="H1090" s="23" t="s">
        <v>183</v>
      </c>
      <c r="I1090" s="23" t="s">
        <v>69</v>
      </c>
      <c r="J1090" s="23" t="s">
        <v>17</v>
      </c>
      <c r="K1090" s="23" t="s">
        <v>18</v>
      </c>
      <c r="L1090" s="23">
        <f>VLOOKUP(H1090,Regiões!$A$1:$E$79,4,FALSE)</f>
        <v>1</v>
      </c>
      <c r="M1090" s="23" t="str">
        <f>VLOOKUP(H1090,Regiões!$A$1:$E$79,5,FALSE)</f>
        <v>Metropolitana</v>
      </c>
      <c r="N1090" s="92">
        <v>22979.867999999999</v>
      </c>
      <c r="O1090" s="92">
        <v>419494.41800000001</v>
      </c>
      <c r="P1090" s="91">
        <f t="shared" si="44"/>
        <v>1078537.6680000001</v>
      </c>
      <c r="Q1090" s="91">
        <v>798440.47499999998</v>
      </c>
      <c r="R1090" s="92">
        <v>280097.19300000003</v>
      </c>
      <c r="S1090" s="92">
        <v>289297.51199999999</v>
      </c>
      <c r="T1090" s="92">
        <v>1810309.4650000001</v>
      </c>
      <c r="U1090" s="92">
        <v>74499</v>
      </c>
      <c r="V1090" s="91">
        <v>24299.78</v>
      </c>
    </row>
    <row r="1091" spans="1:22" x14ac:dyDescent="0.25">
      <c r="A1091" s="27" t="str">
        <f t="shared" si="45"/>
        <v>32051502015</v>
      </c>
      <c r="B1091" s="23">
        <f>VLOOKUP(H1091,Nomes!$H$2:$I$79,2,FALSE)</f>
        <v>75</v>
      </c>
      <c r="C1091" s="23">
        <f>VLOOKUP(D1091,Nomes!$C$2:$D$15,2,FALSE)</f>
        <v>14</v>
      </c>
      <c r="D1091" s="23">
        <v>2015</v>
      </c>
      <c r="E1091" s="23">
        <v>32</v>
      </c>
      <c r="F1091" s="23" t="s">
        <v>14</v>
      </c>
      <c r="G1091" s="23" t="s">
        <v>184</v>
      </c>
      <c r="H1091" s="23" t="s">
        <v>185</v>
      </c>
      <c r="I1091" s="23"/>
      <c r="J1091" s="23" t="s">
        <v>22</v>
      </c>
      <c r="K1091" s="23" t="s">
        <v>23</v>
      </c>
      <c r="L1091" s="23">
        <f>VLOOKUP(H1091,Regiões!$A$1:$E$79,4,FALSE)</f>
        <v>10</v>
      </c>
      <c r="M1091" s="23" t="str">
        <f>VLOOKUP(H1091,Regiões!$A$1:$E$79,5,FALSE)</f>
        <v>Noroeste</v>
      </c>
      <c r="N1091" s="92">
        <v>38417.828000000001</v>
      </c>
      <c r="O1091" s="92">
        <v>22651.233</v>
      </c>
      <c r="P1091" s="91">
        <f t="shared" si="44"/>
        <v>75186.304999999993</v>
      </c>
      <c r="Q1091" s="91">
        <v>35392.326000000001</v>
      </c>
      <c r="R1091" s="92">
        <v>39793.978999999999</v>
      </c>
      <c r="S1091" s="92">
        <v>6493.0330000000004</v>
      </c>
      <c r="T1091" s="92">
        <v>142748.399</v>
      </c>
      <c r="U1091" s="92">
        <v>9368</v>
      </c>
      <c r="V1091" s="91">
        <v>15237.87</v>
      </c>
    </row>
    <row r="1092" spans="1:22" x14ac:dyDescent="0.25">
      <c r="A1092" s="27" t="str">
        <f t="shared" si="45"/>
        <v>32051762015</v>
      </c>
      <c r="B1092" s="23">
        <f>VLOOKUP(H1092,Nomes!$H$2:$I$79,2,FALSE)</f>
        <v>76</v>
      </c>
      <c r="C1092" s="23">
        <f>VLOOKUP(D1092,Nomes!$C$2:$D$15,2,FALSE)</f>
        <v>14</v>
      </c>
      <c r="D1092" s="23">
        <v>2015</v>
      </c>
      <c r="E1092" s="23">
        <v>32</v>
      </c>
      <c r="F1092" s="23" t="s">
        <v>14</v>
      </c>
      <c r="G1092" s="23" t="s">
        <v>186</v>
      </c>
      <c r="H1092" s="23" t="s">
        <v>187</v>
      </c>
      <c r="I1092" s="23"/>
      <c r="J1092" s="23" t="s">
        <v>22</v>
      </c>
      <c r="K1092" s="23" t="s">
        <v>23</v>
      </c>
      <c r="L1092" s="23">
        <f>VLOOKUP(H1092,Regiões!$A$1:$E$79,4,FALSE)</f>
        <v>8</v>
      </c>
      <c r="M1092" s="23" t="str">
        <f>VLOOKUP(H1092,Regiões!$A$1:$E$79,5,FALSE)</f>
        <v>Centro-Oeste</v>
      </c>
      <c r="N1092" s="92">
        <v>81791.044999999998</v>
      </c>
      <c r="O1092" s="92">
        <v>19306.96</v>
      </c>
      <c r="P1092" s="91">
        <f t="shared" ref="P1092:P1094" si="46">Q1092+R1092</f>
        <v>159043.16399999999</v>
      </c>
      <c r="Q1092" s="91">
        <v>98068.06</v>
      </c>
      <c r="R1092" s="92">
        <v>60975.103999999999</v>
      </c>
      <c r="S1092" s="92">
        <v>21244.046999999999</v>
      </c>
      <c r="T1092" s="92">
        <v>281385.21600000001</v>
      </c>
      <c r="U1092" s="92">
        <v>14657</v>
      </c>
      <c r="V1092" s="91">
        <v>19198.009999999998</v>
      </c>
    </row>
    <row r="1093" spans="1:22" x14ac:dyDescent="0.25">
      <c r="A1093" s="27" t="str">
        <f t="shared" si="45"/>
        <v>32052002015</v>
      </c>
      <c r="B1093" s="23">
        <f>VLOOKUP(H1093,Nomes!$H$2:$I$79,2,FALSE)</f>
        <v>77</v>
      </c>
      <c r="C1093" s="23">
        <f>VLOOKUP(D1093,Nomes!$C$2:$D$15,2,FALSE)</f>
        <v>14</v>
      </c>
      <c r="D1093" s="23">
        <v>2015</v>
      </c>
      <c r="E1093" s="23">
        <v>32</v>
      </c>
      <c r="F1093" s="23" t="s">
        <v>14</v>
      </c>
      <c r="G1093" s="23" t="s">
        <v>188</v>
      </c>
      <c r="H1093" s="23" t="s">
        <v>189</v>
      </c>
      <c r="I1093" s="23" t="s">
        <v>69</v>
      </c>
      <c r="J1093" s="23" t="s">
        <v>17</v>
      </c>
      <c r="K1093" s="23" t="s">
        <v>18</v>
      </c>
      <c r="L1093" s="23">
        <f>VLOOKUP(H1093,Regiões!$A$1:$E$79,4,FALSE)</f>
        <v>1</v>
      </c>
      <c r="M1093" s="23" t="str">
        <f>VLOOKUP(H1093,Regiões!$A$1:$E$79,5,FALSE)</f>
        <v>Metropolitana</v>
      </c>
      <c r="N1093" s="92">
        <v>17747.675999999999</v>
      </c>
      <c r="O1093" s="92">
        <v>1713277.598</v>
      </c>
      <c r="P1093" s="91">
        <f t="shared" si="46"/>
        <v>7325067.2709999997</v>
      </c>
      <c r="Q1093" s="91">
        <v>5670056.2390000001</v>
      </c>
      <c r="R1093" s="92">
        <v>1655011.0319999999</v>
      </c>
      <c r="S1093" s="92">
        <v>2064472.5179999999</v>
      </c>
      <c r="T1093" s="92">
        <v>11120565.062000001</v>
      </c>
      <c r="U1093" s="92">
        <v>472762</v>
      </c>
      <c r="V1093" s="91">
        <v>23522.54</v>
      </c>
    </row>
    <row r="1094" spans="1:22" x14ac:dyDescent="0.25">
      <c r="A1094" s="27" t="str">
        <f t="shared" si="45"/>
        <v>32053092015</v>
      </c>
      <c r="B1094" s="23">
        <f>VLOOKUP(H1094,Nomes!$H$2:$I$79,2,FALSE)</f>
        <v>78</v>
      </c>
      <c r="C1094" s="23">
        <f>VLOOKUP(D1094,Nomes!$C$2:$D$15,2,FALSE)</f>
        <v>14</v>
      </c>
      <c r="D1094" s="23">
        <v>2015</v>
      </c>
      <c r="E1094" s="23">
        <v>32</v>
      </c>
      <c r="F1094" s="23" t="s">
        <v>14</v>
      </c>
      <c r="G1094" s="23" t="s">
        <v>190</v>
      </c>
      <c r="H1094" s="23" t="s">
        <v>71</v>
      </c>
      <c r="I1094" s="23" t="s">
        <v>69</v>
      </c>
      <c r="J1094" s="23" t="s">
        <v>17</v>
      </c>
      <c r="K1094" s="23" t="s">
        <v>18</v>
      </c>
      <c r="L1094" s="23">
        <f>VLOOKUP(H1094,Regiões!$A$1:$E$79,4,FALSE)</f>
        <v>1</v>
      </c>
      <c r="M1094" s="23" t="str">
        <f>VLOOKUP(H1094,Regiões!$A$1:$E$79,5,FALSE)</f>
        <v>Metropolitana</v>
      </c>
      <c r="N1094" s="92">
        <v>16118.754000000001</v>
      </c>
      <c r="O1094" s="92">
        <v>2844785.5040000002</v>
      </c>
      <c r="P1094" s="91">
        <f t="shared" si="46"/>
        <v>13420644.351</v>
      </c>
      <c r="Q1094" s="91">
        <v>11713870.341</v>
      </c>
      <c r="R1094" s="92">
        <v>1706774.01</v>
      </c>
      <c r="S1094" s="92">
        <v>6779187.574</v>
      </c>
      <c r="T1094" s="92">
        <v>23060736.182</v>
      </c>
      <c r="U1094" s="92">
        <v>355875</v>
      </c>
      <c r="V1094" s="91">
        <v>64800.1</v>
      </c>
    </row>
    <row r="1095" spans="1:22" x14ac:dyDescent="0.25">
      <c r="A1095" s="27" t="str">
        <f t="shared" si="45"/>
        <v>32001022016</v>
      </c>
      <c r="B1095" s="23">
        <f>VLOOKUP(H1095,Nomes!$H$2:$I$79,2,FALSE)</f>
        <v>1</v>
      </c>
      <c r="C1095" s="23">
        <f>VLOOKUP(D1095,Nomes!$C$2:$D$16,2,FALSE)</f>
        <v>15</v>
      </c>
      <c r="D1095" s="23">
        <v>2016</v>
      </c>
      <c r="E1095" s="23">
        <v>32</v>
      </c>
      <c r="F1095" s="23" t="s">
        <v>14</v>
      </c>
      <c r="G1095" s="23" t="s">
        <v>15</v>
      </c>
      <c r="H1095" s="23" t="s">
        <v>16</v>
      </c>
      <c r="I1095" s="23"/>
      <c r="J1095" s="23" t="s">
        <v>17</v>
      </c>
      <c r="K1095" s="23" t="s">
        <v>18</v>
      </c>
      <c r="L1095" s="23">
        <f>VLOOKUP(H1095,Regiões!$A$1:$E$79,4,FALSE)</f>
        <v>3</v>
      </c>
      <c r="M1095" s="23" t="str">
        <f>VLOOKUP(H1095,Regiões!$A$1:$E$79,5,FALSE)</f>
        <v>Sudoeste Serrana</v>
      </c>
      <c r="N1095" s="92">
        <v>102963.482</v>
      </c>
      <c r="O1095" s="92">
        <v>52091.629000000001</v>
      </c>
      <c r="P1095" s="91">
        <f>Q1095+R1095</f>
        <v>292098.30099999998</v>
      </c>
      <c r="Q1095" s="91">
        <v>167846.68599999999</v>
      </c>
      <c r="R1095" s="92">
        <v>124251.61500000001</v>
      </c>
      <c r="S1095" s="92">
        <v>25276.288</v>
      </c>
      <c r="T1095" s="92">
        <v>472429.701</v>
      </c>
      <c r="U1095" s="92">
        <v>32407</v>
      </c>
      <c r="V1095" s="91">
        <v>14578.01</v>
      </c>
    </row>
    <row r="1096" spans="1:22" x14ac:dyDescent="0.25">
      <c r="A1096" s="27" t="str">
        <f t="shared" si="45"/>
        <v>32001362016</v>
      </c>
      <c r="B1096" s="23">
        <f>VLOOKUP(H1096,Nomes!$H$2:$I$79,2,FALSE)</f>
        <v>2</v>
      </c>
      <c r="C1096" s="23">
        <f>VLOOKUP(D1096,Nomes!$C$2:$D$16,2,FALSE)</f>
        <v>15</v>
      </c>
      <c r="D1096" s="23">
        <v>2016</v>
      </c>
      <c r="E1096" s="23">
        <v>32</v>
      </c>
      <c r="F1096" s="23" t="s">
        <v>14</v>
      </c>
      <c r="G1096" s="23" t="s">
        <v>20</v>
      </c>
      <c r="H1096" s="23" t="s">
        <v>21</v>
      </c>
      <c r="I1096" s="23"/>
      <c r="J1096" s="23" t="s">
        <v>22</v>
      </c>
      <c r="K1096" s="23" t="s">
        <v>23</v>
      </c>
      <c r="L1096" s="23">
        <f>VLOOKUP(H1096,Regiões!$A$1:$E$79,4,FALSE)</f>
        <v>10</v>
      </c>
      <c r="M1096" s="23" t="str">
        <f>VLOOKUP(H1096,Regiões!$A$1:$E$79,5,FALSE)</f>
        <v>Noroeste</v>
      </c>
      <c r="N1096" s="92">
        <v>29856.697</v>
      </c>
      <c r="O1096" s="92">
        <v>22986.628000000001</v>
      </c>
      <c r="P1096" s="91">
        <f t="shared" ref="P1096:P1159" si="47">Q1096+R1096</f>
        <v>100338.25</v>
      </c>
      <c r="Q1096" s="91">
        <v>54598.144999999997</v>
      </c>
      <c r="R1096" s="92">
        <v>45740.105000000003</v>
      </c>
      <c r="S1096" s="92">
        <v>13804.838</v>
      </c>
      <c r="T1096" s="92">
        <v>166986.41399999999</v>
      </c>
      <c r="U1096" s="92">
        <v>10075</v>
      </c>
      <c r="V1096" s="91">
        <v>16574.330000000002</v>
      </c>
    </row>
    <row r="1097" spans="1:22" x14ac:dyDescent="0.25">
      <c r="A1097" s="27" t="str">
        <f t="shared" si="45"/>
        <v>32001692016</v>
      </c>
      <c r="B1097" s="23">
        <f>VLOOKUP(H1097,Nomes!$H$2:$I$79,2,FALSE)</f>
        <v>3</v>
      </c>
      <c r="C1097" s="23">
        <f>VLOOKUP(D1097,Nomes!$C$2:$D$16,2,FALSE)</f>
        <v>15</v>
      </c>
      <c r="D1097" s="23">
        <v>2016</v>
      </c>
      <c r="E1097" s="23">
        <v>32</v>
      </c>
      <c r="F1097" s="23" t="s">
        <v>14</v>
      </c>
      <c r="G1097" s="23" t="s">
        <v>26</v>
      </c>
      <c r="H1097" s="23" t="s">
        <v>27</v>
      </c>
      <c r="I1097" s="23"/>
      <c r="J1097" s="23" t="s">
        <v>22</v>
      </c>
      <c r="K1097" s="23" t="s">
        <v>23</v>
      </c>
      <c r="L1097" s="23">
        <f>VLOOKUP(H1097,Regiões!$A$1:$E$79,4,FALSE)</f>
        <v>10</v>
      </c>
      <c r="M1097" s="23" t="str">
        <f>VLOOKUP(H1097,Regiões!$A$1:$E$79,5,FALSE)</f>
        <v>Noroeste</v>
      </c>
      <c r="N1097" s="92">
        <v>16472.627</v>
      </c>
      <c r="O1097" s="92">
        <v>16930.940999999999</v>
      </c>
      <c r="P1097" s="91">
        <f t="shared" si="47"/>
        <v>101661.242</v>
      </c>
      <c r="Q1097" s="91">
        <v>44764.385000000002</v>
      </c>
      <c r="R1097" s="92">
        <v>56896.857000000004</v>
      </c>
      <c r="S1097" s="92">
        <v>8067.2120000000004</v>
      </c>
      <c r="T1097" s="92">
        <v>143132.022</v>
      </c>
      <c r="U1097" s="92">
        <v>11958</v>
      </c>
      <c r="V1097" s="91">
        <v>11969.56</v>
      </c>
    </row>
    <row r="1098" spans="1:22" x14ac:dyDescent="0.25">
      <c r="A1098" s="27" t="str">
        <f t="shared" si="45"/>
        <v>32002012016</v>
      </c>
      <c r="B1098" s="23">
        <f>VLOOKUP(H1098,Nomes!$H$2:$I$79,2,FALSE)</f>
        <v>4</v>
      </c>
      <c r="C1098" s="23">
        <f>VLOOKUP(D1098,Nomes!$C$2:$D$16,2,FALSE)</f>
        <v>15</v>
      </c>
      <c r="D1098" s="23">
        <v>2016</v>
      </c>
      <c r="E1098" s="23">
        <v>32</v>
      </c>
      <c r="F1098" s="23" t="s">
        <v>14</v>
      </c>
      <c r="G1098" s="23" t="s">
        <v>30</v>
      </c>
      <c r="H1098" s="23" t="s">
        <v>31</v>
      </c>
      <c r="I1098" s="23"/>
      <c r="J1098" s="23" t="s">
        <v>32</v>
      </c>
      <c r="K1098" s="23" t="s">
        <v>33</v>
      </c>
      <c r="L1098" s="23">
        <f>VLOOKUP(H1098,Regiões!$A$1:$E$79,4,FALSE)</f>
        <v>6</v>
      </c>
      <c r="M1098" s="23" t="str">
        <f>VLOOKUP(H1098,Regiões!$A$1:$E$79,5,FALSE)</f>
        <v>Caparaó</v>
      </c>
      <c r="N1098" s="92">
        <v>47991.851999999999</v>
      </c>
      <c r="O1098" s="92">
        <v>100307.47500000001</v>
      </c>
      <c r="P1098" s="91">
        <f t="shared" si="47"/>
        <v>314354.66800000001</v>
      </c>
      <c r="Q1098" s="91">
        <v>186554.76</v>
      </c>
      <c r="R1098" s="92">
        <v>127799.908</v>
      </c>
      <c r="S1098" s="92">
        <v>25816.912</v>
      </c>
      <c r="T1098" s="92">
        <v>488470.90500000003</v>
      </c>
      <c r="U1098" s="92">
        <v>32175</v>
      </c>
      <c r="V1098" s="91">
        <v>15181.69</v>
      </c>
    </row>
    <row r="1099" spans="1:22" x14ac:dyDescent="0.25">
      <c r="A1099" s="27" t="str">
        <f t="shared" si="45"/>
        <v>32003002016</v>
      </c>
      <c r="B1099" s="23">
        <f>VLOOKUP(H1099,Nomes!$H$2:$I$79,2,FALSE)</f>
        <v>5</v>
      </c>
      <c r="C1099" s="23">
        <f>VLOOKUP(D1099,Nomes!$C$2:$D$16,2,FALSE)</f>
        <v>15</v>
      </c>
      <c r="D1099" s="23">
        <v>2016</v>
      </c>
      <c r="E1099" s="23">
        <v>32</v>
      </c>
      <c r="F1099" s="23" t="s">
        <v>14</v>
      </c>
      <c r="G1099" s="23" t="s">
        <v>35</v>
      </c>
      <c r="H1099" s="23" t="s">
        <v>36</v>
      </c>
      <c r="I1099" s="23"/>
      <c r="J1099" s="23" t="s">
        <v>17</v>
      </c>
      <c r="K1099" s="23" t="s">
        <v>18</v>
      </c>
      <c r="L1099" s="23">
        <f>VLOOKUP(H1099,Regiões!$A$1:$E$79,4,FALSE)</f>
        <v>4</v>
      </c>
      <c r="M1099" s="23" t="str">
        <f>VLOOKUP(H1099,Regiões!$A$1:$E$79,5,FALSE)</f>
        <v>Litoral Sul</v>
      </c>
      <c r="N1099" s="92">
        <v>91112.33</v>
      </c>
      <c r="O1099" s="92">
        <v>62386.947</v>
      </c>
      <c r="P1099" s="91">
        <f t="shared" si="47"/>
        <v>172403.64199999999</v>
      </c>
      <c r="Q1099" s="91">
        <v>109203.076</v>
      </c>
      <c r="R1099" s="92">
        <v>63200.565999999999</v>
      </c>
      <c r="S1099" s="92">
        <v>24014.806</v>
      </c>
      <c r="T1099" s="92">
        <v>349917.72499999998</v>
      </c>
      <c r="U1099" s="92">
        <v>15029</v>
      </c>
      <c r="V1099" s="91">
        <v>23282.83</v>
      </c>
    </row>
    <row r="1100" spans="1:22" x14ac:dyDescent="0.25">
      <c r="A1100" s="27" t="str">
        <f t="shared" si="45"/>
        <v>32003592016</v>
      </c>
      <c r="B1100" s="23">
        <f>VLOOKUP(H1100,Nomes!$H$2:$I$79,2,FALSE)</f>
        <v>6</v>
      </c>
      <c r="C1100" s="23">
        <f>VLOOKUP(D1100,Nomes!$C$2:$D$16,2,FALSE)</f>
        <v>15</v>
      </c>
      <c r="D1100" s="23">
        <v>2016</v>
      </c>
      <c r="E1100" s="23">
        <v>32</v>
      </c>
      <c r="F1100" s="23" t="s">
        <v>14</v>
      </c>
      <c r="G1100" s="23" t="s">
        <v>39</v>
      </c>
      <c r="H1100" s="23" t="s">
        <v>40</v>
      </c>
      <c r="I1100" s="23"/>
      <c r="J1100" s="23" t="s">
        <v>22</v>
      </c>
      <c r="K1100" s="23" t="s">
        <v>23</v>
      </c>
      <c r="L1100" s="23">
        <f>VLOOKUP(H1100,Regiões!$A$1:$E$79,4,FALSE)</f>
        <v>8</v>
      </c>
      <c r="M1100" s="23" t="str">
        <f>VLOOKUP(H1100,Regiões!$A$1:$E$79,5,FALSE)</f>
        <v>Centro-Oeste</v>
      </c>
      <c r="N1100" s="92">
        <v>13523.834000000001</v>
      </c>
      <c r="O1100" s="92">
        <v>5296.0469999999996</v>
      </c>
      <c r="P1100" s="91">
        <f t="shared" si="47"/>
        <v>62845.834999999999</v>
      </c>
      <c r="Q1100" s="91">
        <v>25831.237000000001</v>
      </c>
      <c r="R1100" s="92">
        <v>37014.597999999998</v>
      </c>
      <c r="S1100" s="92">
        <v>3746.0250000000001</v>
      </c>
      <c r="T1100" s="92">
        <v>85411.740999999995</v>
      </c>
      <c r="U1100" s="92">
        <v>7979</v>
      </c>
      <c r="V1100" s="91">
        <v>10704.57</v>
      </c>
    </row>
    <row r="1101" spans="1:22" x14ac:dyDescent="0.25">
      <c r="A1101" s="27" t="str">
        <f t="shared" si="45"/>
        <v>32004092016</v>
      </c>
      <c r="B1101" s="23">
        <f>VLOOKUP(H1101,Nomes!$H$2:$I$79,2,FALSE)</f>
        <v>7</v>
      </c>
      <c r="C1101" s="23">
        <f>VLOOKUP(D1101,Nomes!$C$2:$D$16,2,FALSE)</f>
        <v>15</v>
      </c>
      <c r="D1101" s="23">
        <v>2016</v>
      </c>
      <c r="E1101" s="23">
        <v>32</v>
      </c>
      <c r="F1101" s="23" t="s">
        <v>14</v>
      </c>
      <c r="G1101" s="23" t="s">
        <v>43</v>
      </c>
      <c r="H1101" s="23" t="s">
        <v>44</v>
      </c>
      <c r="I1101" s="23"/>
      <c r="J1101" s="23" t="s">
        <v>17</v>
      </c>
      <c r="K1101" s="23" t="s">
        <v>18</v>
      </c>
      <c r="L1101" s="23">
        <f>VLOOKUP(H1101,Regiões!$A$1:$E$79,4,FALSE)</f>
        <v>4</v>
      </c>
      <c r="M1101" s="23" t="str">
        <f>VLOOKUP(H1101,Regiões!$A$1:$E$79,5,FALSE)</f>
        <v>Litoral Sul</v>
      </c>
      <c r="N1101" s="92">
        <v>29487.64</v>
      </c>
      <c r="O1101" s="92">
        <v>138854.511</v>
      </c>
      <c r="P1101" s="91">
        <f t="shared" si="47"/>
        <v>485369.87699999998</v>
      </c>
      <c r="Q1101" s="91">
        <v>254339.49400000001</v>
      </c>
      <c r="R1101" s="92">
        <v>231030.383</v>
      </c>
      <c r="S1101" s="92">
        <v>59680.2</v>
      </c>
      <c r="T1101" s="92">
        <v>713392.228</v>
      </c>
      <c r="U1101" s="92">
        <v>28091</v>
      </c>
      <c r="V1101" s="91">
        <v>25395.759999999998</v>
      </c>
    </row>
    <row r="1102" spans="1:22" x14ac:dyDescent="0.25">
      <c r="A1102" s="27" t="str">
        <f t="shared" si="45"/>
        <v>32005082016</v>
      </c>
      <c r="B1102" s="23">
        <f>VLOOKUP(H1102,Nomes!$H$2:$I$79,2,FALSE)</f>
        <v>8</v>
      </c>
      <c r="C1102" s="23">
        <f>VLOOKUP(D1102,Nomes!$C$2:$D$16,2,FALSE)</f>
        <v>15</v>
      </c>
      <c r="D1102" s="23">
        <v>2016</v>
      </c>
      <c r="E1102" s="23">
        <v>32</v>
      </c>
      <c r="F1102" s="23" t="s">
        <v>14</v>
      </c>
      <c r="G1102" s="23" t="s">
        <v>45</v>
      </c>
      <c r="H1102" s="23" t="s">
        <v>46</v>
      </c>
      <c r="I1102" s="23"/>
      <c r="J1102" s="23" t="s">
        <v>32</v>
      </c>
      <c r="K1102" s="23" t="s">
        <v>33</v>
      </c>
      <c r="L1102" s="23">
        <f>VLOOKUP(H1102,Regiões!$A$1:$E$79,4,FALSE)</f>
        <v>5</v>
      </c>
      <c r="M1102" s="23" t="str">
        <f>VLOOKUP(H1102,Regiões!$A$1:$E$79,5,FALSE)</f>
        <v>Central Sul</v>
      </c>
      <c r="N1102" s="92">
        <v>20387.266</v>
      </c>
      <c r="O1102" s="92">
        <v>5018.3850000000002</v>
      </c>
      <c r="P1102" s="91">
        <f t="shared" si="47"/>
        <v>64378.305</v>
      </c>
      <c r="Q1102" s="91">
        <v>29178.017</v>
      </c>
      <c r="R1102" s="92">
        <v>35200.288</v>
      </c>
      <c r="S1102" s="92">
        <v>3449.6729999999998</v>
      </c>
      <c r="T1102" s="92">
        <v>93233.63</v>
      </c>
      <c r="U1102" s="92">
        <v>7928</v>
      </c>
      <c r="V1102" s="91">
        <v>11760.04</v>
      </c>
    </row>
    <row r="1103" spans="1:22" x14ac:dyDescent="0.25">
      <c r="A1103" s="27" t="str">
        <f t="shared" si="45"/>
        <v>32006072016</v>
      </c>
      <c r="B1103" s="23">
        <f>VLOOKUP(H1103,Nomes!$H$2:$I$79,2,FALSE)</f>
        <v>9</v>
      </c>
      <c r="C1103" s="23">
        <f>VLOOKUP(D1103,Nomes!$C$2:$D$16,2,FALSE)</f>
        <v>15</v>
      </c>
      <c r="D1103" s="23">
        <v>2016</v>
      </c>
      <c r="E1103" s="23">
        <v>32</v>
      </c>
      <c r="F1103" s="23" t="s">
        <v>14</v>
      </c>
      <c r="G1103" s="23" t="s">
        <v>49</v>
      </c>
      <c r="H1103" s="23" t="s">
        <v>50</v>
      </c>
      <c r="I1103" s="23"/>
      <c r="J1103" s="23" t="s">
        <v>51</v>
      </c>
      <c r="K1103" s="23" t="s">
        <v>52</v>
      </c>
      <c r="L1103" s="23">
        <f>VLOOKUP(H1103,Regiões!$A$1:$E$79,4,FALSE)</f>
        <v>7</v>
      </c>
      <c r="M1103" s="23" t="str">
        <f>VLOOKUP(H1103,Regiões!$A$1:$E$79,5,FALSE)</f>
        <v>Rio Doce</v>
      </c>
      <c r="N1103" s="92">
        <v>55754.669000000002</v>
      </c>
      <c r="O1103" s="92">
        <v>2365716.2749999999</v>
      </c>
      <c r="P1103" s="91">
        <f t="shared" si="47"/>
        <v>1621326.094</v>
      </c>
      <c r="Q1103" s="91">
        <v>1155815.425</v>
      </c>
      <c r="R1103" s="92">
        <v>465510.66899999999</v>
      </c>
      <c r="S1103" s="92">
        <v>566882.14500000002</v>
      </c>
      <c r="T1103" s="92">
        <v>4609679.1830000002</v>
      </c>
      <c r="U1103" s="92">
        <v>96746</v>
      </c>
      <c r="V1103" s="91">
        <v>47647.23</v>
      </c>
    </row>
    <row r="1104" spans="1:22" x14ac:dyDescent="0.25">
      <c r="A1104" s="27" t="str">
        <f t="shared" si="45"/>
        <v>32007062016</v>
      </c>
      <c r="B1104" s="23">
        <f>VLOOKUP(H1104,Nomes!$H$2:$I$79,2,FALSE)</f>
        <v>10</v>
      </c>
      <c r="C1104" s="23">
        <f>VLOOKUP(D1104,Nomes!$C$2:$D$16,2,FALSE)</f>
        <v>15</v>
      </c>
      <c r="D1104" s="23">
        <v>2016</v>
      </c>
      <c r="E1104" s="23">
        <v>32</v>
      </c>
      <c r="F1104" s="23" t="s">
        <v>14</v>
      </c>
      <c r="G1104" s="23" t="s">
        <v>55</v>
      </c>
      <c r="H1104" s="23" t="s">
        <v>56</v>
      </c>
      <c r="I1104" s="23"/>
      <c r="J1104" s="23" t="s">
        <v>32</v>
      </c>
      <c r="K1104" s="23" t="s">
        <v>33</v>
      </c>
      <c r="L1104" s="23">
        <f>VLOOKUP(H1104,Regiões!$A$1:$E$79,4,FALSE)</f>
        <v>5</v>
      </c>
      <c r="M1104" s="23" t="str">
        <f>VLOOKUP(H1104,Regiões!$A$1:$E$79,5,FALSE)</f>
        <v>Central Sul</v>
      </c>
      <c r="N1104" s="92">
        <v>16423.678</v>
      </c>
      <c r="O1104" s="92">
        <v>76081.551999999996</v>
      </c>
      <c r="P1104" s="91">
        <f t="shared" si="47"/>
        <v>127024.88800000001</v>
      </c>
      <c r="Q1104" s="91">
        <v>74255.016000000003</v>
      </c>
      <c r="R1104" s="92">
        <v>52769.872000000003</v>
      </c>
      <c r="S1104" s="92">
        <v>40438.180999999997</v>
      </c>
      <c r="T1104" s="92">
        <v>259968.3</v>
      </c>
      <c r="U1104" s="92">
        <v>11335</v>
      </c>
      <c r="V1104" s="91">
        <v>22935.01</v>
      </c>
    </row>
    <row r="1105" spans="1:22" x14ac:dyDescent="0.25">
      <c r="A1105" s="27" t="str">
        <f t="shared" si="45"/>
        <v>32008052016</v>
      </c>
      <c r="B1105" s="23">
        <f>VLOOKUP(H1105,Nomes!$H$2:$I$79,2,FALSE)</f>
        <v>11</v>
      </c>
      <c r="C1105" s="23">
        <f>VLOOKUP(D1105,Nomes!$C$2:$D$16,2,FALSE)</f>
        <v>15</v>
      </c>
      <c r="D1105" s="23">
        <v>2016</v>
      </c>
      <c r="E1105" s="23">
        <v>32</v>
      </c>
      <c r="F1105" s="23" t="s">
        <v>14</v>
      </c>
      <c r="G1105" s="23" t="s">
        <v>57</v>
      </c>
      <c r="H1105" s="23" t="s">
        <v>58</v>
      </c>
      <c r="I1105" s="23"/>
      <c r="J1105" s="23" t="s">
        <v>22</v>
      </c>
      <c r="K1105" s="23" t="s">
        <v>23</v>
      </c>
      <c r="L1105" s="23">
        <f>VLOOKUP(H1105,Regiões!$A$1:$E$79,4,FALSE)</f>
        <v>8</v>
      </c>
      <c r="M1105" s="23" t="str">
        <f>VLOOKUP(H1105,Regiões!$A$1:$E$79,5,FALSE)</f>
        <v>Centro-Oeste</v>
      </c>
      <c r="N1105" s="92">
        <v>41042.646999999997</v>
      </c>
      <c r="O1105" s="92">
        <v>248412.038</v>
      </c>
      <c r="P1105" s="91">
        <f t="shared" si="47"/>
        <v>327481.68799999997</v>
      </c>
      <c r="Q1105" s="91">
        <v>200962.552</v>
      </c>
      <c r="R1105" s="92">
        <v>126519.136</v>
      </c>
      <c r="S1105" s="92">
        <v>40005.856</v>
      </c>
      <c r="T1105" s="92">
        <v>656942.22900000005</v>
      </c>
      <c r="U1105" s="92">
        <v>31633</v>
      </c>
      <c r="V1105" s="91">
        <v>20767.62</v>
      </c>
    </row>
    <row r="1106" spans="1:22" x14ac:dyDescent="0.25">
      <c r="A1106" s="27" t="str">
        <f t="shared" si="45"/>
        <v>32009042016</v>
      </c>
      <c r="B1106" s="23">
        <f>VLOOKUP(H1106,Nomes!$H$2:$I$79,2,FALSE)</f>
        <v>12</v>
      </c>
      <c r="C1106" s="23">
        <f>VLOOKUP(D1106,Nomes!$C$2:$D$16,2,FALSE)</f>
        <v>15</v>
      </c>
      <c r="D1106" s="23">
        <v>2016</v>
      </c>
      <c r="E1106" s="23">
        <v>32</v>
      </c>
      <c r="F1106" s="23" t="s">
        <v>14</v>
      </c>
      <c r="G1106" s="23" t="s">
        <v>59</v>
      </c>
      <c r="H1106" s="23" t="s">
        <v>29</v>
      </c>
      <c r="I1106" s="23"/>
      <c r="J1106" s="23" t="s">
        <v>22</v>
      </c>
      <c r="K1106" s="23" t="s">
        <v>23</v>
      </c>
      <c r="L1106" s="23">
        <f>VLOOKUP(H1106,Regiões!$A$1:$E$79,4,FALSE)</f>
        <v>10</v>
      </c>
      <c r="M1106" s="23" t="str">
        <f>VLOOKUP(H1106,Regiões!$A$1:$E$79,5,FALSE)</f>
        <v>Noroeste</v>
      </c>
      <c r="N1106" s="92">
        <v>38408.474999999999</v>
      </c>
      <c r="O1106" s="92">
        <v>209094.04699999999</v>
      </c>
      <c r="P1106" s="91">
        <f t="shared" si="47"/>
        <v>515984.25699999998</v>
      </c>
      <c r="Q1106" s="91">
        <v>333206.31199999998</v>
      </c>
      <c r="R1106" s="92">
        <v>182777.94500000001</v>
      </c>
      <c r="S1106" s="92">
        <v>82069.607999999993</v>
      </c>
      <c r="T1106" s="92">
        <v>845556.38699999999</v>
      </c>
      <c r="U1106" s="92">
        <v>44946</v>
      </c>
      <c r="V1106" s="91">
        <v>18812.72</v>
      </c>
    </row>
    <row r="1107" spans="1:22" x14ac:dyDescent="0.25">
      <c r="A1107" s="27" t="str">
        <f t="shared" si="45"/>
        <v>32010012016</v>
      </c>
      <c r="B1107" s="23">
        <f>VLOOKUP(H1107,Nomes!$H$2:$I$79,2,FALSE)</f>
        <v>13</v>
      </c>
      <c r="C1107" s="23">
        <f>VLOOKUP(D1107,Nomes!$C$2:$D$16,2,FALSE)</f>
        <v>15</v>
      </c>
      <c r="D1107" s="23">
        <v>2016</v>
      </c>
      <c r="E1107" s="23">
        <v>32</v>
      </c>
      <c r="F1107" s="23" t="s">
        <v>14</v>
      </c>
      <c r="G1107" s="23" t="s">
        <v>60</v>
      </c>
      <c r="H1107" s="23" t="s">
        <v>61</v>
      </c>
      <c r="I1107" s="23"/>
      <c r="J1107" s="23" t="s">
        <v>22</v>
      </c>
      <c r="K1107" s="23" t="s">
        <v>23</v>
      </c>
      <c r="L1107" s="23">
        <f>VLOOKUP(H1107,Regiões!$A$1:$E$79,4,FALSE)</f>
        <v>9</v>
      </c>
      <c r="M1107" s="23" t="str">
        <f>VLOOKUP(H1107,Regiões!$A$1:$E$79,5,FALSE)</f>
        <v>Nordeste</v>
      </c>
      <c r="N1107" s="92">
        <v>38397.188000000002</v>
      </c>
      <c r="O1107" s="92">
        <v>17428.616000000002</v>
      </c>
      <c r="P1107" s="91">
        <f t="shared" si="47"/>
        <v>150014.11300000001</v>
      </c>
      <c r="Q1107" s="91">
        <v>85030.97</v>
      </c>
      <c r="R1107" s="92">
        <v>64983.142999999996</v>
      </c>
      <c r="S1107" s="92">
        <v>14039.031999999999</v>
      </c>
      <c r="T1107" s="92">
        <v>219878.95</v>
      </c>
      <c r="U1107" s="92">
        <v>15390</v>
      </c>
      <c r="V1107" s="91">
        <v>14287.13</v>
      </c>
    </row>
    <row r="1108" spans="1:22" x14ac:dyDescent="0.25">
      <c r="A1108" s="27" t="str">
        <f t="shared" si="45"/>
        <v>32011002016</v>
      </c>
      <c r="B1108" s="23">
        <f>VLOOKUP(H1108,Nomes!$H$2:$I$79,2,FALSE)</f>
        <v>14</v>
      </c>
      <c r="C1108" s="23">
        <f>VLOOKUP(D1108,Nomes!$C$2:$D$16,2,FALSE)</f>
        <v>15</v>
      </c>
      <c r="D1108" s="23">
        <v>2016</v>
      </c>
      <c r="E1108" s="23">
        <v>32</v>
      </c>
      <c r="F1108" s="23" t="s">
        <v>14</v>
      </c>
      <c r="G1108" s="23" t="s">
        <v>62</v>
      </c>
      <c r="H1108" s="23" t="s">
        <v>63</v>
      </c>
      <c r="I1108" s="23"/>
      <c r="J1108" s="23" t="s">
        <v>32</v>
      </c>
      <c r="K1108" s="23" t="s">
        <v>33</v>
      </c>
      <c r="L1108" s="23">
        <f>VLOOKUP(H1108,Regiões!$A$1:$E$79,4,FALSE)</f>
        <v>6</v>
      </c>
      <c r="M1108" s="23" t="str">
        <f>VLOOKUP(H1108,Regiões!$A$1:$E$79,5,FALSE)</f>
        <v>Caparaó</v>
      </c>
      <c r="N1108" s="92">
        <v>4043.1260000000002</v>
      </c>
      <c r="O1108" s="92">
        <v>17622.612000000001</v>
      </c>
      <c r="P1108" s="91">
        <f t="shared" si="47"/>
        <v>102110.20999999999</v>
      </c>
      <c r="Q1108" s="91">
        <v>59201.52</v>
      </c>
      <c r="R1108" s="92">
        <v>42908.69</v>
      </c>
      <c r="S1108" s="92">
        <v>10151.208000000001</v>
      </c>
      <c r="T1108" s="92">
        <v>133927.15700000001</v>
      </c>
      <c r="U1108" s="92">
        <v>10215</v>
      </c>
      <c r="V1108" s="91">
        <v>13110.83</v>
      </c>
    </row>
    <row r="1109" spans="1:22" x14ac:dyDescent="0.25">
      <c r="A1109" s="27" t="str">
        <f t="shared" si="45"/>
        <v>32011592016</v>
      </c>
      <c r="B1109" s="23">
        <f>VLOOKUP(H1109,Nomes!$H$2:$I$79,2,FALSE)</f>
        <v>15</v>
      </c>
      <c r="C1109" s="23">
        <f>VLOOKUP(D1109,Nomes!$C$2:$D$16,2,FALSE)</f>
        <v>15</v>
      </c>
      <c r="D1109" s="23">
        <v>2016</v>
      </c>
      <c r="E1109" s="23">
        <v>32</v>
      </c>
      <c r="F1109" s="23" t="s">
        <v>14</v>
      </c>
      <c r="G1109" s="23" t="s">
        <v>64</v>
      </c>
      <c r="H1109" s="23" t="s">
        <v>65</v>
      </c>
      <c r="I1109" s="23"/>
      <c r="J1109" s="23" t="s">
        <v>17</v>
      </c>
      <c r="K1109" s="23" t="s">
        <v>18</v>
      </c>
      <c r="L1109" s="23">
        <f>VLOOKUP(H1109,Regiões!$A$1:$E$79,4,FALSE)</f>
        <v>3</v>
      </c>
      <c r="M1109" s="23" t="str">
        <f>VLOOKUP(H1109,Regiões!$A$1:$E$79,5,FALSE)</f>
        <v>Sudoeste Serrana</v>
      </c>
      <c r="N1109" s="92">
        <v>113126.46</v>
      </c>
      <c r="O1109" s="92">
        <v>19594.008000000002</v>
      </c>
      <c r="P1109" s="91">
        <f t="shared" si="47"/>
        <v>117850.601</v>
      </c>
      <c r="Q1109" s="91">
        <v>64872.330999999998</v>
      </c>
      <c r="R1109" s="92">
        <v>52978.27</v>
      </c>
      <c r="S1109" s="92">
        <v>8968.32</v>
      </c>
      <c r="T1109" s="92">
        <v>259539.389</v>
      </c>
      <c r="U1109" s="92">
        <v>12797</v>
      </c>
      <c r="V1109" s="91">
        <v>20281.27</v>
      </c>
    </row>
    <row r="1110" spans="1:22" x14ac:dyDescent="0.25">
      <c r="A1110" s="27" t="str">
        <f t="shared" si="45"/>
        <v>32012092016</v>
      </c>
      <c r="B1110" s="23">
        <f>VLOOKUP(H1110,Nomes!$H$2:$I$79,2,FALSE)</f>
        <v>16</v>
      </c>
      <c r="C1110" s="23">
        <f>VLOOKUP(D1110,Nomes!$C$2:$D$16,2,FALSE)</f>
        <v>15</v>
      </c>
      <c r="D1110" s="23">
        <v>2016</v>
      </c>
      <c r="E1110" s="23">
        <v>32</v>
      </c>
      <c r="F1110" s="23" t="s">
        <v>14</v>
      </c>
      <c r="G1110" s="23" t="s">
        <v>66</v>
      </c>
      <c r="H1110" s="23" t="s">
        <v>48</v>
      </c>
      <c r="I1110" s="23"/>
      <c r="J1110" s="23" t="s">
        <v>32</v>
      </c>
      <c r="K1110" s="23" t="s">
        <v>33</v>
      </c>
      <c r="L1110" s="23">
        <f>VLOOKUP(H1110,Regiões!$A$1:$E$79,4,FALSE)</f>
        <v>5</v>
      </c>
      <c r="M1110" s="23" t="str">
        <f>VLOOKUP(H1110,Regiões!$A$1:$E$79,5,FALSE)</f>
        <v>Central Sul</v>
      </c>
      <c r="N1110" s="92">
        <v>54052.724999999999</v>
      </c>
      <c r="O1110" s="92">
        <v>1069865.767</v>
      </c>
      <c r="P1110" s="91">
        <f t="shared" si="47"/>
        <v>3115900.2030000002</v>
      </c>
      <c r="Q1110" s="91">
        <v>2324661.7140000002</v>
      </c>
      <c r="R1110" s="92">
        <v>791238.48899999994</v>
      </c>
      <c r="S1110" s="92">
        <v>583086.95499999996</v>
      </c>
      <c r="T1110" s="92">
        <v>4822905.6500000004</v>
      </c>
      <c r="U1110" s="92">
        <v>210325</v>
      </c>
      <c r="V1110" s="91">
        <v>22930.73</v>
      </c>
    </row>
    <row r="1111" spans="1:22" x14ac:dyDescent="0.25">
      <c r="A1111" s="27" t="str">
        <f t="shared" si="45"/>
        <v>32013082016</v>
      </c>
      <c r="B1111" s="23">
        <f>VLOOKUP(H1111,Nomes!$H$2:$I$79,2,FALSE)</f>
        <v>17</v>
      </c>
      <c r="C1111" s="23">
        <f>VLOOKUP(D1111,Nomes!$C$2:$D$16,2,FALSE)</f>
        <v>15</v>
      </c>
      <c r="D1111" s="23">
        <v>2016</v>
      </c>
      <c r="E1111" s="23">
        <v>32</v>
      </c>
      <c r="F1111" s="23" t="s">
        <v>14</v>
      </c>
      <c r="G1111" s="23" t="s">
        <v>67</v>
      </c>
      <c r="H1111" s="23" t="s">
        <v>68</v>
      </c>
      <c r="I1111" s="23" t="s">
        <v>69</v>
      </c>
      <c r="J1111" s="23" t="s">
        <v>17</v>
      </c>
      <c r="K1111" s="23" t="s">
        <v>18</v>
      </c>
      <c r="L1111" s="23">
        <f>VLOOKUP(H1111,Regiões!$A$1:$E$79,4,FALSE)</f>
        <v>1</v>
      </c>
      <c r="M1111" s="23" t="str">
        <f>VLOOKUP(H1111,Regiões!$A$1:$E$79,5,FALSE)</f>
        <v>Metropolitana</v>
      </c>
      <c r="N1111" s="92">
        <v>10910.206</v>
      </c>
      <c r="O1111" s="92">
        <v>804902.90099999995</v>
      </c>
      <c r="P1111" s="91">
        <f t="shared" si="47"/>
        <v>5201983.1809999999</v>
      </c>
      <c r="Q1111" s="91">
        <v>3914406.574</v>
      </c>
      <c r="R1111" s="92">
        <v>1287576.6070000001</v>
      </c>
      <c r="S1111" s="92">
        <v>1382858.1129999999</v>
      </c>
      <c r="T1111" s="92">
        <v>7400654.4009999996</v>
      </c>
      <c r="U1111" s="92">
        <v>384621</v>
      </c>
      <c r="V1111" s="91">
        <v>19241.419999999998</v>
      </c>
    </row>
    <row r="1112" spans="1:22" x14ac:dyDescent="0.25">
      <c r="A1112" s="27" t="str">
        <f t="shared" si="45"/>
        <v>32014072016</v>
      </c>
      <c r="B1112" s="23">
        <f>VLOOKUP(H1112,Nomes!$H$2:$I$79,2,FALSE)</f>
        <v>18</v>
      </c>
      <c r="C1112" s="23">
        <f>VLOOKUP(D1112,Nomes!$C$2:$D$16,2,FALSE)</f>
        <v>15</v>
      </c>
      <c r="D1112" s="23">
        <v>2016</v>
      </c>
      <c r="E1112" s="23">
        <v>32</v>
      </c>
      <c r="F1112" s="23" t="s">
        <v>14</v>
      </c>
      <c r="G1112" s="23" t="s">
        <v>72</v>
      </c>
      <c r="H1112" s="23" t="s">
        <v>73</v>
      </c>
      <c r="I1112" s="23"/>
      <c r="J1112" s="23" t="s">
        <v>32</v>
      </c>
      <c r="K1112" s="23" t="s">
        <v>33</v>
      </c>
      <c r="L1112" s="23">
        <f>VLOOKUP(H1112,Regiões!$A$1:$E$79,4,FALSE)</f>
        <v>5</v>
      </c>
      <c r="M1112" s="23" t="str">
        <f>VLOOKUP(H1112,Regiões!$A$1:$E$79,5,FALSE)</f>
        <v>Central Sul</v>
      </c>
      <c r="N1112" s="92">
        <v>86371.073000000004</v>
      </c>
      <c r="O1112" s="92">
        <v>196988.51800000001</v>
      </c>
      <c r="P1112" s="91">
        <f t="shared" si="47"/>
        <v>509925.06599999999</v>
      </c>
      <c r="Q1112" s="91">
        <v>355394.984</v>
      </c>
      <c r="R1112" s="92">
        <v>154530.08199999999</v>
      </c>
      <c r="S1112" s="92">
        <v>94657.3</v>
      </c>
      <c r="T1112" s="92">
        <v>887941.95700000005</v>
      </c>
      <c r="U1112" s="92">
        <v>38070</v>
      </c>
      <c r="V1112" s="91">
        <v>23323.93</v>
      </c>
    </row>
    <row r="1113" spans="1:22" x14ac:dyDescent="0.25">
      <c r="A1113" s="27" t="str">
        <f t="shared" si="45"/>
        <v>32015062016</v>
      </c>
      <c r="B1113" s="23">
        <f>VLOOKUP(H1113,Nomes!$H$2:$I$79,2,FALSE)</f>
        <v>19</v>
      </c>
      <c r="C1113" s="23">
        <f>VLOOKUP(D1113,Nomes!$C$2:$D$16,2,FALSE)</f>
        <v>15</v>
      </c>
      <c r="D1113" s="23">
        <v>2016</v>
      </c>
      <c r="E1113" s="23">
        <v>32</v>
      </c>
      <c r="F1113" s="23" t="s">
        <v>14</v>
      </c>
      <c r="G1113" s="23" t="s">
        <v>74</v>
      </c>
      <c r="H1113" s="23" t="s">
        <v>42</v>
      </c>
      <c r="I1113" s="23"/>
      <c r="J1113" s="23" t="s">
        <v>22</v>
      </c>
      <c r="K1113" s="23" t="s">
        <v>23</v>
      </c>
      <c r="L1113" s="23">
        <f>VLOOKUP(H1113,Regiões!$A$1:$E$79,4,FALSE)</f>
        <v>8</v>
      </c>
      <c r="M1113" s="23" t="str">
        <f>VLOOKUP(H1113,Regiões!$A$1:$E$79,5,FALSE)</f>
        <v>Centro-Oeste</v>
      </c>
      <c r="N1113" s="92">
        <v>50336.951000000001</v>
      </c>
      <c r="O1113" s="92">
        <v>679021.46200000006</v>
      </c>
      <c r="P1113" s="91">
        <f t="shared" si="47"/>
        <v>2113701.7799999998</v>
      </c>
      <c r="Q1113" s="91">
        <v>1602736.8189999999</v>
      </c>
      <c r="R1113" s="92">
        <v>510964.96100000001</v>
      </c>
      <c r="S1113" s="92">
        <v>400549.36</v>
      </c>
      <c r="T1113" s="92">
        <v>3243609.5529999998</v>
      </c>
      <c r="U1113" s="92">
        <v>123598</v>
      </c>
      <c r="V1113" s="91">
        <v>26243.22</v>
      </c>
    </row>
    <row r="1114" spans="1:22" x14ac:dyDescent="0.25">
      <c r="A1114" s="27" t="str">
        <f t="shared" si="45"/>
        <v>32016052016</v>
      </c>
      <c r="B1114" s="23">
        <f>VLOOKUP(H1114,Nomes!$H$2:$I$79,2,FALSE)</f>
        <v>20</v>
      </c>
      <c r="C1114" s="23">
        <f>VLOOKUP(D1114,Nomes!$C$2:$D$16,2,FALSE)</f>
        <v>15</v>
      </c>
      <c r="D1114" s="23">
        <v>2016</v>
      </c>
      <c r="E1114" s="23">
        <v>32</v>
      </c>
      <c r="F1114" s="23" t="s">
        <v>14</v>
      </c>
      <c r="G1114" s="23" t="s">
        <v>75</v>
      </c>
      <c r="H1114" s="23" t="s">
        <v>76</v>
      </c>
      <c r="I1114" s="23"/>
      <c r="J1114" s="23" t="s">
        <v>51</v>
      </c>
      <c r="K1114" s="23" t="s">
        <v>52</v>
      </c>
      <c r="L1114" s="23">
        <f>VLOOKUP(H1114,Regiões!$A$1:$E$79,4,FALSE)</f>
        <v>9</v>
      </c>
      <c r="M1114" s="23" t="str">
        <f>VLOOKUP(H1114,Regiões!$A$1:$E$79,5,FALSE)</f>
        <v>Nordeste</v>
      </c>
      <c r="N1114" s="92">
        <v>42771.913999999997</v>
      </c>
      <c r="O1114" s="92">
        <v>65144.686999999998</v>
      </c>
      <c r="P1114" s="91">
        <f t="shared" si="47"/>
        <v>277041.49600000004</v>
      </c>
      <c r="Q1114" s="91">
        <v>139983.42300000001</v>
      </c>
      <c r="R1114" s="92">
        <v>137058.073</v>
      </c>
      <c r="S1114" s="92">
        <v>35174.868999999999</v>
      </c>
      <c r="T1114" s="92">
        <v>420132.96500000003</v>
      </c>
      <c r="U1114" s="92">
        <v>31353</v>
      </c>
      <c r="V1114" s="91">
        <v>13400.09</v>
      </c>
    </row>
    <row r="1115" spans="1:22" x14ac:dyDescent="0.25">
      <c r="A1115" s="27" t="str">
        <f t="shared" si="45"/>
        <v>32017042016</v>
      </c>
      <c r="B1115" s="23">
        <f>VLOOKUP(H1115,Nomes!$H$2:$I$79,2,FALSE)</f>
        <v>21</v>
      </c>
      <c r="C1115" s="23">
        <f>VLOOKUP(D1115,Nomes!$C$2:$D$16,2,FALSE)</f>
        <v>15</v>
      </c>
      <c r="D1115" s="23">
        <v>2016</v>
      </c>
      <c r="E1115" s="23">
        <v>32</v>
      </c>
      <c r="F1115" s="23" t="s">
        <v>14</v>
      </c>
      <c r="G1115" s="23" t="s">
        <v>79</v>
      </c>
      <c r="H1115" s="23" t="s">
        <v>80</v>
      </c>
      <c r="I1115" s="23"/>
      <c r="J1115" s="23" t="s">
        <v>17</v>
      </c>
      <c r="K1115" s="23" t="s">
        <v>18</v>
      </c>
      <c r="L1115" s="23">
        <f>VLOOKUP(H1115,Regiões!$A$1:$E$79,4,FALSE)</f>
        <v>3</v>
      </c>
      <c r="M1115" s="23" t="str">
        <f>VLOOKUP(H1115,Regiões!$A$1:$E$79,5,FALSE)</f>
        <v>Sudoeste Serrana</v>
      </c>
      <c r="N1115" s="92">
        <v>34581.207999999999</v>
      </c>
      <c r="O1115" s="92">
        <v>17973.838</v>
      </c>
      <c r="P1115" s="91">
        <f t="shared" si="47"/>
        <v>136538.87</v>
      </c>
      <c r="Q1115" s="91">
        <v>81346.463000000003</v>
      </c>
      <c r="R1115" s="92">
        <v>55192.406999999999</v>
      </c>
      <c r="S1115" s="92">
        <v>15745.201999999999</v>
      </c>
      <c r="T1115" s="92">
        <v>204839.11900000001</v>
      </c>
      <c r="U1115" s="92">
        <v>12856</v>
      </c>
      <c r="V1115" s="91">
        <v>15933.35</v>
      </c>
    </row>
    <row r="1116" spans="1:22" x14ac:dyDescent="0.25">
      <c r="A1116" s="27" t="str">
        <f t="shared" ref="A1116:A1179" si="48">G1116&amp;D1116</f>
        <v>32018032016</v>
      </c>
      <c r="B1116" s="23">
        <f>VLOOKUP(H1116,Nomes!$H$2:$I$79,2,FALSE)</f>
        <v>22</v>
      </c>
      <c r="C1116" s="23">
        <f>VLOOKUP(D1116,Nomes!$C$2:$D$16,2,FALSE)</f>
        <v>15</v>
      </c>
      <c r="D1116" s="23">
        <v>2016</v>
      </c>
      <c r="E1116" s="23">
        <v>32</v>
      </c>
      <c r="F1116" s="23" t="s">
        <v>14</v>
      </c>
      <c r="G1116" s="23" t="s">
        <v>81</v>
      </c>
      <c r="H1116" s="23" t="s">
        <v>82</v>
      </c>
      <c r="I1116" s="23"/>
      <c r="J1116" s="23" t="s">
        <v>32</v>
      </c>
      <c r="K1116" s="23" t="s">
        <v>33</v>
      </c>
      <c r="L1116" s="23">
        <f>VLOOKUP(H1116,Regiões!$A$1:$E$79,4,FALSE)</f>
        <v>6</v>
      </c>
      <c r="M1116" s="23" t="str">
        <f>VLOOKUP(H1116,Regiões!$A$1:$E$79,5,FALSE)</f>
        <v>Caparaó</v>
      </c>
      <c r="N1116" s="92">
        <v>21126.835999999999</v>
      </c>
      <c r="O1116" s="92">
        <v>3571.663</v>
      </c>
      <c r="P1116" s="91">
        <f t="shared" si="47"/>
        <v>39676.779000000002</v>
      </c>
      <c r="Q1116" s="91">
        <v>16189.259</v>
      </c>
      <c r="R1116" s="92">
        <v>23487.52</v>
      </c>
      <c r="S1116" s="92">
        <v>1846.88</v>
      </c>
      <c r="T1116" s="92">
        <v>66222.157999999996</v>
      </c>
      <c r="U1116" s="92">
        <v>4630</v>
      </c>
      <c r="V1116" s="91">
        <v>14302.84</v>
      </c>
    </row>
    <row r="1117" spans="1:22" x14ac:dyDescent="0.25">
      <c r="A1117" s="27" t="str">
        <f t="shared" si="48"/>
        <v>32019022016</v>
      </c>
      <c r="B1117" s="23">
        <f>VLOOKUP(H1117,Nomes!$H$2:$I$79,2,FALSE)</f>
        <v>23</v>
      </c>
      <c r="C1117" s="23">
        <f>VLOOKUP(D1117,Nomes!$C$2:$D$16,2,FALSE)</f>
        <v>15</v>
      </c>
      <c r="D1117" s="23">
        <v>2016</v>
      </c>
      <c r="E1117" s="23">
        <v>32</v>
      </c>
      <c r="F1117" s="23" t="s">
        <v>14</v>
      </c>
      <c r="G1117" s="23" t="s">
        <v>83</v>
      </c>
      <c r="H1117" s="23" t="s">
        <v>84</v>
      </c>
      <c r="I1117" s="23"/>
      <c r="J1117" s="23" t="s">
        <v>17</v>
      </c>
      <c r="K1117" s="23" t="s">
        <v>18</v>
      </c>
      <c r="L1117" s="23">
        <f>VLOOKUP(H1117,Regiões!$A$1:$E$79,4,FALSE)</f>
        <v>3</v>
      </c>
      <c r="M1117" s="23" t="str">
        <f>VLOOKUP(H1117,Regiões!$A$1:$E$79,5,FALSE)</f>
        <v>Sudoeste Serrana</v>
      </c>
      <c r="N1117" s="92">
        <v>125110.537</v>
      </c>
      <c r="O1117" s="92">
        <v>98894.745999999999</v>
      </c>
      <c r="P1117" s="91">
        <f t="shared" si="47"/>
        <v>417823.85699999996</v>
      </c>
      <c r="Q1117" s="91">
        <v>272062.83299999998</v>
      </c>
      <c r="R1117" s="92">
        <v>145761.024</v>
      </c>
      <c r="S1117" s="92">
        <v>43951.256999999998</v>
      </c>
      <c r="T1117" s="92">
        <v>685780.39500000002</v>
      </c>
      <c r="U1117" s="92">
        <v>34589</v>
      </c>
      <c r="V1117" s="91">
        <v>19826.55</v>
      </c>
    </row>
    <row r="1118" spans="1:22" x14ac:dyDescent="0.25">
      <c r="A1118" s="27" t="str">
        <f t="shared" si="48"/>
        <v>32020092016</v>
      </c>
      <c r="B1118" s="23">
        <f>VLOOKUP(H1118,Nomes!$H$2:$I$79,2,FALSE)</f>
        <v>24</v>
      </c>
      <c r="C1118" s="23">
        <f>VLOOKUP(D1118,Nomes!$C$2:$D$16,2,FALSE)</f>
        <v>15</v>
      </c>
      <c r="D1118" s="23">
        <v>2016</v>
      </c>
      <c r="E1118" s="23">
        <v>32</v>
      </c>
      <c r="F1118" s="23" t="s">
        <v>14</v>
      </c>
      <c r="G1118" s="23" t="s">
        <v>85</v>
      </c>
      <c r="H1118" s="23" t="s">
        <v>86</v>
      </c>
      <c r="I1118" s="23"/>
      <c r="J1118" s="23" t="s">
        <v>32</v>
      </c>
      <c r="K1118" s="23" t="s">
        <v>33</v>
      </c>
      <c r="L1118" s="23">
        <f>VLOOKUP(H1118,Regiões!$A$1:$E$79,4,FALSE)</f>
        <v>6</v>
      </c>
      <c r="M1118" s="23" t="str">
        <f>VLOOKUP(H1118,Regiões!$A$1:$E$79,5,FALSE)</f>
        <v>Caparaó</v>
      </c>
      <c r="N1118" s="92">
        <v>25349.634999999998</v>
      </c>
      <c r="O1118" s="92">
        <v>14853.46</v>
      </c>
      <c r="P1118" s="91">
        <f t="shared" si="47"/>
        <v>78524.225000000006</v>
      </c>
      <c r="Q1118" s="91">
        <v>47621.921999999999</v>
      </c>
      <c r="R1118" s="92">
        <v>30902.303</v>
      </c>
      <c r="S1118" s="92">
        <v>8607.9240000000009</v>
      </c>
      <c r="T1118" s="92">
        <v>127335.24400000001</v>
      </c>
      <c r="U1118" s="92">
        <v>6920</v>
      </c>
      <c r="V1118" s="91">
        <v>18401.05</v>
      </c>
    </row>
    <row r="1119" spans="1:22" x14ac:dyDescent="0.25">
      <c r="A1119" s="27" t="str">
        <f t="shared" si="48"/>
        <v>32021082016</v>
      </c>
      <c r="B1119" s="23">
        <f>VLOOKUP(H1119,Nomes!$H$2:$I$79,2,FALSE)</f>
        <v>25</v>
      </c>
      <c r="C1119" s="23">
        <f>VLOOKUP(D1119,Nomes!$C$2:$D$16,2,FALSE)</f>
        <v>15</v>
      </c>
      <c r="D1119" s="23">
        <v>2016</v>
      </c>
      <c r="E1119" s="23">
        <v>32</v>
      </c>
      <c r="F1119" s="23" t="s">
        <v>14</v>
      </c>
      <c r="G1119" s="23" t="s">
        <v>87</v>
      </c>
      <c r="H1119" s="23" t="s">
        <v>88</v>
      </c>
      <c r="I1119" s="23"/>
      <c r="J1119" s="23" t="s">
        <v>22</v>
      </c>
      <c r="K1119" s="23" t="s">
        <v>23</v>
      </c>
      <c r="L1119" s="23">
        <f>VLOOKUP(H1119,Regiões!$A$1:$E$79,4,FALSE)</f>
        <v>10</v>
      </c>
      <c r="M1119" s="23" t="str">
        <f>VLOOKUP(H1119,Regiões!$A$1:$E$79,5,FALSE)</f>
        <v>Noroeste</v>
      </c>
      <c r="N1119" s="92">
        <v>63093.504000000001</v>
      </c>
      <c r="O1119" s="92">
        <v>61109.427000000003</v>
      </c>
      <c r="P1119" s="91">
        <f t="shared" si="47"/>
        <v>205186.111</v>
      </c>
      <c r="Q1119" s="91">
        <v>108101.00900000001</v>
      </c>
      <c r="R1119" s="92">
        <v>97085.101999999999</v>
      </c>
      <c r="S1119" s="92">
        <v>15029.32</v>
      </c>
      <c r="T1119" s="92">
        <v>344418.36200000002</v>
      </c>
      <c r="U1119" s="92">
        <v>24243</v>
      </c>
      <c r="V1119" s="91">
        <v>14206.92</v>
      </c>
    </row>
    <row r="1120" spans="1:22" x14ac:dyDescent="0.25">
      <c r="A1120" s="27" t="str">
        <f t="shared" si="48"/>
        <v>32022072016</v>
      </c>
      <c r="B1120" s="23">
        <f>VLOOKUP(H1120,Nomes!$H$2:$I$79,2,FALSE)</f>
        <v>26</v>
      </c>
      <c r="C1120" s="23">
        <f>VLOOKUP(D1120,Nomes!$C$2:$D$16,2,FALSE)</f>
        <v>15</v>
      </c>
      <c r="D1120" s="23">
        <v>2016</v>
      </c>
      <c r="E1120" s="23">
        <v>32</v>
      </c>
      <c r="F1120" s="23" t="s">
        <v>14</v>
      </c>
      <c r="G1120" s="23" t="s">
        <v>89</v>
      </c>
      <c r="H1120" s="23" t="s">
        <v>90</v>
      </c>
      <c r="I1120" s="23" t="s">
        <v>69</v>
      </c>
      <c r="J1120" s="23" t="s">
        <v>51</v>
      </c>
      <c r="K1120" s="23" t="s">
        <v>52</v>
      </c>
      <c r="L1120" s="23">
        <f>VLOOKUP(H1120,Regiões!$A$1:$E$79,4,FALSE)</f>
        <v>1</v>
      </c>
      <c r="M1120" s="23" t="str">
        <f>VLOOKUP(H1120,Regiões!$A$1:$E$79,5,FALSE)</f>
        <v>Metropolitana</v>
      </c>
      <c r="N1120" s="92">
        <v>19941.804</v>
      </c>
      <c r="O1120" s="92">
        <v>82071.702999999994</v>
      </c>
      <c r="P1120" s="91">
        <f t="shared" si="47"/>
        <v>225278.15</v>
      </c>
      <c r="Q1120" s="91">
        <v>135596.867</v>
      </c>
      <c r="R1120" s="92">
        <v>89681.282999999996</v>
      </c>
      <c r="S1120" s="92">
        <v>40510.31</v>
      </c>
      <c r="T1120" s="92">
        <v>367801.96600000001</v>
      </c>
      <c r="U1120" s="92">
        <v>20376</v>
      </c>
      <c r="V1120" s="91">
        <v>18050.740000000002</v>
      </c>
    </row>
    <row r="1121" spans="1:22" x14ac:dyDescent="0.25">
      <c r="A1121" s="27" t="str">
        <f t="shared" si="48"/>
        <v>32022562016</v>
      </c>
      <c r="B1121" s="23">
        <f>VLOOKUP(H1121,Nomes!$H$2:$I$79,2,FALSE)</f>
        <v>27</v>
      </c>
      <c r="C1121" s="23">
        <f>VLOOKUP(D1121,Nomes!$C$2:$D$16,2,FALSE)</f>
        <v>15</v>
      </c>
      <c r="D1121" s="23">
        <v>2016</v>
      </c>
      <c r="E1121" s="23">
        <v>32</v>
      </c>
      <c r="F1121" s="23" t="s">
        <v>14</v>
      </c>
      <c r="G1121" s="23" t="s">
        <v>191</v>
      </c>
      <c r="H1121" s="23" t="s">
        <v>192</v>
      </c>
      <c r="I1121" s="23"/>
      <c r="J1121" s="23" t="s">
        <v>22</v>
      </c>
      <c r="K1121" s="23" t="s">
        <v>23</v>
      </c>
      <c r="L1121" s="23">
        <f>VLOOKUP(H1121,Regiões!$A$1:$E$79,4,FALSE)</f>
        <v>8</v>
      </c>
      <c r="M1121" s="23" t="str">
        <f>VLOOKUP(H1121,Regiões!$A$1:$E$79,5,FALSE)</f>
        <v>Centro-Oeste</v>
      </c>
      <c r="N1121" s="92">
        <v>39510.224999999999</v>
      </c>
      <c r="O1121" s="92">
        <v>26492.984</v>
      </c>
      <c r="P1121" s="91">
        <f t="shared" si="47"/>
        <v>111764.12299999999</v>
      </c>
      <c r="Q1121" s="91">
        <v>59158.777000000002</v>
      </c>
      <c r="R1121" s="92">
        <v>52605.345999999998</v>
      </c>
      <c r="S1121" s="92">
        <v>11482.745000000001</v>
      </c>
      <c r="T1121" s="92">
        <v>189250.07800000001</v>
      </c>
      <c r="U1121" s="92">
        <v>12444</v>
      </c>
      <c r="V1121" s="91">
        <v>15208.14</v>
      </c>
    </row>
    <row r="1122" spans="1:22" x14ac:dyDescent="0.25">
      <c r="A1122" s="27" t="str">
        <f t="shared" si="48"/>
        <v>32023062016</v>
      </c>
      <c r="B1122" s="23">
        <f>VLOOKUP(H1122,Nomes!$H$2:$I$79,2,FALSE)</f>
        <v>28</v>
      </c>
      <c r="C1122" s="23">
        <f>VLOOKUP(D1122,Nomes!$C$2:$D$16,2,FALSE)</f>
        <v>15</v>
      </c>
      <c r="D1122" s="23">
        <v>2016</v>
      </c>
      <c r="E1122" s="23">
        <v>32</v>
      </c>
      <c r="F1122" s="23" t="s">
        <v>14</v>
      </c>
      <c r="G1122" s="23" t="s">
        <v>91</v>
      </c>
      <c r="H1122" s="23" t="s">
        <v>92</v>
      </c>
      <c r="I1122" s="23"/>
      <c r="J1122" s="23" t="s">
        <v>32</v>
      </c>
      <c r="K1122" s="23" t="s">
        <v>33</v>
      </c>
      <c r="L1122" s="23">
        <f>VLOOKUP(H1122,Regiões!$A$1:$E$79,4,FALSE)</f>
        <v>6</v>
      </c>
      <c r="M1122" s="23" t="str">
        <f>VLOOKUP(H1122,Regiões!$A$1:$E$79,5,FALSE)</f>
        <v>Caparaó</v>
      </c>
      <c r="N1122" s="92">
        <v>43418.667999999998</v>
      </c>
      <c r="O1122" s="92">
        <v>107831.465</v>
      </c>
      <c r="P1122" s="91">
        <f t="shared" si="47"/>
        <v>376219.07400000002</v>
      </c>
      <c r="Q1122" s="91">
        <v>255608.769</v>
      </c>
      <c r="R1122" s="92">
        <v>120610.30499999999</v>
      </c>
      <c r="S1122" s="92">
        <v>40171.847000000002</v>
      </c>
      <c r="T1122" s="92">
        <v>567641.05500000005</v>
      </c>
      <c r="U1122" s="92">
        <v>30946</v>
      </c>
      <c r="V1122" s="91">
        <v>18342.95</v>
      </c>
    </row>
    <row r="1123" spans="1:22" x14ac:dyDescent="0.25">
      <c r="A1123" s="27" t="str">
        <f t="shared" si="48"/>
        <v>32024052016</v>
      </c>
      <c r="B1123" s="23">
        <f>VLOOKUP(H1123,Nomes!$H$2:$I$79,2,FALSE)</f>
        <v>29</v>
      </c>
      <c r="C1123" s="23">
        <f>VLOOKUP(D1123,Nomes!$C$2:$D$16,2,FALSE)</f>
        <v>15</v>
      </c>
      <c r="D1123" s="23">
        <v>2016</v>
      </c>
      <c r="E1123" s="23">
        <v>32</v>
      </c>
      <c r="F1123" s="23" t="s">
        <v>14</v>
      </c>
      <c r="G1123" s="23" t="s">
        <v>93</v>
      </c>
      <c r="H1123" s="23" t="s">
        <v>38</v>
      </c>
      <c r="I1123" s="23" t="s">
        <v>69</v>
      </c>
      <c r="J1123" s="23" t="s">
        <v>17</v>
      </c>
      <c r="K1123" s="23" t="s">
        <v>18</v>
      </c>
      <c r="L1123" s="23">
        <f>VLOOKUP(H1123,Regiões!$A$1:$E$79,4,FALSE)</f>
        <v>1</v>
      </c>
      <c r="M1123" s="23" t="str">
        <f>VLOOKUP(H1123,Regiões!$A$1:$E$79,5,FALSE)</f>
        <v>Metropolitana</v>
      </c>
      <c r="N1123" s="92">
        <v>47186.866000000002</v>
      </c>
      <c r="O1123" s="92">
        <v>254287.685</v>
      </c>
      <c r="P1123" s="91">
        <f t="shared" si="47"/>
        <v>1596657.9479999999</v>
      </c>
      <c r="Q1123" s="91">
        <v>1115899.1669999999</v>
      </c>
      <c r="R1123" s="92">
        <v>480758.78100000002</v>
      </c>
      <c r="S1123" s="92">
        <v>182633.302</v>
      </c>
      <c r="T1123" s="92">
        <v>2080765.801</v>
      </c>
      <c r="U1123" s="92">
        <v>121506</v>
      </c>
      <c r="V1123" s="91">
        <v>17124.8</v>
      </c>
    </row>
    <row r="1124" spans="1:22" x14ac:dyDescent="0.25">
      <c r="A1124" s="27" t="str">
        <f t="shared" si="48"/>
        <v>32024542016</v>
      </c>
      <c r="B1124" s="23">
        <f>VLOOKUP(H1124,Nomes!$H$2:$I$79,2,FALSE)</f>
        <v>30</v>
      </c>
      <c r="C1124" s="23">
        <f>VLOOKUP(D1124,Nomes!$C$2:$D$16,2,FALSE)</f>
        <v>15</v>
      </c>
      <c r="D1124" s="23">
        <v>2016</v>
      </c>
      <c r="E1124" s="23">
        <v>32</v>
      </c>
      <c r="F1124" s="23" t="s">
        <v>14</v>
      </c>
      <c r="G1124" s="23" t="s">
        <v>94</v>
      </c>
      <c r="H1124" s="23" t="s">
        <v>95</v>
      </c>
      <c r="I1124" s="23"/>
      <c r="J1124" s="23" t="s">
        <v>32</v>
      </c>
      <c r="K1124" s="23" t="s">
        <v>33</v>
      </c>
      <c r="L1124" s="23">
        <f>VLOOKUP(H1124,Regiões!$A$1:$E$79,4,FALSE)</f>
        <v>6</v>
      </c>
      <c r="M1124" s="23" t="str">
        <f>VLOOKUP(H1124,Regiões!$A$1:$E$79,5,FALSE)</f>
        <v>Caparaó</v>
      </c>
      <c r="N1124" s="92">
        <v>63111.690999999999</v>
      </c>
      <c r="O1124" s="92">
        <v>20377.758000000002</v>
      </c>
      <c r="P1124" s="91">
        <f t="shared" si="47"/>
        <v>227799.166</v>
      </c>
      <c r="Q1124" s="91">
        <v>124523.129</v>
      </c>
      <c r="R1124" s="92">
        <v>103276.037</v>
      </c>
      <c r="S1124" s="92">
        <v>18483.310000000001</v>
      </c>
      <c r="T1124" s="92">
        <v>329771.92599999998</v>
      </c>
      <c r="U1124" s="92">
        <v>25567</v>
      </c>
      <c r="V1124" s="91">
        <v>12898.34</v>
      </c>
    </row>
    <row r="1125" spans="1:22" x14ac:dyDescent="0.25">
      <c r="A1125" s="27" t="str">
        <f t="shared" si="48"/>
        <v>32025042016</v>
      </c>
      <c r="B1125" s="23">
        <f>VLOOKUP(H1125,Nomes!$H$2:$I$79,2,FALSE)</f>
        <v>31</v>
      </c>
      <c r="C1125" s="23">
        <f>VLOOKUP(D1125,Nomes!$C$2:$D$16,2,FALSE)</f>
        <v>15</v>
      </c>
      <c r="D1125" s="23">
        <v>2016</v>
      </c>
      <c r="E1125" s="23">
        <v>32</v>
      </c>
      <c r="F1125" s="23" t="s">
        <v>14</v>
      </c>
      <c r="G1125" s="23" t="s">
        <v>96</v>
      </c>
      <c r="H1125" s="23" t="s">
        <v>97</v>
      </c>
      <c r="I1125" s="23"/>
      <c r="J1125" s="23" t="s">
        <v>51</v>
      </c>
      <c r="K1125" s="23" t="s">
        <v>52</v>
      </c>
      <c r="L1125" s="23">
        <f>VLOOKUP(H1125,Regiões!$A$1:$E$79,4,FALSE)</f>
        <v>7</v>
      </c>
      <c r="M1125" s="23" t="str">
        <f>VLOOKUP(H1125,Regiões!$A$1:$E$79,5,FALSE)</f>
        <v>Rio Doce</v>
      </c>
      <c r="N1125" s="92">
        <v>15045.221</v>
      </c>
      <c r="O1125" s="92">
        <v>33277.410000000003</v>
      </c>
      <c r="P1125" s="91">
        <f t="shared" si="47"/>
        <v>160848.36300000001</v>
      </c>
      <c r="Q1125" s="91">
        <v>107154.503</v>
      </c>
      <c r="R1125" s="92">
        <v>53693.86</v>
      </c>
      <c r="S1125" s="92">
        <v>23511.556</v>
      </c>
      <c r="T1125" s="92">
        <v>232682.55100000001</v>
      </c>
      <c r="U1125" s="92">
        <v>12471</v>
      </c>
      <c r="V1125" s="91">
        <v>18657.89</v>
      </c>
    </row>
    <row r="1126" spans="1:22" x14ac:dyDescent="0.25">
      <c r="A1126" s="27" t="str">
        <f t="shared" si="48"/>
        <v>32025532016</v>
      </c>
      <c r="B1126" s="23">
        <f>VLOOKUP(H1126,Nomes!$H$2:$I$79,2,FALSE)</f>
        <v>32</v>
      </c>
      <c r="C1126" s="23">
        <f>VLOOKUP(D1126,Nomes!$C$2:$D$16,2,FALSE)</f>
        <v>15</v>
      </c>
      <c r="D1126" s="23">
        <v>2016</v>
      </c>
      <c r="E1126" s="23">
        <v>32</v>
      </c>
      <c r="F1126" s="23" t="s">
        <v>14</v>
      </c>
      <c r="G1126" s="23" t="s">
        <v>98</v>
      </c>
      <c r="H1126" s="23" t="s">
        <v>99</v>
      </c>
      <c r="I1126" s="23"/>
      <c r="J1126" s="23" t="s">
        <v>32</v>
      </c>
      <c r="K1126" s="23" t="s">
        <v>33</v>
      </c>
      <c r="L1126" s="23">
        <f>VLOOKUP(H1126,Regiões!$A$1:$E$79,4,FALSE)</f>
        <v>6</v>
      </c>
      <c r="M1126" s="23" t="str">
        <f>VLOOKUP(H1126,Regiões!$A$1:$E$79,5,FALSE)</f>
        <v>Caparaó</v>
      </c>
      <c r="N1126" s="92">
        <v>53721.735999999997</v>
      </c>
      <c r="O1126" s="92">
        <v>7574.57</v>
      </c>
      <c r="P1126" s="91">
        <f t="shared" si="47"/>
        <v>86571.456999999995</v>
      </c>
      <c r="Q1126" s="91">
        <v>44068.12</v>
      </c>
      <c r="R1126" s="92">
        <v>42503.337</v>
      </c>
      <c r="S1126" s="92">
        <v>6821.8879999999999</v>
      </c>
      <c r="T1126" s="92">
        <v>154689.65</v>
      </c>
      <c r="U1126" s="92">
        <v>9379</v>
      </c>
      <c r="V1126" s="91">
        <v>16493.189999999999</v>
      </c>
    </row>
    <row r="1127" spans="1:22" x14ac:dyDescent="0.25">
      <c r="A1127" s="27" t="str">
        <f t="shared" si="48"/>
        <v>32026032016</v>
      </c>
      <c r="B1127" s="23">
        <f>VLOOKUP(H1127,Nomes!$H$2:$I$79,2,FALSE)</f>
        <v>33</v>
      </c>
      <c r="C1127" s="23">
        <f>VLOOKUP(D1127,Nomes!$C$2:$D$16,2,FALSE)</f>
        <v>15</v>
      </c>
      <c r="D1127" s="23">
        <v>2016</v>
      </c>
      <c r="E1127" s="23">
        <v>32</v>
      </c>
      <c r="F1127" s="23" t="s">
        <v>14</v>
      </c>
      <c r="G1127" s="23" t="s">
        <v>100</v>
      </c>
      <c r="H1127" s="23" t="s">
        <v>101</v>
      </c>
      <c r="I1127" s="23"/>
      <c r="J1127" s="23" t="s">
        <v>17</v>
      </c>
      <c r="K1127" s="23" t="s">
        <v>18</v>
      </c>
      <c r="L1127" s="23">
        <f>VLOOKUP(H1127,Regiões!$A$1:$E$79,4,FALSE)</f>
        <v>4</v>
      </c>
      <c r="M1127" s="23" t="str">
        <f>VLOOKUP(H1127,Regiões!$A$1:$E$79,5,FALSE)</f>
        <v>Litoral Sul</v>
      </c>
      <c r="N1127" s="92">
        <v>43210.942999999999</v>
      </c>
      <c r="O1127" s="92">
        <v>22395.522000000001</v>
      </c>
      <c r="P1127" s="91">
        <f t="shared" si="47"/>
        <v>198314.95</v>
      </c>
      <c r="Q1127" s="91">
        <v>134515.85</v>
      </c>
      <c r="R1127" s="92">
        <v>63799.1</v>
      </c>
      <c r="S1127" s="92">
        <v>24778.348999999998</v>
      </c>
      <c r="T1127" s="92">
        <v>288699.76400000002</v>
      </c>
      <c r="U1127" s="92">
        <v>13904</v>
      </c>
      <c r="V1127" s="91">
        <v>20763.79</v>
      </c>
    </row>
    <row r="1128" spans="1:22" x14ac:dyDescent="0.25">
      <c r="A1128" s="27" t="str">
        <f t="shared" si="48"/>
        <v>32026522016</v>
      </c>
      <c r="B1128" s="23">
        <f>VLOOKUP(H1128,Nomes!$H$2:$I$79,2,FALSE)</f>
        <v>34</v>
      </c>
      <c r="C1128" s="23">
        <f>VLOOKUP(D1128,Nomes!$C$2:$D$16,2,FALSE)</f>
        <v>15</v>
      </c>
      <c r="D1128" s="23">
        <v>2016</v>
      </c>
      <c r="E1128" s="23">
        <v>32</v>
      </c>
      <c r="F1128" s="23" t="s">
        <v>14</v>
      </c>
      <c r="G1128" s="23" t="s">
        <v>102</v>
      </c>
      <c r="H1128" s="23" t="s">
        <v>103</v>
      </c>
      <c r="I1128" s="23"/>
      <c r="J1128" s="23" t="s">
        <v>32</v>
      </c>
      <c r="K1128" s="23" t="s">
        <v>33</v>
      </c>
      <c r="L1128" s="23">
        <f>VLOOKUP(H1128,Regiões!$A$1:$E$79,4,FALSE)</f>
        <v>6</v>
      </c>
      <c r="M1128" s="23" t="str">
        <f>VLOOKUP(H1128,Regiões!$A$1:$E$79,5,FALSE)</f>
        <v>Caparaó</v>
      </c>
      <c r="N1128" s="92">
        <v>74109.108999999997</v>
      </c>
      <c r="O1128" s="92">
        <v>10993.187</v>
      </c>
      <c r="P1128" s="91">
        <f t="shared" si="47"/>
        <v>134578.06599999999</v>
      </c>
      <c r="Q1128" s="91">
        <v>78706.641000000003</v>
      </c>
      <c r="R1128" s="92">
        <v>55871.425000000003</v>
      </c>
      <c r="S1128" s="92">
        <v>13449.786</v>
      </c>
      <c r="T1128" s="92">
        <v>233130.147</v>
      </c>
      <c r="U1128" s="92">
        <v>13240</v>
      </c>
      <c r="V1128" s="91">
        <v>17608.02</v>
      </c>
    </row>
    <row r="1129" spans="1:22" x14ac:dyDescent="0.25">
      <c r="A1129" s="27" t="str">
        <f t="shared" si="48"/>
        <v>32027022016</v>
      </c>
      <c r="B1129" s="23">
        <f>VLOOKUP(H1129,Nomes!$H$2:$I$79,2,FALSE)</f>
        <v>35</v>
      </c>
      <c r="C1129" s="23">
        <f>VLOOKUP(D1129,Nomes!$C$2:$D$16,2,FALSE)</f>
        <v>15</v>
      </c>
      <c r="D1129" s="23">
        <v>2016</v>
      </c>
      <c r="E1129" s="23">
        <v>32</v>
      </c>
      <c r="F1129" s="23" t="s">
        <v>14</v>
      </c>
      <c r="G1129" s="23" t="s">
        <v>104</v>
      </c>
      <c r="H1129" s="23" t="s">
        <v>105</v>
      </c>
      <c r="I1129" s="23"/>
      <c r="J1129" s="23" t="s">
        <v>17</v>
      </c>
      <c r="K1129" s="23" t="s">
        <v>18</v>
      </c>
      <c r="L1129" s="23">
        <f>VLOOKUP(H1129,Regiões!$A$1:$E$79,4,FALSE)</f>
        <v>2</v>
      </c>
      <c r="M1129" s="23" t="str">
        <f>VLOOKUP(H1129,Regiões!$A$1:$E$79,5,FALSE)</f>
        <v>Central Serrana</v>
      </c>
      <c r="N1129" s="92">
        <v>74892.179000000004</v>
      </c>
      <c r="O1129" s="92">
        <v>13853.502</v>
      </c>
      <c r="P1129" s="91">
        <f t="shared" si="47"/>
        <v>145748.592</v>
      </c>
      <c r="Q1129" s="91">
        <v>85501.070999999996</v>
      </c>
      <c r="R1129" s="92">
        <v>60247.521000000001</v>
      </c>
      <c r="S1129" s="92">
        <v>11564.153</v>
      </c>
      <c r="T1129" s="92">
        <v>246058.42499999999</v>
      </c>
      <c r="U1129" s="92">
        <v>14822</v>
      </c>
      <c r="V1129" s="91">
        <v>16600.89</v>
      </c>
    </row>
    <row r="1130" spans="1:22" x14ac:dyDescent="0.25">
      <c r="A1130" s="27" t="str">
        <f t="shared" si="48"/>
        <v>32028012016</v>
      </c>
      <c r="B1130" s="23">
        <f>VLOOKUP(H1130,Nomes!$H$2:$I$79,2,FALSE)</f>
        <v>36</v>
      </c>
      <c r="C1130" s="23">
        <f>VLOOKUP(D1130,Nomes!$C$2:$D$16,2,FALSE)</f>
        <v>15</v>
      </c>
      <c r="D1130" s="23">
        <v>2016</v>
      </c>
      <c r="E1130" s="23">
        <v>32</v>
      </c>
      <c r="F1130" s="23" t="s">
        <v>14</v>
      </c>
      <c r="G1130" s="23" t="s">
        <v>108</v>
      </c>
      <c r="H1130" s="23" t="s">
        <v>109</v>
      </c>
      <c r="I1130" s="23"/>
      <c r="J1130" s="23" t="s">
        <v>32</v>
      </c>
      <c r="K1130" s="23" t="s">
        <v>33</v>
      </c>
      <c r="L1130" s="23">
        <f>VLOOKUP(H1130,Regiões!$A$1:$E$79,4,FALSE)</f>
        <v>4</v>
      </c>
      <c r="M1130" s="23" t="str">
        <f>VLOOKUP(H1130,Regiões!$A$1:$E$79,5,FALSE)</f>
        <v>Litoral Sul</v>
      </c>
      <c r="N1130" s="92">
        <v>70426.797999999995</v>
      </c>
      <c r="O1130" s="92">
        <v>954332.70700000005</v>
      </c>
      <c r="P1130" s="91">
        <f t="shared" si="47"/>
        <v>891477.70200000005</v>
      </c>
      <c r="Q1130" s="91">
        <v>583552.38100000005</v>
      </c>
      <c r="R1130" s="92">
        <v>307925.321</v>
      </c>
      <c r="S1130" s="92">
        <v>69009.759999999995</v>
      </c>
      <c r="T1130" s="92">
        <v>1985246.9669999999</v>
      </c>
      <c r="U1130" s="92">
        <v>34585</v>
      </c>
      <c r="V1130" s="91">
        <v>57401.97</v>
      </c>
    </row>
    <row r="1131" spans="1:22" x14ac:dyDescent="0.25">
      <c r="A1131" s="27" t="str">
        <f t="shared" si="48"/>
        <v>32029002016</v>
      </c>
      <c r="B1131" s="23">
        <f>VLOOKUP(H1131,Nomes!$H$2:$I$79,2,FALSE)</f>
        <v>37</v>
      </c>
      <c r="C1131" s="23">
        <f>VLOOKUP(D1131,Nomes!$C$2:$D$16,2,FALSE)</f>
        <v>15</v>
      </c>
      <c r="D1131" s="23">
        <v>2016</v>
      </c>
      <c r="E1131" s="23">
        <v>32</v>
      </c>
      <c r="F1131" s="23" t="s">
        <v>14</v>
      </c>
      <c r="G1131" s="23" t="s">
        <v>111</v>
      </c>
      <c r="H1131" s="23" t="s">
        <v>112</v>
      </c>
      <c r="I1131" s="23"/>
      <c r="J1131" s="23" t="s">
        <v>17</v>
      </c>
      <c r="K1131" s="23" t="s">
        <v>18</v>
      </c>
      <c r="L1131" s="23">
        <f>VLOOKUP(H1131,Regiões!$A$1:$E$79,4,FALSE)</f>
        <v>2</v>
      </c>
      <c r="M1131" s="23" t="str">
        <f>VLOOKUP(H1131,Regiões!$A$1:$E$79,5,FALSE)</f>
        <v>Central Serrana</v>
      </c>
      <c r="N1131" s="92">
        <v>37893.911</v>
      </c>
      <c r="O1131" s="92">
        <v>36558.904000000002</v>
      </c>
      <c r="P1131" s="91">
        <f t="shared" si="47"/>
        <v>118859.17</v>
      </c>
      <c r="Q1131" s="91">
        <v>72500.962</v>
      </c>
      <c r="R1131" s="92">
        <v>46358.207999999999</v>
      </c>
      <c r="S1131" s="92">
        <v>11376.75</v>
      </c>
      <c r="T1131" s="92">
        <v>204688.73499999999</v>
      </c>
      <c r="U1131" s="92">
        <v>11259</v>
      </c>
      <c r="V1131" s="91">
        <v>18180.009999999998</v>
      </c>
    </row>
    <row r="1132" spans="1:22" x14ac:dyDescent="0.25">
      <c r="A1132" s="27" t="str">
        <f t="shared" si="48"/>
        <v>32030072016</v>
      </c>
      <c r="B1132" s="23">
        <f>VLOOKUP(H1132,Nomes!$H$2:$I$79,2,FALSE)</f>
        <v>38</v>
      </c>
      <c r="C1132" s="23">
        <f>VLOOKUP(D1132,Nomes!$C$2:$D$16,2,FALSE)</f>
        <v>15</v>
      </c>
      <c r="D1132" s="23">
        <v>2016</v>
      </c>
      <c r="E1132" s="23">
        <v>32</v>
      </c>
      <c r="F1132" s="23" t="s">
        <v>14</v>
      </c>
      <c r="G1132" s="23" t="s">
        <v>113</v>
      </c>
      <c r="H1132" s="23" t="s">
        <v>114</v>
      </c>
      <c r="I1132" s="23"/>
      <c r="J1132" s="23" t="s">
        <v>32</v>
      </c>
      <c r="K1132" s="23" t="s">
        <v>33</v>
      </c>
      <c r="L1132" s="23">
        <f>VLOOKUP(H1132,Regiões!$A$1:$E$79,4,FALSE)</f>
        <v>6</v>
      </c>
      <c r="M1132" s="23" t="str">
        <f>VLOOKUP(H1132,Regiões!$A$1:$E$79,5,FALSE)</f>
        <v>Caparaó</v>
      </c>
      <c r="N1132" s="92">
        <v>89756.845000000001</v>
      </c>
      <c r="O1132" s="92">
        <v>21445.025000000001</v>
      </c>
      <c r="P1132" s="91">
        <f t="shared" si="47"/>
        <v>292540.29399999999</v>
      </c>
      <c r="Q1132" s="91">
        <v>179527.77799999999</v>
      </c>
      <c r="R1132" s="92">
        <v>113012.516</v>
      </c>
      <c r="S1132" s="92">
        <v>26716.170999999998</v>
      </c>
      <c r="T1132" s="92">
        <v>430458.33500000002</v>
      </c>
      <c r="U1132" s="92">
        <v>29743</v>
      </c>
      <c r="V1132" s="91">
        <v>14472.59</v>
      </c>
    </row>
    <row r="1133" spans="1:22" x14ac:dyDescent="0.25">
      <c r="A1133" s="27" t="str">
        <f t="shared" si="48"/>
        <v>32030562016</v>
      </c>
      <c r="B1133" s="23">
        <f>VLOOKUP(H1133,Nomes!$H$2:$I$79,2,FALSE)</f>
        <v>39</v>
      </c>
      <c r="C1133" s="23">
        <f>VLOOKUP(D1133,Nomes!$C$2:$D$16,2,FALSE)</f>
        <v>15</v>
      </c>
      <c r="D1133" s="23">
        <v>2016</v>
      </c>
      <c r="E1133" s="23">
        <v>32</v>
      </c>
      <c r="F1133" s="23" t="s">
        <v>14</v>
      </c>
      <c r="G1133" s="23" t="s">
        <v>115</v>
      </c>
      <c r="H1133" s="23" t="s">
        <v>116</v>
      </c>
      <c r="I1133" s="23"/>
      <c r="J1133" s="23" t="s">
        <v>51</v>
      </c>
      <c r="K1133" s="23" t="s">
        <v>52</v>
      </c>
      <c r="L1133" s="23">
        <f>VLOOKUP(H1133,Regiões!$A$1:$E$79,4,FALSE)</f>
        <v>9</v>
      </c>
      <c r="M1133" s="23" t="str">
        <f>VLOOKUP(H1133,Regiões!$A$1:$E$79,5,FALSE)</f>
        <v>Nordeste</v>
      </c>
      <c r="N1133" s="92">
        <v>92819.678</v>
      </c>
      <c r="O1133" s="92">
        <v>52993.752999999997</v>
      </c>
      <c r="P1133" s="91">
        <f t="shared" si="47"/>
        <v>300756.01300000004</v>
      </c>
      <c r="Q1133" s="91">
        <v>167991.177</v>
      </c>
      <c r="R1133" s="92">
        <v>132764.83600000001</v>
      </c>
      <c r="S1133" s="92">
        <v>44246.381000000001</v>
      </c>
      <c r="T1133" s="92">
        <v>490815.82500000001</v>
      </c>
      <c r="U1133" s="92">
        <v>29150</v>
      </c>
      <c r="V1133" s="91">
        <v>16837.59</v>
      </c>
    </row>
    <row r="1134" spans="1:22" x14ac:dyDescent="0.25">
      <c r="A1134" s="27" t="str">
        <f t="shared" si="48"/>
        <v>32031062016</v>
      </c>
      <c r="B1134" s="23">
        <f>VLOOKUP(H1134,Nomes!$H$2:$I$79,2,FALSE)</f>
        <v>40</v>
      </c>
      <c r="C1134" s="23">
        <f>VLOOKUP(D1134,Nomes!$C$2:$D$16,2,FALSE)</f>
        <v>15</v>
      </c>
      <c r="D1134" s="23">
        <v>2016</v>
      </c>
      <c r="E1134" s="23">
        <v>32</v>
      </c>
      <c r="F1134" s="23" t="s">
        <v>14</v>
      </c>
      <c r="G1134" s="23" t="s">
        <v>117</v>
      </c>
      <c r="H1134" s="23" t="s">
        <v>118</v>
      </c>
      <c r="I1134" s="23"/>
      <c r="J1134" s="23" t="s">
        <v>32</v>
      </c>
      <c r="K1134" s="23" t="s">
        <v>33</v>
      </c>
      <c r="L1134" s="23">
        <f>VLOOKUP(H1134,Regiões!$A$1:$E$79,4,FALSE)</f>
        <v>6</v>
      </c>
      <c r="M1134" s="23" t="str">
        <f>VLOOKUP(H1134,Regiões!$A$1:$E$79,5,FALSE)</f>
        <v>Caparaó</v>
      </c>
      <c r="N1134" s="92">
        <v>14847.933999999999</v>
      </c>
      <c r="O1134" s="92">
        <v>8049.884</v>
      </c>
      <c r="P1134" s="91">
        <f t="shared" si="47"/>
        <v>103814.23999999999</v>
      </c>
      <c r="Q1134" s="91">
        <v>52623.165999999997</v>
      </c>
      <c r="R1134" s="92">
        <v>51191.074000000001</v>
      </c>
      <c r="S1134" s="92">
        <v>7915.4319999999998</v>
      </c>
      <c r="T1134" s="92">
        <v>134627.49</v>
      </c>
      <c r="U1134" s="92">
        <v>11957</v>
      </c>
      <c r="V1134" s="91">
        <v>11259.3</v>
      </c>
    </row>
    <row r="1135" spans="1:22" x14ac:dyDescent="0.25">
      <c r="A1135" s="27" t="str">
        <f t="shared" si="48"/>
        <v>32031302016</v>
      </c>
      <c r="B1135" s="23">
        <f>VLOOKUP(H1135,Nomes!$H$2:$I$79,2,FALSE)</f>
        <v>41</v>
      </c>
      <c r="C1135" s="23">
        <f>VLOOKUP(D1135,Nomes!$C$2:$D$16,2,FALSE)</f>
        <v>15</v>
      </c>
      <c r="D1135" s="23">
        <v>2016</v>
      </c>
      <c r="E1135" s="23">
        <v>32</v>
      </c>
      <c r="F1135" s="23" t="s">
        <v>14</v>
      </c>
      <c r="G1135" s="23" t="s">
        <v>119</v>
      </c>
      <c r="H1135" s="23" t="s">
        <v>120</v>
      </c>
      <c r="I1135" s="23"/>
      <c r="J1135" s="23" t="s">
        <v>51</v>
      </c>
      <c r="K1135" s="23" t="s">
        <v>52</v>
      </c>
      <c r="L1135" s="23">
        <f>VLOOKUP(H1135,Regiões!$A$1:$E$79,4,FALSE)</f>
        <v>7</v>
      </c>
      <c r="M1135" s="23" t="str">
        <f>VLOOKUP(H1135,Regiões!$A$1:$E$79,5,FALSE)</f>
        <v>Rio Doce</v>
      </c>
      <c r="N1135" s="92">
        <v>25264.883999999998</v>
      </c>
      <c r="O1135" s="92">
        <v>64100.159</v>
      </c>
      <c r="P1135" s="91">
        <f t="shared" si="47"/>
        <v>219235.89199999999</v>
      </c>
      <c r="Q1135" s="91">
        <v>147908.85500000001</v>
      </c>
      <c r="R1135" s="92">
        <v>71327.036999999997</v>
      </c>
      <c r="S1135" s="92">
        <v>34194.44</v>
      </c>
      <c r="T1135" s="92">
        <v>342795.375</v>
      </c>
      <c r="U1135" s="92">
        <v>17096</v>
      </c>
      <c r="V1135" s="91">
        <v>20051.2</v>
      </c>
    </row>
    <row r="1136" spans="1:22" x14ac:dyDescent="0.25">
      <c r="A1136" s="27" t="str">
        <f t="shared" si="48"/>
        <v>32031632016</v>
      </c>
      <c r="B1136" s="23">
        <f>VLOOKUP(H1136,Nomes!$H$2:$I$79,2,FALSE)</f>
        <v>42</v>
      </c>
      <c r="C1136" s="23">
        <f>VLOOKUP(D1136,Nomes!$C$2:$D$16,2,FALSE)</f>
        <v>15</v>
      </c>
      <c r="D1136" s="23">
        <v>2016</v>
      </c>
      <c r="E1136" s="23">
        <v>32</v>
      </c>
      <c r="F1136" s="23" t="s">
        <v>14</v>
      </c>
      <c r="G1136" s="23" t="s">
        <v>121</v>
      </c>
      <c r="H1136" s="23" t="s">
        <v>122</v>
      </c>
      <c r="I1136" s="23"/>
      <c r="J1136" s="23" t="s">
        <v>17</v>
      </c>
      <c r="K1136" s="23" t="s">
        <v>18</v>
      </c>
      <c r="L1136" s="23">
        <f>VLOOKUP(H1136,Regiões!$A$1:$E$79,4,FALSE)</f>
        <v>3</v>
      </c>
      <c r="M1136" s="23" t="str">
        <f>VLOOKUP(H1136,Regiões!$A$1:$E$79,5,FALSE)</f>
        <v>Sudoeste Serrana</v>
      </c>
      <c r="N1136" s="92">
        <v>36021.114000000001</v>
      </c>
      <c r="O1136" s="92">
        <v>8038.7259999999997</v>
      </c>
      <c r="P1136" s="91">
        <f t="shared" si="47"/>
        <v>83022.339000000007</v>
      </c>
      <c r="Q1136" s="91">
        <v>35469.345000000001</v>
      </c>
      <c r="R1136" s="92">
        <v>47552.993999999999</v>
      </c>
      <c r="S1136" s="92">
        <v>6810.6419999999998</v>
      </c>
      <c r="T1136" s="92">
        <v>133892.821</v>
      </c>
      <c r="U1136" s="92">
        <v>11447</v>
      </c>
      <c r="V1136" s="91">
        <v>11696.76</v>
      </c>
    </row>
    <row r="1137" spans="1:22" x14ac:dyDescent="0.25">
      <c r="A1137" s="27" t="str">
        <f t="shared" si="48"/>
        <v>32032052016</v>
      </c>
      <c r="B1137" s="23">
        <f>VLOOKUP(H1137,Nomes!$H$2:$I$79,2,FALSE)</f>
        <v>43</v>
      </c>
      <c r="C1137" s="23">
        <f>VLOOKUP(D1137,Nomes!$C$2:$D$16,2,FALSE)</f>
        <v>15</v>
      </c>
      <c r="D1137" s="23">
        <v>2016</v>
      </c>
      <c r="E1137" s="23">
        <v>32</v>
      </c>
      <c r="F1137" s="23" t="s">
        <v>14</v>
      </c>
      <c r="G1137" s="23" t="s">
        <v>123</v>
      </c>
      <c r="H1137" s="23" t="s">
        <v>54</v>
      </c>
      <c r="I1137" s="23"/>
      <c r="J1137" s="23" t="s">
        <v>51</v>
      </c>
      <c r="K1137" s="23" t="s">
        <v>52</v>
      </c>
      <c r="L1137" s="23">
        <f>VLOOKUP(H1137,Regiões!$A$1:$E$79,4,FALSE)</f>
        <v>7</v>
      </c>
      <c r="M1137" s="23" t="str">
        <f>VLOOKUP(H1137,Regiões!$A$1:$E$79,5,FALSE)</f>
        <v>Rio Doce</v>
      </c>
      <c r="N1137" s="92">
        <v>210243.37400000001</v>
      </c>
      <c r="O1137" s="92">
        <v>1625179.308</v>
      </c>
      <c r="P1137" s="91">
        <f t="shared" si="47"/>
        <v>2712342.6629999997</v>
      </c>
      <c r="Q1137" s="91">
        <v>1984329.1459999999</v>
      </c>
      <c r="R1137" s="92">
        <v>728013.51699999999</v>
      </c>
      <c r="S1137" s="92">
        <v>730012.62699999998</v>
      </c>
      <c r="T1137" s="92">
        <v>5277777.9720000001</v>
      </c>
      <c r="U1137" s="92">
        <v>166491</v>
      </c>
      <c r="V1137" s="91">
        <v>31700.080000000002</v>
      </c>
    </row>
    <row r="1138" spans="1:22" x14ac:dyDescent="0.25">
      <c r="A1138" s="27" t="str">
        <f t="shared" si="48"/>
        <v>32033042016</v>
      </c>
      <c r="B1138" s="23">
        <f>VLOOKUP(H1138,Nomes!$H$2:$I$79,2,FALSE)</f>
        <v>44</v>
      </c>
      <c r="C1138" s="23">
        <f>VLOOKUP(D1138,Nomes!$C$2:$D$16,2,FALSE)</f>
        <v>15</v>
      </c>
      <c r="D1138" s="23">
        <v>2016</v>
      </c>
      <c r="E1138" s="23">
        <v>32</v>
      </c>
      <c r="F1138" s="23" t="s">
        <v>14</v>
      </c>
      <c r="G1138" s="23" t="s">
        <v>124</v>
      </c>
      <c r="H1138" s="23" t="s">
        <v>125</v>
      </c>
      <c r="I1138" s="23"/>
      <c r="J1138" s="23" t="s">
        <v>22</v>
      </c>
      <c r="K1138" s="23" t="s">
        <v>23</v>
      </c>
      <c r="L1138" s="23">
        <f>VLOOKUP(H1138,Regiões!$A$1:$E$79,4,FALSE)</f>
        <v>10</v>
      </c>
      <c r="M1138" s="23" t="str">
        <f>VLOOKUP(H1138,Regiões!$A$1:$E$79,5,FALSE)</f>
        <v>Noroeste</v>
      </c>
      <c r="N1138" s="92">
        <v>23703.576000000001</v>
      </c>
      <c r="O1138" s="92">
        <v>9028.4429999999993</v>
      </c>
      <c r="P1138" s="91">
        <f t="shared" si="47"/>
        <v>106517.243</v>
      </c>
      <c r="Q1138" s="91">
        <v>43784.722000000002</v>
      </c>
      <c r="R1138" s="92">
        <v>62732.521000000001</v>
      </c>
      <c r="S1138" s="92">
        <v>5845.1719999999996</v>
      </c>
      <c r="T1138" s="92">
        <v>145094.43400000001</v>
      </c>
      <c r="U1138" s="92">
        <v>15272</v>
      </c>
      <c r="V1138" s="91">
        <v>9500.68</v>
      </c>
    </row>
    <row r="1139" spans="1:22" x14ac:dyDescent="0.25">
      <c r="A1139" s="27" t="str">
        <f t="shared" si="48"/>
        <v>32033202016</v>
      </c>
      <c r="B1139" s="23">
        <f>VLOOKUP(H1139,Nomes!$H$2:$I$79,2,FALSE)</f>
        <v>45</v>
      </c>
      <c r="C1139" s="23">
        <f>VLOOKUP(D1139,Nomes!$C$2:$D$16,2,FALSE)</f>
        <v>15</v>
      </c>
      <c r="D1139" s="23">
        <v>2016</v>
      </c>
      <c r="E1139" s="23">
        <v>32</v>
      </c>
      <c r="F1139" s="23" t="s">
        <v>14</v>
      </c>
      <c r="G1139" s="23" t="s">
        <v>126</v>
      </c>
      <c r="H1139" s="23" t="s">
        <v>127</v>
      </c>
      <c r="I1139" s="23"/>
      <c r="J1139" s="23" t="s">
        <v>32</v>
      </c>
      <c r="K1139" s="23" t="s">
        <v>33</v>
      </c>
      <c r="L1139" s="23">
        <f>VLOOKUP(H1139,Regiões!$A$1:$E$79,4,FALSE)</f>
        <v>4</v>
      </c>
      <c r="M1139" s="23" t="str">
        <f>VLOOKUP(H1139,Regiões!$A$1:$E$79,5,FALSE)</f>
        <v>Litoral Sul</v>
      </c>
      <c r="N1139" s="92">
        <v>72439.467999999993</v>
      </c>
      <c r="O1139" s="92">
        <v>402708.717</v>
      </c>
      <c r="P1139" s="91">
        <f t="shared" si="47"/>
        <v>601368.41599999997</v>
      </c>
      <c r="Q1139" s="91">
        <v>395507.32500000001</v>
      </c>
      <c r="R1139" s="92">
        <v>205861.09099999999</v>
      </c>
      <c r="S1139" s="92">
        <v>42540.699000000001</v>
      </c>
      <c r="T1139" s="92">
        <v>1119057.3</v>
      </c>
      <c r="U1139" s="92">
        <v>38301</v>
      </c>
      <c r="V1139" s="91">
        <v>29217.439999999999</v>
      </c>
    </row>
    <row r="1140" spans="1:22" x14ac:dyDescent="0.25">
      <c r="A1140" s="27" t="str">
        <f t="shared" si="48"/>
        <v>32033462016</v>
      </c>
      <c r="B1140" s="23">
        <f>VLOOKUP(H1140,Nomes!$H$2:$I$79,2,FALSE)</f>
        <v>46</v>
      </c>
      <c r="C1140" s="23">
        <f>VLOOKUP(D1140,Nomes!$C$2:$D$16,2,FALSE)</f>
        <v>15</v>
      </c>
      <c r="D1140" s="23">
        <v>2016</v>
      </c>
      <c r="E1140" s="23">
        <v>32</v>
      </c>
      <c r="F1140" s="23" t="s">
        <v>14</v>
      </c>
      <c r="G1140" s="23" t="s">
        <v>128</v>
      </c>
      <c r="H1140" s="23" t="s">
        <v>129</v>
      </c>
      <c r="I1140" s="23"/>
      <c r="J1140" s="23" t="s">
        <v>17</v>
      </c>
      <c r="K1140" s="23" t="s">
        <v>18</v>
      </c>
      <c r="L1140" s="23">
        <f>VLOOKUP(H1140,Regiões!$A$1:$E$79,4,FALSE)</f>
        <v>3</v>
      </c>
      <c r="M1140" s="23" t="str">
        <f>VLOOKUP(H1140,Regiões!$A$1:$E$79,5,FALSE)</f>
        <v>Sudoeste Serrana</v>
      </c>
      <c r="N1140" s="92">
        <v>63680.616000000002</v>
      </c>
      <c r="O1140" s="92">
        <v>44193.152000000002</v>
      </c>
      <c r="P1140" s="91">
        <f t="shared" si="47"/>
        <v>229480.83000000002</v>
      </c>
      <c r="Q1140" s="91">
        <v>159886.83100000001</v>
      </c>
      <c r="R1140" s="92">
        <v>69593.998999999996</v>
      </c>
      <c r="S1140" s="92">
        <v>37989.313000000002</v>
      </c>
      <c r="T1140" s="92">
        <v>375343.91</v>
      </c>
      <c r="U1140" s="92">
        <v>16339</v>
      </c>
      <c r="V1140" s="91">
        <v>22972.27</v>
      </c>
    </row>
    <row r="1141" spans="1:22" x14ac:dyDescent="0.25">
      <c r="A1141" s="27" t="str">
        <f t="shared" si="48"/>
        <v>32033532016</v>
      </c>
      <c r="B1141" s="23">
        <f>VLOOKUP(H1141,Nomes!$H$2:$I$79,2,FALSE)</f>
        <v>47</v>
      </c>
      <c r="C1141" s="23">
        <f>VLOOKUP(D1141,Nomes!$C$2:$D$16,2,FALSE)</f>
        <v>15</v>
      </c>
      <c r="D1141" s="23">
        <v>2016</v>
      </c>
      <c r="E1141" s="23">
        <v>32</v>
      </c>
      <c r="F1141" s="23" t="s">
        <v>14</v>
      </c>
      <c r="G1141" s="23" t="s">
        <v>130</v>
      </c>
      <c r="H1141" s="23" t="s">
        <v>131</v>
      </c>
      <c r="I1141" s="23"/>
      <c r="J1141" s="23" t="s">
        <v>22</v>
      </c>
      <c r="K1141" s="23" t="s">
        <v>23</v>
      </c>
      <c r="L1141" s="23">
        <f>VLOOKUP(H1141,Regiões!$A$1:$E$79,4,FALSE)</f>
        <v>8</v>
      </c>
      <c r="M1141" s="23" t="str">
        <f>VLOOKUP(H1141,Regiões!$A$1:$E$79,5,FALSE)</f>
        <v>Centro-Oeste</v>
      </c>
      <c r="N1141" s="92">
        <v>22827.665000000001</v>
      </c>
      <c r="O1141" s="92">
        <v>14998.718000000001</v>
      </c>
      <c r="P1141" s="91">
        <f t="shared" si="47"/>
        <v>166663.35</v>
      </c>
      <c r="Q1141" s="91">
        <v>115060.401</v>
      </c>
      <c r="R1141" s="92">
        <v>51602.949000000001</v>
      </c>
      <c r="S1141" s="92">
        <v>22725.284</v>
      </c>
      <c r="T1141" s="92">
        <v>227215.01699999999</v>
      </c>
      <c r="U1141" s="92">
        <v>12479</v>
      </c>
      <c r="V1141" s="91">
        <v>18207.79</v>
      </c>
    </row>
    <row r="1142" spans="1:22" x14ac:dyDescent="0.25">
      <c r="A1142" s="27" t="str">
        <f t="shared" si="48"/>
        <v>32034032016</v>
      </c>
      <c r="B1142" s="23">
        <f>VLOOKUP(H1142,Nomes!$H$2:$I$79,2,FALSE)</f>
        <v>48</v>
      </c>
      <c r="C1142" s="23">
        <f>VLOOKUP(D1142,Nomes!$C$2:$D$16,2,FALSE)</f>
        <v>15</v>
      </c>
      <c r="D1142" s="23">
        <v>2016</v>
      </c>
      <c r="E1142" s="23">
        <v>32</v>
      </c>
      <c r="F1142" s="23" t="s">
        <v>14</v>
      </c>
      <c r="G1142" s="23" t="s">
        <v>132</v>
      </c>
      <c r="H1142" s="23" t="s">
        <v>133</v>
      </c>
      <c r="I1142" s="23"/>
      <c r="J1142" s="23" t="s">
        <v>32</v>
      </c>
      <c r="K1142" s="23" t="s">
        <v>33</v>
      </c>
      <c r="L1142" s="23">
        <f>VLOOKUP(H1142,Regiões!$A$1:$E$79,4,FALSE)</f>
        <v>5</v>
      </c>
      <c r="M1142" s="23" t="str">
        <f>VLOOKUP(H1142,Regiões!$A$1:$E$79,5,FALSE)</f>
        <v>Central Sul</v>
      </c>
      <c r="N1142" s="92">
        <v>77542.274000000005</v>
      </c>
      <c r="O1142" s="92">
        <v>63738.112999999998</v>
      </c>
      <c r="P1142" s="91">
        <f t="shared" si="47"/>
        <v>275738.79000000004</v>
      </c>
      <c r="Q1142" s="91">
        <v>169017.141</v>
      </c>
      <c r="R1142" s="92">
        <v>106721.649</v>
      </c>
      <c r="S1142" s="92">
        <v>33498.004999999997</v>
      </c>
      <c r="T1142" s="92">
        <v>450517.18199999997</v>
      </c>
      <c r="U1142" s="92">
        <v>27369</v>
      </c>
      <c r="V1142" s="91">
        <v>16460.86</v>
      </c>
    </row>
    <row r="1143" spans="1:22" x14ac:dyDescent="0.25">
      <c r="A1143" s="27" t="str">
        <f t="shared" si="48"/>
        <v>32035022016</v>
      </c>
      <c r="B1143" s="23">
        <f>VLOOKUP(H1143,Nomes!$H$2:$I$79,2,FALSE)</f>
        <v>49</v>
      </c>
      <c r="C1143" s="23">
        <f>VLOOKUP(D1143,Nomes!$C$2:$D$16,2,FALSE)</f>
        <v>15</v>
      </c>
      <c r="D1143" s="23">
        <v>2016</v>
      </c>
      <c r="E1143" s="23">
        <v>32</v>
      </c>
      <c r="F1143" s="23" t="s">
        <v>14</v>
      </c>
      <c r="G1143" s="23" t="s">
        <v>134</v>
      </c>
      <c r="H1143" s="23" t="s">
        <v>135</v>
      </c>
      <c r="I1143" s="23"/>
      <c r="J1143" s="23" t="s">
        <v>51</v>
      </c>
      <c r="K1143" s="23" t="s">
        <v>52</v>
      </c>
      <c r="L1143" s="23">
        <f>VLOOKUP(H1143,Regiões!$A$1:$E$79,4,FALSE)</f>
        <v>9</v>
      </c>
      <c r="M1143" s="23" t="str">
        <f>VLOOKUP(H1143,Regiões!$A$1:$E$79,5,FALSE)</f>
        <v>Nordeste</v>
      </c>
      <c r="N1143" s="92">
        <v>64661.353999999999</v>
      </c>
      <c r="O1143" s="92">
        <v>42120.26</v>
      </c>
      <c r="P1143" s="91">
        <f t="shared" si="47"/>
        <v>206776.141</v>
      </c>
      <c r="Q1143" s="91">
        <v>127754.33199999999</v>
      </c>
      <c r="R1143" s="92">
        <v>79021.808999999994</v>
      </c>
      <c r="S1143" s="92">
        <v>26469.611000000001</v>
      </c>
      <c r="T1143" s="92">
        <v>340027.36599999998</v>
      </c>
      <c r="U1143" s="92">
        <v>19309</v>
      </c>
      <c r="V1143" s="91">
        <v>17609.79</v>
      </c>
    </row>
    <row r="1144" spans="1:22" x14ac:dyDescent="0.25">
      <c r="A1144" s="27" t="str">
        <f t="shared" si="48"/>
        <v>32036012016</v>
      </c>
      <c r="B1144" s="23">
        <f>VLOOKUP(H1144,Nomes!$H$2:$I$79,2,FALSE)</f>
        <v>50</v>
      </c>
      <c r="C1144" s="23">
        <f>VLOOKUP(D1144,Nomes!$C$2:$D$16,2,FALSE)</f>
        <v>15</v>
      </c>
      <c r="D1144" s="23">
        <v>2016</v>
      </c>
      <c r="E1144" s="23">
        <v>32</v>
      </c>
      <c r="F1144" s="23" t="s">
        <v>14</v>
      </c>
      <c r="G1144" s="23" t="s">
        <v>137</v>
      </c>
      <c r="H1144" s="23" t="s">
        <v>138</v>
      </c>
      <c r="I1144" s="23"/>
      <c r="J1144" s="23" t="s">
        <v>51</v>
      </c>
      <c r="K1144" s="23" t="s">
        <v>52</v>
      </c>
      <c r="L1144" s="23">
        <f>VLOOKUP(H1144,Regiões!$A$1:$E$79,4,FALSE)</f>
        <v>9</v>
      </c>
      <c r="M1144" s="23" t="str">
        <f>VLOOKUP(H1144,Regiões!$A$1:$E$79,5,FALSE)</f>
        <v>Nordeste</v>
      </c>
      <c r="N1144" s="92">
        <v>23360.044000000002</v>
      </c>
      <c r="O1144" s="92">
        <v>3804.2130000000002</v>
      </c>
      <c r="P1144" s="91">
        <f t="shared" si="47"/>
        <v>46082.323000000004</v>
      </c>
      <c r="Q1144" s="91">
        <v>16659.285</v>
      </c>
      <c r="R1144" s="92">
        <v>29423.038</v>
      </c>
      <c r="S1144" s="92">
        <v>2658.2220000000002</v>
      </c>
      <c r="T1144" s="92">
        <v>75904.803</v>
      </c>
      <c r="U1144" s="92">
        <v>5873</v>
      </c>
      <c r="V1144" s="91">
        <v>12924.37</v>
      </c>
    </row>
    <row r="1145" spans="1:22" x14ac:dyDescent="0.25">
      <c r="A1145" s="27" t="str">
        <f t="shared" si="48"/>
        <v>32037002016</v>
      </c>
      <c r="B1145" s="23">
        <f>VLOOKUP(H1145,Nomes!$H$2:$I$79,2,FALSE)</f>
        <v>51</v>
      </c>
      <c r="C1145" s="23">
        <f>VLOOKUP(D1145,Nomes!$C$2:$D$16,2,FALSE)</f>
        <v>15</v>
      </c>
      <c r="D1145" s="23">
        <v>2016</v>
      </c>
      <c r="E1145" s="23">
        <v>32</v>
      </c>
      <c r="F1145" s="23" t="s">
        <v>14</v>
      </c>
      <c r="G1145" s="23" t="s">
        <v>139</v>
      </c>
      <c r="H1145" s="23" t="s">
        <v>140</v>
      </c>
      <c r="I1145" s="23"/>
      <c r="J1145" s="23" t="s">
        <v>32</v>
      </c>
      <c r="K1145" s="23" t="s">
        <v>33</v>
      </c>
      <c r="L1145" s="23">
        <f>VLOOKUP(H1145,Regiões!$A$1:$E$79,4,FALSE)</f>
        <v>6</v>
      </c>
      <c r="M1145" s="23" t="str">
        <f>VLOOKUP(H1145,Regiões!$A$1:$E$79,5,FALSE)</f>
        <v>Caparaó</v>
      </c>
      <c r="N1145" s="92">
        <v>98551.125</v>
      </c>
      <c r="O1145" s="92">
        <v>22758.100999999999</v>
      </c>
      <c r="P1145" s="91">
        <f t="shared" si="47"/>
        <v>172800.72600000002</v>
      </c>
      <c r="Q1145" s="91">
        <v>88162.532000000007</v>
      </c>
      <c r="R1145" s="92">
        <v>84638.194000000003</v>
      </c>
      <c r="S1145" s="92">
        <v>14530.377</v>
      </c>
      <c r="T1145" s="92">
        <v>308640.32799999998</v>
      </c>
      <c r="U1145" s="92">
        <v>18826</v>
      </c>
      <c r="V1145" s="91">
        <v>16394.37</v>
      </c>
    </row>
    <row r="1146" spans="1:22" x14ac:dyDescent="0.25">
      <c r="A1146" s="27" t="str">
        <f t="shared" si="48"/>
        <v>32038092016</v>
      </c>
      <c r="B1146" s="23">
        <f>VLOOKUP(H1146,Nomes!$H$2:$I$79,2,FALSE)</f>
        <v>52</v>
      </c>
      <c r="C1146" s="23">
        <f>VLOOKUP(D1146,Nomes!$C$2:$D$16,2,FALSE)</f>
        <v>15</v>
      </c>
      <c r="D1146" s="23">
        <v>2016</v>
      </c>
      <c r="E1146" s="23">
        <v>32</v>
      </c>
      <c r="F1146" s="23" t="s">
        <v>14</v>
      </c>
      <c r="G1146" s="23" t="s">
        <v>141</v>
      </c>
      <c r="H1146" s="23" t="s">
        <v>142</v>
      </c>
      <c r="I1146" s="23"/>
      <c r="J1146" s="23" t="s">
        <v>32</v>
      </c>
      <c r="K1146" s="23" t="s">
        <v>33</v>
      </c>
      <c r="L1146" s="23">
        <f>VLOOKUP(H1146,Regiões!$A$1:$E$79,4,FALSE)</f>
        <v>5</v>
      </c>
      <c r="M1146" s="23" t="str">
        <f>VLOOKUP(H1146,Regiões!$A$1:$E$79,5,FALSE)</f>
        <v>Central Sul</v>
      </c>
      <c r="N1146" s="92">
        <v>20778.748</v>
      </c>
      <c r="O1146" s="92">
        <v>8315.7209999999995</v>
      </c>
      <c r="P1146" s="91">
        <f t="shared" si="47"/>
        <v>131253.80799999999</v>
      </c>
      <c r="Q1146" s="91">
        <v>68060.010999999999</v>
      </c>
      <c r="R1146" s="92">
        <v>63193.796999999999</v>
      </c>
      <c r="S1146" s="92">
        <v>9049.1530000000002</v>
      </c>
      <c r="T1146" s="92">
        <v>169397.43</v>
      </c>
      <c r="U1146" s="92">
        <v>15717</v>
      </c>
      <c r="V1146" s="91">
        <v>10777.97</v>
      </c>
    </row>
    <row r="1147" spans="1:22" x14ac:dyDescent="0.25">
      <c r="A1147" s="27" t="str">
        <f t="shared" si="48"/>
        <v>32039082016</v>
      </c>
      <c r="B1147" s="23">
        <f>VLOOKUP(H1147,Nomes!$H$2:$I$79,2,FALSE)</f>
        <v>53</v>
      </c>
      <c r="C1147" s="23">
        <f>VLOOKUP(D1147,Nomes!$C$2:$D$16,2,FALSE)</f>
        <v>15</v>
      </c>
      <c r="D1147" s="23">
        <v>2016</v>
      </c>
      <c r="E1147" s="23">
        <v>32</v>
      </c>
      <c r="F1147" s="23" t="s">
        <v>14</v>
      </c>
      <c r="G1147" s="23" t="s">
        <v>143</v>
      </c>
      <c r="H1147" s="23" t="s">
        <v>25</v>
      </c>
      <c r="I1147" s="23"/>
      <c r="J1147" s="23" t="s">
        <v>22</v>
      </c>
      <c r="K1147" s="23" t="s">
        <v>23</v>
      </c>
      <c r="L1147" s="23">
        <f>VLOOKUP(H1147,Regiões!$A$1:$E$79,4,FALSE)</f>
        <v>10</v>
      </c>
      <c r="M1147" s="23" t="str">
        <f>VLOOKUP(H1147,Regiões!$A$1:$E$79,5,FALSE)</f>
        <v>Noroeste</v>
      </c>
      <c r="N1147" s="92">
        <v>80610.773000000001</v>
      </c>
      <c r="O1147" s="92">
        <v>112797.71</v>
      </c>
      <c r="P1147" s="91">
        <f t="shared" si="47"/>
        <v>673332.7209999999</v>
      </c>
      <c r="Q1147" s="91">
        <v>475377.80699999997</v>
      </c>
      <c r="R1147" s="92">
        <v>197954.91399999999</v>
      </c>
      <c r="S1147" s="92">
        <v>95427.933999999994</v>
      </c>
      <c r="T1147" s="92">
        <v>962169.13800000004</v>
      </c>
      <c r="U1147" s="92">
        <v>50647</v>
      </c>
      <c r="V1147" s="91">
        <v>18997.55</v>
      </c>
    </row>
    <row r="1148" spans="1:22" x14ac:dyDescent="0.25">
      <c r="A1148" s="27" t="str">
        <f t="shared" si="48"/>
        <v>32040052016</v>
      </c>
      <c r="B1148" s="23">
        <f>VLOOKUP(H1148,Nomes!$H$2:$I$79,2,FALSE)</f>
        <v>54</v>
      </c>
      <c r="C1148" s="23">
        <f>VLOOKUP(D1148,Nomes!$C$2:$D$16,2,FALSE)</f>
        <v>15</v>
      </c>
      <c r="D1148" s="23">
        <v>2016</v>
      </c>
      <c r="E1148" s="23">
        <v>32</v>
      </c>
      <c r="F1148" s="23" t="s">
        <v>14</v>
      </c>
      <c r="G1148" s="23" t="s">
        <v>144</v>
      </c>
      <c r="H1148" s="23" t="s">
        <v>145</v>
      </c>
      <c r="I1148" s="23"/>
      <c r="J1148" s="23" t="s">
        <v>22</v>
      </c>
      <c r="K1148" s="23" t="s">
        <v>23</v>
      </c>
      <c r="L1148" s="23">
        <f>VLOOKUP(H1148,Regiões!$A$1:$E$79,4,FALSE)</f>
        <v>8</v>
      </c>
      <c r="M1148" s="23" t="str">
        <f>VLOOKUP(H1148,Regiões!$A$1:$E$79,5,FALSE)</f>
        <v>Centro-Oeste</v>
      </c>
      <c r="N1148" s="92">
        <v>28536.652999999998</v>
      </c>
      <c r="O1148" s="92">
        <v>9716.1319999999996</v>
      </c>
      <c r="P1148" s="91">
        <f t="shared" si="47"/>
        <v>164654.014</v>
      </c>
      <c r="Q1148" s="91">
        <v>75461.387000000002</v>
      </c>
      <c r="R1148" s="92">
        <v>89192.626999999993</v>
      </c>
      <c r="S1148" s="92">
        <v>10272.376</v>
      </c>
      <c r="T1148" s="92">
        <v>213179.17499999999</v>
      </c>
      <c r="U1148" s="92">
        <v>23559</v>
      </c>
      <c r="V1148" s="91">
        <v>9048.74</v>
      </c>
    </row>
    <row r="1149" spans="1:22" x14ac:dyDescent="0.25">
      <c r="A1149" s="27" t="str">
        <f t="shared" si="48"/>
        <v>32040542016</v>
      </c>
      <c r="B1149" s="23">
        <f>VLOOKUP(H1149,Nomes!$H$2:$I$79,2,FALSE)</f>
        <v>55</v>
      </c>
      <c r="C1149" s="23">
        <f>VLOOKUP(D1149,Nomes!$C$2:$D$16,2,FALSE)</f>
        <v>15</v>
      </c>
      <c r="D1149" s="23">
        <v>2016</v>
      </c>
      <c r="E1149" s="23">
        <v>32</v>
      </c>
      <c r="F1149" s="23" t="s">
        <v>14</v>
      </c>
      <c r="G1149" s="23" t="s">
        <v>146</v>
      </c>
      <c r="H1149" s="23" t="s">
        <v>147</v>
      </c>
      <c r="I1149" s="23"/>
      <c r="J1149" s="23" t="s">
        <v>51</v>
      </c>
      <c r="K1149" s="23" t="s">
        <v>52</v>
      </c>
      <c r="L1149" s="23">
        <f>VLOOKUP(H1149,Regiões!$A$1:$E$79,4,FALSE)</f>
        <v>9</v>
      </c>
      <c r="M1149" s="23" t="str">
        <f>VLOOKUP(H1149,Regiões!$A$1:$E$79,5,FALSE)</f>
        <v>Nordeste</v>
      </c>
      <c r="N1149" s="92">
        <v>31686.901999999998</v>
      </c>
      <c r="O1149" s="92">
        <v>33852.536999999997</v>
      </c>
      <c r="P1149" s="91">
        <f t="shared" si="47"/>
        <v>210674.68799999999</v>
      </c>
      <c r="Q1149" s="91">
        <v>108592.712</v>
      </c>
      <c r="R1149" s="92">
        <v>102081.976</v>
      </c>
      <c r="S1149" s="92">
        <v>15773.713</v>
      </c>
      <c r="T1149" s="92">
        <v>291987.83899999998</v>
      </c>
      <c r="U1149" s="92">
        <v>26336</v>
      </c>
      <c r="V1149" s="91">
        <v>11087.02</v>
      </c>
    </row>
    <row r="1150" spans="1:22" x14ac:dyDescent="0.25">
      <c r="A1150" s="27" t="str">
        <f t="shared" si="48"/>
        <v>32041042016</v>
      </c>
      <c r="B1150" s="23">
        <f>VLOOKUP(H1150,Nomes!$H$2:$I$79,2,FALSE)</f>
        <v>56</v>
      </c>
      <c r="C1150" s="23">
        <f>VLOOKUP(D1150,Nomes!$C$2:$D$16,2,FALSE)</f>
        <v>15</v>
      </c>
      <c r="D1150" s="23">
        <v>2016</v>
      </c>
      <c r="E1150" s="23">
        <v>32</v>
      </c>
      <c r="F1150" s="23" t="s">
        <v>14</v>
      </c>
      <c r="G1150" s="23" t="s">
        <v>148</v>
      </c>
      <c r="H1150" s="23" t="s">
        <v>149</v>
      </c>
      <c r="I1150" s="23"/>
      <c r="J1150" s="23" t="s">
        <v>51</v>
      </c>
      <c r="K1150" s="23" t="s">
        <v>52</v>
      </c>
      <c r="L1150" s="23">
        <f>VLOOKUP(H1150,Regiões!$A$1:$E$79,4,FALSE)</f>
        <v>9</v>
      </c>
      <c r="M1150" s="23" t="str">
        <f>VLOOKUP(H1150,Regiões!$A$1:$E$79,5,FALSE)</f>
        <v>Nordeste</v>
      </c>
      <c r="N1150" s="92">
        <v>92975.236999999994</v>
      </c>
      <c r="O1150" s="92">
        <v>23333.512999999999</v>
      </c>
      <c r="P1150" s="91">
        <f t="shared" si="47"/>
        <v>263997.67300000001</v>
      </c>
      <c r="Q1150" s="91">
        <v>152790.04399999999</v>
      </c>
      <c r="R1150" s="92">
        <v>111207.629</v>
      </c>
      <c r="S1150" s="92">
        <v>35237.540999999997</v>
      </c>
      <c r="T1150" s="92">
        <v>415543.96299999999</v>
      </c>
      <c r="U1150" s="92">
        <v>26863</v>
      </c>
      <c r="V1150" s="91">
        <v>15469.01</v>
      </c>
    </row>
    <row r="1151" spans="1:22" x14ac:dyDescent="0.25">
      <c r="A1151" s="27" t="str">
        <f t="shared" si="48"/>
        <v>32042032016</v>
      </c>
      <c r="B1151" s="23">
        <f>VLOOKUP(H1151,Nomes!$H$2:$I$79,2,FALSE)</f>
        <v>57</v>
      </c>
      <c r="C1151" s="23">
        <f>VLOOKUP(D1151,Nomes!$C$2:$D$16,2,FALSE)</f>
        <v>15</v>
      </c>
      <c r="D1151" s="23">
        <v>2016</v>
      </c>
      <c r="E1151" s="23">
        <v>32</v>
      </c>
      <c r="F1151" s="23" t="s">
        <v>14</v>
      </c>
      <c r="G1151" s="23" t="s">
        <v>150</v>
      </c>
      <c r="H1151" s="23" t="s">
        <v>151</v>
      </c>
      <c r="I1151" s="23"/>
      <c r="J1151" s="23" t="s">
        <v>17</v>
      </c>
      <c r="K1151" s="23" t="s">
        <v>18</v>
      </c>
      <c r="L1151" s="23">
        <f>VLOOKUP(H1151,Regiões!$A$1:$E$79,4,FALSE)</f>
        <v>4</v>
      </c>
      <c r="M1151" s="23" t="str">
        <f>VLOOKUP(H1151,Regiões!$A$1:$E$79,5,FALSE)</f>
        <v>Litoral Sul</v>
      </c>
      <c r="N1151" s="92">
        <v>10899.26</v>
      </c>
      <c r="O1151" s="92">
        <v>65113.303</v>
      </c>
      <c r="P1151" s="91">
        <f t="shared" si="47"/>
        <v>254000.459</v>
      </c>
      <c r="Q1151" s="91">
        <v>154050.274</v>
      </c>
      <c r="R1151" s="92">
        <v>99950.184999999998</v>
      </c>
      <c r="S1151" s="92">
        <v>18782.553</v>
      </c>
      <c r="T1151" s="92">
        <v>348795.576</v>
      </c>
      <c r="U1151" s="92">
        <v>21030</v>
      </c>
      <c r="V1151" s="91">
        <v>16585.62</v>
      </c>
    </row>
    <row r="1152" spans="1:22" x14ac:dyDescent="0.25">
      <c r="A1152" s="27" t="str">
        <f t="shared" si="48"/>
        <v>32042522016</v>
      </c>
      <c r="B1152" s="23">
        <f>VLOOKUP(H1152,Nomes!$H$2:$I$79,2,FALSE)</f>
        <v>58</v>
      </c>
      <c r="C1152" s="23">
        <f>VLOOKUP(D1152,Nomes!$C$2:$D$16,2,FALSE)</f>
        <v>15</v>
      </c>
      <c r="D1152" s="23">
        <v>2016</v>
      </c>
      <c r="E1152" s="23">
        <v>32</v>
      </c>
      <c r="F1152" s="23" t="s">
        <v>14</v>
      </c>
      <c r="G1152" s="23" t="s">
        <v>152</v>
      </c>
      <c r="H1152" s="23" t="s">
        <v>153</v>
      </c>
      <c r="I1152" s="23"/>
      <c r="J1152" s="23" t="s">
        <v>51</v>
      </c>
      <c r="K1152" s="23" t="s">
        <v>52</v>
      </c>
      <c r="L1152" s="23">
        <f>VLOOKUP(H1152,Regiões!$A$1:$E$79,4,FALSE)</f>
        <v>9</v>
      </c>
      <c r="M1152" s="23" t="str">
        <f>VLOOKUP(H1152,Regiões!$A$1:$E$79,5,FALSE)</f>
        <v>Nordeste</v>
      </c>
      <c r="N1152" s="92">
        <v>14035.682000000001</v>
      </c>
      <c r="O1152" s="92">
        <v>6806.5609999999997</v>
      </c>
      <c r="P1152" s="91">
        <f t="shared" si="47"/>
        <v>58042.292000000001</v>
      </c>
      <c r="Q1152" s="91">
        <v>24435.208999999999</v>
      </c>
      <c r="R1152" s="92">
        <v>33607.082999999999</v>
      </c>
      <c r="S1152" s="92">
        <v>3370.93</v>
      </c>
      <c r="T1152" s="92">
        <v>82255.464000000007</v>
      </c>
      <c r="U1152" s="92">
        <v>7826</v>
      </c>
      <c r="V1152" s="91">
        <v>10510.54</v>
      </c>
    </row>
    <row r="1153" spans="1:22" x14ac:dyDescent="0.25">
      <c r="A1153" s="27" t="str">
        <f t="shared" si="48"/>
        <v>32043022016</v>
      </c>
      <c r="B1153" s="23">
        <f>VLOOKUP(H1153,Nomes!$H$2:$I$79,2,FALSE)</f>
        <v>59</v>
      </c>
      <c r="C1153" s="23">
        <f>VLOOKUP(D1153,Nomes!$C$2:$D$16,2,FALSE)</f>
        <v>15</v>
      </c>
      <c r="D1153" s="23">
        <v>2016</v>
      </c>
      <c r="E1153" s="23">
        <v>32</v>
      </c>
      <c r="F1153" s="23" t="s">
        <v>14</v>
      </c>
      <c r="G1153" s="23" t="s">
        <v>154</v>
      </c>
      <c r="H1153" s="23" t="s">
        <v>155</v>
      </c>
      <c r="I1153" s="23"/>
      <c r="J1153" s="23" t="s">
        <v>32</v>
      </c>
      <c r="K1153" s="23" t="s">
        <v>33</v>
      </c>
      <c r="L1153" s="23">
        <f>VLOOKUP(H1153,Regiões!$A$1:$E$79,4,FALSE)</f>
        <v>4</v>
      </c>
      <c r="M1153" s="23" t="str">
        <f>VLOOKUP(H1153,Regiões!$A$1:$E$79,5,FALSE)</f>
        <v>Litoral Sul</v>
      </c>
      <c r="N1153" s="92">
        <v>52711.462</v>
      </c>
      <c r="O1153" s="92">
        <v>1164858.4380000001</v>
      </c>
      <c r="P1153" s="91">
        <f t="shared" si="47"/>
        <v>677064.46499999997</v>
      </c>
      <c r="Q1153" s="91">
        <v>547299.29200000002</v>
      </c>
      <c r="R1153" s="92">
        <v>129765.173</v>
      </c>
      <c r="S1153" s="92">
        <v>32636.288</v>
      </c>
      <c r="T1153" s="92">
        <v>1927270.652</v>
      </c>
      <c r="U1153" s="92">
        <v>11396</v>
      </c>
      <c r="V1153" s="91">
        <v>169118.17</v>
      </c>
    </row>
    <row r="1154" spans="1:22" x14ac:dyDescent="0.25">
      <c r="A1154" s="27" t="str">
        <f t="shared" si="48"/>
        <v>32043512016</v>
      </c>
      <c r="B1154" s="23">
        <f>VLOOKUP(H1154,Nomes!$H$2:$I$79,2,FALSE)</f>
        <v>60</v>
      </c>
      <c r="C1154" s="23">
        <f>VLOOKUP(D1154,Nomes!$C$2:$D$16,2,FALSE)</f>
        <v>15</v>
      </c>
      <c r="D1154" s="23">
        <v>2016</v>
      </c>
      <c r="E1154" s="23">
        <v>32</v>
      </c>
      <c r="F1154" s="23" t="s">
        <v>14</v>
      </c>
      <c r="G1154" s="23" t="s">
        <v>156</v>
      </c>
      <c r="H1154" s="23" t="s">
        <v>157</v>
      </c>
      <c r="I1154" s="23"/>
      <c r="J1154" s="23" t="s">
        <v>51</v>
      </c>
      <c r="K1154" s="23" t="s">
        <v>52</v>
      </c>
      <c r="L1154" s="23">
        <f>VLOOKUP(H1154,Regiões!$A$1:$E$79,4,FALSE)</f>
        <v>7</v>
      </c>
      <c r="M1154" s="23" t="str">
        <f>VLOOKUP(H1154,Regiões!$A$1:$E$79,5,FALSE)</f>
        <v>Rio Doce</v>
      </c>
      <c r="N1154" s="92">
        <v>56483.934999999998</v>
      </c>
      <c r="O1154" s="92">
        <v>24801.878000000001</v>
      </c>
      <c r="P1154" s="91">
        <f t="shared" si="47"/>
        <v>277316.321</v>
      </c>
      <c r="Q1154" s="91">
        <v>187497.45</v>
      </c>
      <c r="R1154" s="92">
        <v>89818.870999999999</v>
      </c>
      <c r="S1154" s="92">
        <v>46956.417999999998</v>
      </c>
      <c r="T1154" s="92">
        <v>405558.55099999998</v>
      </c>
      <c r="U1154" s="92">
        <v>19321</v>
      </c>
      <c r="V1154" s="91">
        <v>20990.560000000001</v>
      </c>
    </row>
    <row r="1155" spans="1:22" x14ac:dyDescent="0.25">
      <c r="A1155" s="27" t="str">
        <f t="shared" si="48"/>
        <v>32044012016</v>
      </c>
      <c r="B1155" s="23">
        <f>VLOOKUP(H1155,Nomes!$H$2:$I$79,2,FALSE)</f>
        <v>61</v>
      </c>
      <c r="C1155" s="23">
        <f>VLOOKUP(D1155,Nomes!$C$2:$D$16,2,FALSE)</f>
        <v>15</v>
      </c>
      <c r="D1155" s="23">
        <v>2016</v>
      </c>
      <c r="E1155" s="23">
        <v>32</v>
      </c>
      <c r="F1155" s="23" t="s">
        <v>14</v>
      </c>
      <c r="G1155" s="23" t="s">
        <v>158</v>
      </c>
      <c r="H1155" s="23" t="s">
        <v>159</v>
      </c>
      <c r="I1155" s="23"/>
      <c r="J1155" s="23" t="s">
        <v>17</v>
      </c>
      <c r="K1155" s="23" t="s">
        <v>18</v>
      </c>
      <c r="L1155" s="23">
        <f>VLOOKUP(H1155,Regiões!$A$1:$E$79,4,FALSE)</f>
        <v>4</v>
      </c>
      <c r="M1155" s="23" t="str">
        <f>VLOOKUP(H1155,Regiões!$A$1:$E$79,5,FALSE)</f>
        <v>Litoral Sul</v>
      </c>
      <c r="N1155" s="92">
        <v>17906.361000000001</v>
      </c>
      <c r="O1155" s="92">
        <v>36917.489000000001</v>
      </c>
      <c r="P1155" s="91">
        <f t="shared" si="47"/>
        <v>119672.68900000001</v>
      </c>
      <c r="Q1155" s="91">
        <v>68446.13</v>
      </c>
      <c r="R1155" s="92">
        <v>51226.559000000001</v>
      </c>
      <c r="S1155" s="92">
        <v>16781.420999999998</v>
      </c>
      <c r="T1155" s="92">
        <v>191277.96100000001</v>
      </c>
      <c r="U1155" s="92">
        <v>12070</v>
      </c>
      <c r="V1155" s="91">
        <v>15847.39</v>
      </c>
    </row>
    <row r="1156" spans="1:22" x14ac:dyDescent="0.25">
      <c r="A1156" s="27" t="str">
        <f t="shared" si="48"/>
        <v>32045002016</v>
      </c>
      <c r="B1156" s="23">
        <f>VLOOKUP(H1156,Nomes!$H$2:$I$79,2,FALSE)</f>
        <v>62</v>
      </c>
      <c r="C1156" s="23">
        <f>VLOOKUP(D1156,Nomes!$C$2:$D$16,2,FALSE)</f>
        <v>15</v>
      </c>
      <c r="D1156" s="23">
        <v>2016</v>
      </c>
      <c r="E1156" s="23">
        <v>32</v>
      </c>
      <c r="F1156" s="23" t="s">
        <v>14</v>
      </c>
      <c r="G1156" s="23" t="s">
        <v>160</v>
      </c>
      <c r="H1156" s="23" t="s">
        <v>161</v>
      </c>
      <c r="I1156" s="23"/>
      <c r="J1156" s="23" t="s">
        <v>17</v>
      </c>
      <c r="K1156" s="23" t="s">
        <v>18</v>
      </c>
      <c r="L1156" s="23">
        <f>VLOOKUP(H1156,Regiões!$A$1:$E$79,4,FALSE)</f>
        <v>2</v>
      </c>
      <c r="M1156" s="23" t="str">
        <f>VLOOKUP(H1156,Regiões!$A$1:$E$79,5,FALSE)</f>
        <v>Central Serrana</v>
      </c>
      <c r="N1156" s="92">
        <v>63697.661999999997</v>
      </c>
      <c r="O1156" s="92">
        <v>29515.326000000001</v>
      </c>
      <c r="P1156" s="91">
        <f t="shared" si="47"/>
        <v>100112.78700000001</v>
      </c>
      <c r="Q1156" s="91">
        <v>45705.137000000002</v>
      </c>
      <c r="R1156" s="92">
        <v>54407.65</v>
      </c>
      <c r="S1156" s="92">
        <v>6140.3149999999996</v>
      </c>
      <c r="T1156" s="92">
        <v>199466.09</v>
      </c>
      <c r="U1156" s="92">
        <v>12887</v>
      </c>
      <c r="V1156" s="91">
        <v>15478.09</v>
      </c>
    </row>
    <row r="1157" spans="1:22" x14ac:dyDescent="0.25">
      <c r="A1157" s="27" t="str">
        <f t="shared" si="48"/>
        <v>32045592016</v>
      </c>
      <c r="B1157" s="23">
        <f>VLOOKUP(H1157,Nomes!$H$2:$I$79,2,FALSE)</f>
        <v>63</v>
      </c>
      <c r="C1157" s="23">
        <f>VLOOKUP(D1157,Nomes!$C$2:$D$16,2,FALSE)</f>
        <v>15</v>
      </c>
      <c r="D1157" s="23">
        <v>2016</v>
      </c>
      <c r="E1157" s="23">
        <v>32</v>
      </c>
      <c r="F1157" s="23" t="s">
        <v>14</v>
      </c>
      <c r="G1157" s="23" t="s">
        <v>162</v>
      </c>
      <c r="H1157" s="23" t="s">
        <v>163</v>
      </c>
      <c r="I1157" s="23"/>
      <c r="J1157" s="23" t="s">
        <v>17</v>
      </c>
      <c r="K1157" s="23" t="s">
        <v>18</v>
      </c>
      <c r="L1157" s="23">
        <f>VLOOKUP(H1157,Regiões!$A$1:$E$79,4,FALSE)</f>
        <v>2</v>
      </c>
      <c r="M1157" s="23" t="str">
        <f>VLOOKUP(H1157,Regiões!$A$1:$E$79,5,FALSE)</f>
        <v>Central Serrana</v>
      </c>
      <c r="N1157" s="92">
        <v>407225.65700000001</v>
      </c>
      <c r="O1157" s="92">
        <v>68145.298999999999</v>
      </c>
      <c r="P1157" s="91">
        <f t="shared" si="47"/>
        <v>497594.19</v>
      </c>
      <c r="Q1157" s="91">
        <v>335334.40700000001</v>
      </c>
      <c r="R1157" s="92">
        <v>162259.783</v>
      </c>
      <c r="S1157" s="92">
        <v>70391.441000000006</v>
      </c>
      <c r="T1157" s="92">
        <v>1043356.5870000001</v>
      </c>
      <c r="U1157" s="92">
        <v>39396</v>
      </c>
      <c r="V1157" s="91">
        <v>26483.82</v>
      </c>
    </row>
    <row r="1158" spans="1:22" x14ac:dyDescent="0.25">
      <c r="A1158" s="27" t="str">
        <f t="shared" si="48"/>
        <v>32046092016</v>
      </c>
      <c r="B1158" s="23">
        <f>VLOOKUP(H1158,Nomes!$H$2:$I$79,2,FALSE)</f>
        <v>64</v>
      </c>
      <c r="C1158" s="23">
        <f>VLOOKUP(D1158,Nomes!$C$2:$D$16,2,FALSE)</f>
        <v>15</v>
      </c>
      <c r="D1158" s="23">
        <v>2016</v>
      </c>
      <c r="E1158" s="23">
        <v>32</v>
      </c>
      <c r="F1158" s="23" t="s">
        <v>14</v>
      </c>
      <c r="G1158" s="23" t="s">
        <v>164</v>
      </c>
      <c r="H1158" s="23" t="s">
        <v>107</v>
      </c>
      <c r="I1158" s="23"/>
      <c r="J1158" s="23" t="s">
        <v>17</v>
      </c>
      <c r="K1158" s="23" t="s">
        <v>18</v>
      </c>
      <c r="L1158" s="23">
        <f>VLOOKUP(H1158,Regiões!$A$1:$E$79,4,FALSE)</f>
        <v>2</v>
      </c>
      <c r="M1158" s="23" t="str">
        <f>VLOOKUP(H1158,Regiões!$A$1:$E$79,5,FALSE)</f>
        <v>Central Serrana</v>
      </c>
      <c r="N1158" s="92">
        <v>73732.225999999995</v>
      </c>
      <c r="O1158" s="92">
        <v>35897.654000000002</v>
      </c>
      <c r="P1158" s="91">
        <f t="shared" si="47"/>
        <v>290725.65299999999</v>
      </c>
      <c r="Q1158" s="91">
        <v>192312.50399999999</v>
      </c>
      <c r="R1158" s="92">
        <v>98413.149000000005</v>
      </c>
      <c r="S1158" s="92">
        <v>29625.992999999999</v>
      </c>
      <c r="T1158" s="92">
        <v>429981.52600000001</v>
      </c>
      <c r="U1158" s="92">
        <v>23882</v>
      </c>
      <c r="V1158" s="91">
        <v>18004.419999999998</v>
      </c>
    </row>
    <row r="1159" spans="1:22" x14ac:dyDescent="0.25">
      <c r="A1159" s="27" t="str">
        <f t="shared" si="48"/>
        <v>32046582016</v>
      </c>
      <c r="B1159" s="23">
        <f>VLOOKUP(H1159,Nomes!$H$2:$I$79,2,FALSE)</f>
        <v>65</v>
      </c>
      <c r="C1159" s="23">
        <f>VLOOKUP(D1159,Nomes!$C$2:$D$16,2,FALSE)</f>
        <v>15</v>
      </c>
      <c r="D1159" s="23">
        <v>2016</v>
      </c>
      <c r="E1159" s="23">
        <v>32</v>
      </c>
      <c r="F1159" s="23" t="s">
        <v>14</v>
      </c>
      <c r="G1159" s="23" t="s">
        <v>165</v>
      </c>
      <c r="H1159" s="23" t="s">
        <v>166</v>
      </c>
      <c r="I1159" s="23"/>
      <c r="J1159" s="23" t="s">
        <v>22</v>
      </c>
      <c r="K1159" s="23" t="s">
        <v>23</v>
      </c>
      <c r="L1159" s="23">
        <f>VLOOKUP(H1159,Regiões!$A$1:$E$79,4,FALSE)</f>
        <v>8</v>
      </c>
      <c r="M1159" s="23" t="str">
        <f>VLOOKUP(H1159,Regiões!$A$1:$E$79,5,FALSE)</f>
        <v>Centro-Oeste</v>
      </c>
      <c r="N1159" s="92">
        <v>15359.868</v>
      </c>
      <c r="O1159" s="92">
        <v>81701.474000000002</v>
      </c>
      <c r="P1159" s="91">
        <f t="shared" si="47"/>
        <v>101435.27099999999</v>
      </c>
      <c r="Q1159" s="91">
        <v>61397.536999999997</v>
      </c>
      <c r="R1159" s="92">
        <v>40037.733999999997</v>
      </c>
      <c r="S1159" s="92">
        <v>28095.284</v>
      </c>
      <c r="T1159" s="92">
        <v>226591.897</v>
      </c>
      <c r="U1159" s="92">
        <v>8764</v>
      </c>
      <c r="V1159" s="91">
        <v>25854.85</v>
      </c>
    </row>
    <row r="1160" spans="1:22" x14ac:dyDescent="0.25">
      <c r="A1160" s="27" t="str">
        <f t="shared" si="48"/>
        <v>32047082016</v>
      </c>
      <c r="B1160" s="23">
        <f>VLOOKUP(H1160,Nomes!$H$2:$I$79,2,FALSE)</f>
        <v>66</v>
      </c>
      <c r="C1160" s="23">
        <f>VLOOKUP(D1160,Nomes!$C$2:$D$16,2,FALSE)</f>
        <v>15</v>
      </c>
      <c r="D1160" s="23">
        <v>2016</v>
      </c>
      <c r="E1160" s="23">
        <v>32</v>
      </c>
      <c r="F1160" s="23" t="s">
        <v>14</v>
      </c>
      <c r="G1160" s="23" t="s">
        <v>167</v>
      </c>
      <c r="H1160" s="23" t="s">
        <v>168</v>
      </c>
      <c r="I1160" s="23"/>
      <c r="J1160" s="23" t="s">
        <v>22</v>
      </c>
      <c r="K1160" s="23" t="s">
        <v>23</v>
      </c>
      <c r="L1160" s="23">
        <f>VLOOKUP(H1160,Regiões!$A$1:$E$79,4,FALSE)</f>
        <v>8</v>
      </c>
      <c r="M1160" s="23" t="str">
        <f>VLOOKUP(H1160,Regiões!$A$1:$E$79,5,FALSE)</f>
        <v>Centro-Oeste</v>
      </c>
      <c r="N1160" s="92">
        <v>40689.366999999998</v>
      </c>
      <c r="O1160" s="92">
        <v>65121.451999999997</v>
      </c>
      <c r="P1160" s="91">
        <f t="shared" ref="P1160:P1172" si="49">Q1160+R1160</f>
        <v>398062.26699999999</v>
      </c>
      <c r="Q1160" s="91">
        <v>260819.31700000001</v>
      </c>
      <c r="R1160" s="92">
        <v>137242.95000000001</v>
      </c>
      <c r="S1160" s="92">
        <v>53909.966</v>
      </c>
      <c r="T1160" s="92">
        <v>557783.05200000003</v>
      </c>
      <c r="U1160" s="92">
        <v>36858</v>
      </c>
      <c r="V1160" s="91">
        <v>15133.3</v>
      </c>
    </row>
    <row r="1161" spans="1:22" x14ac:dyDescent="0.25">
      <c r="A1161" s="27" t="str">
        <f t="shared" si="48"/>
        <v>32048072016</v>
      </c>
      <c r="B1161" s="23">
        <f>VLOOKUP(H1161,Nomes!$H$2:$I$79,2,FALSE)</f>
        <v>67</v>
      </c>
      <c r="C1161" s="23">
        <f>VLOOKUP(D1161,Nomes!$C$2:$D$16,2,FALSE)</f>
        <v>15</v>
      </c>
      <c r="D1161" s="23">
        <v>2016</v>
      </c>
      <c r="E1161" s="23">
        <v>32</v>
      </c>
      <c r="F1161" s="23" t="s">
        <v>14</v>
      </c>
      <c r="G1161" s="23" t="s">
        <v>169</v>
      </c>
      <c r="H1161" s="23" t="s">
        <v>170</v>
      </c>
      <c r="I1161" s="23"/>
      <c r="J1161" s="23" t="s">
        <v>32</v>
      </c>
      <c r="K1161" s="23" t="s">
        <v>33</v>
      </c>
      <c r="L1161" s="23">
        <f>VLOOKUP(H1161,Regiões!$A$1:$E$79,4,FALSE)</f>
        <v>6</v>
      </c>
      <c r="M1161" s="23" t="str">
        <f>VLOOKUP(H1161,Regiões!$A$1:$E$79,5,FALSE)</f>
        <v>Caparaó</v>
      </c>
      <c r="N1161" s="92">
        <v>18250.488000000001</v>
      </c>
      <c r="O1161" s="92">
        <v>29856.635999999999</v>
      </c>
      <c r="P1161" s="91">
        <f t="shared" si="49"/>
        <v>119995.00099999999</v>
      </c>
      <c r="Q1161" s="91">
        <v>60144.040999999997</v>
      </c>
      <c r="R1161" s="92">
        <v>59850.96</v>
      </c>
      <c r="S1161" s="92">
        <v>7606.5439999999999</v>
      </c>
      <c r="T1161" s="92">
        <v>175708.66800000001</v>
      </c>
      <c r="U1161" s="92">
        <v>11024</v>
      </c>
      <c r="V1161" s="91">
        <v>15938.74</v>
      </c>
    </row>
    <row r="1162" spans="1:22" x14ac:dyDescent="0.25">
      <c r="A1162" s="27" t="str">
        <f t="shared" si="48"/>
        <v>32049062016</v>
      </c>
      <c r="B1162" s="23">
        <f>VLOOKUP(H1162,Nomes!$H$2:$I$79,2,FALSE)</f>
        <v>68</v>
      </c>
      <c r="C1162" s="23">
        <f>VLOOKUP(D1162,Nomes!$C$2:$D$16,2,FALSE)</f>
        <v>15</v>
      </c>
      <c r="D1162" s="23">
        <v>2016</v>
      </c>
      <c r="E1162" s="23">
        <v>32</v>
      </c>
      <c r="F1162" s="23" t="s">
        <v>14</v>
      </c>
      <c r="G1162" s="23" t="s">
        <v>171</v>
      </c>
      <c r="H1162" s="23" t="s">
        <v>78</v>
      </c>
      <c r="I1162" s="23"/>
      <c r="J1162" s="23" t="s">
        <v>51</v>
      </c>
      <c r="K1162" s="23" t="s">
        <v>52</v>
      </c>
      <c r="L1162" s="23">
        <f>VLOOKUP(H1162,Regiões!$A$1:$E$79,4,FALSE)</f>
        <v>9</v>
      </c>
      <c r="M1162" s="23" t="str">
        <f>VLOOKUP(H1162,Regiões!$A$1:$E$79,5,FALSE)</f>
        <v>Nordeste</v>
      </c>
      <c r="N1162" s="92">
        <v>137605.75200000001</v>
      </c>
      <c r="O1162" s="92">
        <v>185840.85699999999</v>
      </c>
      <c r="P1162" s="91">
        <f t="shared" si="49"/>
        <v>1516740.6140000001</v>
      </c>
      <c r="Q1162" s="91">
        <v>991590.77399999998</v>
      </c>
      <c r="R1162" s="92">
        <v>525149.84</v>
      </c>
      <c r="S1162" s="92">
        <v>180525.88699999999</v>
      </c>
      <c r="T1162" s="92">
        <v>2020713.11</v>
      </c>
      <c r="U1162" s="92">
        <v>126437</v>
      </c>
      <c r="V1162" s="91">
        <v>15981.98</v>
      </c>
    </row>
    <row r="1163" spans="1:22" x14ac:dyDescent="0.25">
      <c r="A1163" s="27" t="str">
        <f t="shared" si="48"/>
        <v>32049552016</v>
      </c>
      <c r="B1163" s="23">
        <f>VLOOKUP(H1163,Nomes!$H$2:$I$79,2,FALSE)</f>
        <v>69</v>
      </c>
      <c r="C1163" s="23">
        <f>VLOOKUP(D1163,Nomes!$C$2:$D$16,2,FALSE)</f>
        <v>15</v>
      </c>
      <c r="D1163" s="23">
        <v>2016</v>
      </c>
      <c r="E1163" s="23">
        <v>32</v>
      </c>
      <c r="F1163" s="23" t="s">
        <v>14</v>
      </c>
      <c r="G1163" s="23" t="s">
        <v>172</v>
      </c>
      <c r="H1163" s="23" t="s">
        <v>173</v>
      </c>
      <c r="I1163" s="23"/>
      <c r="J1163" s="23" t="s">
        <v>17</v>
      </c>
      <c r="K1163" s="23" t="s">
        <v>18</v>
      </c>
      <c r="L1163" s="23">
        <f>VLOOKUP(H1163,Regiões!$A$1:$E$79,4,FALSE)</f>
        <v>8</v>
      </c>
      <c r="M1163" s="23" t="str">
        <f>VLOOKUP(H1163,Regiões!$A$1:$E$79,5,FALSE)</f>
        <v>Centro-Oeste</v>
      </c>
      <c r="N1163" s="92">
        <v>20119.925999999999</v>
      </c>
      <c r="O1163" s="92">
        <v>20812.653999999999</v>
      </c>
      <c r="P1163" s="91">
        <f t="shared" si="49"/>
        <v>124190.361</v>
      </c>
      <c r="Q1163" s="91">
        <v>73321.426999999996</v>
      </c>
      <c r="R1163" s="92">
        <v>50868.934000000001</v>
      </c>
      <c r="S1163" s="92">
        <v>14119.356</v>
      </c>
      <c r="T1163" s="92">
        <v>179242.296</v>
      </c>
      <c r="U1163" s="92">
        <v>12483</v>
      </c>
      <c r="V1163" s="91">
        <v>14358.91</v>
      </c>
    </row>
    <row r="1164" spans="1:22" x14ac:dyDescent="0.25">
      <c r="A1164" s="27" t="str">
        <f t="shared" si="48"/>
        <v>32050022016</v>
      </c>
      <c r="B1164" s="23">
        <f>VLOOKUP(H1164,Nomes!$H$2:$I$79,2,FALSE)</f>
        <v>70</v>
      </c>
      <c r="C1164" s="23">
        <f>VLOOKUP(D1164,Nomes!$C$2:$D$16,2,FALSE)</f>
        <v>15</v>
      </c>
      <c r="D1164" s="23">
        <v>2016</v>
      </c>
      <c r="E1164" s="23">
        <v>32</v>
      </c>
      <c r="F1164" s="23" t="s">
        <v>14</v>
      </c>
      <c r="G1164" s="23" t="s">
        <v>174</v>
      </c>
      <c r="H1164" s="23" t="s">
        <v>175</v>
      </c>
      <c r="I1164" s="23" t="s">
        <v>69</v>
      </c>
      <c r="J1164" s="23" t="s">
        <v>17</v>
      </c>
      <c r="K1164" s="23" t="s">
        <v>18</v>
      </c>
      <c r="L1164" s="23">
        <f>VLOOKUP(H1164,Regiões!$A$1:$E$79,4,FALSE)</f>
        <v>1</v>
      </c>
      <c r="M1164" s="23" t="str">
        <f>VLOOKUP(H1164,Regiões!$A$1:$E$79,5,FALSE)</f>
        <v>Metropolitana</v>
      </c>
      <c r="N1164" s="92">
        <v>18828.438999999998</v>
      </c>
      <c r="O1164" s="92">
        <v>4688131.05</v>
      </c>
      <c r="P1164" s="91">
        <f t="shared" si="49"/>
        <v>9750736.4130000006</v>
      </c>
      <c r="Q1164" s="91">
        <v>7840865.2470000004</v>
      </c>
      <c r="R1164" s="92">
        <v>1909871.166</v>
      </c>
      <c r="S1164" s="92">
        <v>3873589.2089999998</v>
      </c>
      <c r="T1164" s="92">
        <v>18331285.111000001</v>
      </c>
      <c r="U1164" s="92">
        <v>494109</v>
      </c>
      <c r="V1164" s="91">
        <v>37099.68</v>
      </c>
    </row>
    <row r="1165" spans="1:22" x14ac:dyDescent="0.25">
      <c r="A1165" s="27" t="str">
        <f t="shared" si="48"/>
        <v>32050102016</v>
      </c>
      <c r="B1165" s="23">
        <f>VLOOKUP(H1165,Nomes!$H$2:$I$79,2,FALSE)</f>
        <v>71</v>
      </c>
      <c r="C1165" s="23">
        <f>VLOOKUP(D1165,Nomes!$C$2:$D$16,2,FALSE)</f>
        <v>15</v>
      </c>
      <c r="D1165" s="23">
        <v>2016</v>
      </c>
      <c r="E1165" s="23">
        <v>32</v>
      </c>
      <c r="F1165" s="23" t="s">
        <v>14</v>
      </c>
      <c r="G1165" s="23" t="s">
        <v>176</v>
      </c>
      <c r="H1165" s="23" t="s">
        <v>177</v>
      </c>
      <c r="I1165" s="23"/>
      <c r="J1165" s="23" t="s">
        <v>51</v>
      </c>
      <c r="K1165" s="23" t="s">
        <v>52</v>
      </c>
      <c r="L1165" s="23">
        <f>VLOOKUP(H1165,Regiões!$A$1:$E$79,4,FALSE)</f>
        <v>7</v>
      </c>
      <c r="M1165" s="23" t="str">
        <f>VLOOKUP(H1165,Regiões!$A$1:$E$79,5,FALSE)</f>
        <v>Rio Doce</v>
      </c>
      <c r="N1165" s="92">
        <v>90036.005999999994</v>
      </c>
      <c r="O1165" s="92">
        <v>88158.141000000003</v>
      </c>
      <c r="P1165" s="91">
        <f t="shared" si="49"/>
        <v>264295.48300000001</v>
      </c>
      <c r="Q1165" s="91">
        <v>155807.62599999999</v>
      </c>
      <c r="R1165" s="92">
        <v>108487.857</v>
      </c>
      <c r="S1165" s="92">
        <v>43102.771000000001</v>
      </c>
      <c r="T1165" s="92">
        <v>485592.4</v>
      </c>
      <c r="U1165" s="92">
        <v>28509</v>
      </c>
      <c r="V1165" s="91">
        <v>17032.95</v>
      </c>
    </row>
    <row r="1166" spans="1:22" x14ac:dyDescent="0.25">
      <c r="A1166" s="27" t="str">
        <f t="shared" si="48"/>
        <v>32050362016</v>
      </c>
      <c r="B1166" s="23">
        <f>VLOOKUP(H1166,Nomes!$H$2:$I$79,2,FALSE)</f>
        <v>72</v>
      </c>
      <c r="C1166" s="23">
        <f>VLOOKUP(D1166,Nomes!$C$2:$D$16,2,FALSE)</f>
        <v>15</v>
      </c>
      <c r="D1166" s="23">
        <v>2016</v>
      </c>
      <c r="E1166" s="23">
        <v>32</v>
      </c>
      <c r="F1166" s="23" t="s">
        <v>14</v>
      </c>
      <c r="G1166" s="23" t="s">
        <v>178</v>
      </c>
      <c r="H1166" s="23" t="s">
        <v>179</v>
      </c>
      <c r="I1166" s="23"/>
      <c r="J1166" s="23" t="s">
        <v>32</v>
      </c>
      <c r="K1166" s="23" t="s">
        <v>33</v>
      </c>
      <c r="L1166" s="23">
        <f>VLOOKUP(H1166,Regiões!$A$1:$E$79,4,FALSE)</f>
        <v>5</v>
      </c>
      <c r="M1166" s="23" t="str">
        <f>VLOOKUP(H1166,Regiões!$A$1:$E$79,5,FALSE)</f>
        <v>Central Sul</v>
      </c>
      <c r="N1166" s="92">
        <v>84245.464999999997</v>
      </c>
      <c r="O1166" s="92">
        <v>71483.616999999998</v>
      </c>
      <c r="P1166" s="91">
        <f t="shared" si="49"/>
        <v>198599.97700000001</v>
      </c>
      <c r="Q1166" s="91">
        <v>115268.644</v>
      </c>
      <c r="R1166" s="92">
        <v>83331.332999999999</v>
      </c>
      <c r="S1166" s="92">
        <v>27867.151000000002</v>
      </c>
      <c r="T1166" s="92">
        <v>382196.21</v>
      </c>
      <c r="U1166" s="92">
        <v>21396</v>
      </c>
      <c r="V1166" s="91">
        <v>17862.97</v>
      </c>
    </row>
    <row r="1167" spans="1:22" x14ac:dyDescent="0.25">
      <c r="A1167" s="27" t="str">
        <f t="shared" si="48"/>
        <v>32050692016</v>
      </c>
      <c r="B1167" s="23">
        <f>VLOOKUP(H1167,Nomes!$H$2:$I$79,2,FALSE)</f>
        <v>73</v>
      </c>
      <c r="C1167" s="23">
        <f>VLOOKUP(D1167,Nomes!$C$2:$D$16,2,FALSE)</f>
        <v>15</v>
      </c>
      <c r="D1167" s="23">
        <v>2016</v>
      </c>
      <c r="E1167" s="23">
        <v>32</v>
      </c>
      <c r="F1167" s="23" t="s">
        <v>14</v>
      </c>
      <c r="G1167" s="23" t="s">
        <v>180</v>
      </c>
      <c r="H1167" s="23" t="s">
        <v>181</v>
      </c>
      <c r="I1167" s="23"/>
      <c r="J1167" s="23" t="s">
        <v>17</v>
      </c>
      <c r="K1167" s="23" t="s">
        <v>18</v>
      </c>
      <c r="L1167" s="23">
        <f>VLOOKUP(H1167,Regiões!$A$1:$E$79,4,FALSE)</f>
        <v>3</v>
      </c>
      <c r="M1167" s="23" t="str">
        <f>VLOOKUP(H1167,Regiões!$A$1:$E$79,5,FALSE)</f>
        <v>Sudoeste Serrana</v>
      </c>
      <c r="N1167" s="92">
        <v>64248.25</v>
      </c>
      <c r="O1167" s="92">
        <v>69738.164999999994</v>
      </c>
      <c r="P1167" s="91">
        <f t="shared" si="49"/>
        <v>353568.32400000002</v>
      </c>
      <c r="Q1167" s="91">
        <v>258238.28700000001</v>
      </c>
      <c r="R1167" s="92">
        <v>95330.036999999997</v>
      </c>
      <c r="S1167" s="92">
        <v>54655.432000000001</v>
      </c>
      <c r="T1167" s="92">
        <v>542210.17099999997</v>
      </c>
      <c r="U1167" s="92">
        <v>24165</v>
      </c>
      <c r="V1167" s="91">
        <v>22437.83</v>
      </c>
    </row>
    <row r="1168" spans="1:22" x14ac:dyDescent="0.25">
      <c r="A1168" s="27" t="str">
        <f t="shared" si="48"/>
        <v>32051012016</v>
      </c>
      <c r="B1168" s="23">
        <f>VLOOKUP(H1168,Nomes!$H$2:$I$79,2,FALSE)</f>
        <v>74</v>
      </c>
      <c r="C1168" s="23">
        <f>VLOOKUP(D1168,Nomes!$C$2:$D$16,2,FALSE)</f>
        <v>15</v>
      </c>
      <c r="D1168" s="23">
        <v>2016</v>
      </c>
      <c r="E1168" s="23">
        <v>32</v>
      </c>
      <c r="F1168" s="23" t="s">
        <v>14</v>
      </c>
      <c r="G1168" s="23" t="s">
        <v>182</v>
      </c>
      <c r="H1168" s="23" t="s">
        <v>183</v>
      </c>
      <c r="I1168" s="23" t="s">
        <v>69</v>
      </c>
      <c r="J1168" s="23" t="s">
        <v>17</v>
      </c>
      <c r="K1168" s="23" t="s">
        <v>18</v>
      </c>
      <c r="L1168" s="23">
        <f>VLOOKUP(H1168,Regiões!$A$1:$E$79,4,FALSE)</f>
        <v>1</v>
      </c>
      <c r="M1168" s="23" t="str">
        <f>VLOOKUP(H1168,Regiões!$A$1:$E$79,5,FALSE)</f>
        <v>Metropolitana</v>
      </c>
      <c r="N1168" s="92">
        <v>25073.742999999999</v>
      </c>
      <c r="O1168" s="92">
        <v>581419.89800000004</v>
      </c>
      <c r="P1168" s="91">
        <f t="shared" si="49"/>
        <v>1175975.7139999999</v>
      </c>
      <c r="Q1168" s="91">
        <v>886245.06299999997</v>
      </c>
      <c r="R1168" s="92">
        <v>289730.65100000001</v>
      </c>
      <c r="S1168" s="92">
        <v>299731.15399999998</v>
      </c>
      <c r="T1168" s="92">
        <v>2082200.5090000001</v>
      </c>
      <c r="U1168" s="92">
        <v>75652</v>
      </c>
      <c r="V1168" s="91">
        <v>27523.4</v>
      </c>
    </row>
    <row r="1169" spans="1:22" x14ac:dyDescent="0.25">
      <c r="A1169" s="27" t="str">
        <f t="shared" si="48"/>
        <v>32051502016</v>
      </c>
      <c r="B1169" s="23">
        <f>VLOOKUP(H1169,Nomes!$H$2:$I$79,2,FALSE)</f>
        <v>75</v>
      </c>
      <c r="C1169" s="23">
        <f>VLOOKUP(D1169,Nomes!$C$2:$D$16,2,FALSE)</f>
        <v>15</v>
      </c>
      <c r="D1169" s="23">
        <v>2016</v>
      </c>
      <c r="E1169" s="23">
        <v>32</v>
      </c>
      <c r="F1169" s="23" t="s">
        <v>14</v>
      </c>
      <c r="G1169" s="23" t="s">
        <v>184</v>
      </c>
      <c r="H1169" s="23" t="s">
        <v>185</v>
      </c>
      <c r="I1169" s="23"/>
      <c r="J1169" s="23" t="s">
        <v>22</v>
      </c>
      <c r="K1169" s="23" t="s">
        <v>23</v>
      </c>
      <c r="L1169" s="23">
        <f>VLOOKUP(H1169,Regiões!$A$1:$E$79,4,FALSE)</f>
        <v>10</v>
      </c>
      <c r="M1169" s="23" t="str">
        <f>VLOOKUP(H1169,Regiões!$A$1:$E$79,5,FALSE)</f>
        <v>Noroeste</v>
      </c>
      <c r="N1169" s="92">
        <v>37881.008000000002</v>
      </c>
      <c r="O1169" s="92">
        <v>24487.596000000001</v>
      </c>
      <c r="P1169" s="91">
        <f t="shared" si="49"/>
        <v>83125.771999999997</v>
      </c>
      <c r="Q1169" s="91">
        <v>41595.682000000001</v>
      </c>
      <c r="R1169" s="92">
        <v>41530.089999999997</v>
      </c>
      <c r="S1169" s="92">
        <v>7597.5630000000001</v>
      </c>
      <c r="T1169" s="92">
        <v>153091.93799999999</v>
      </c>
      <c r="U1169" s="92">
        <v>9414</v>
      </c>
      <c r="V1169" s="91">
        <v>16262.16</v>
      </c>
    </row>
    <row r="1170" spans="1:22" x14ac:dyDescent="0.25">
      <c r="A1170" s="27" t="str">
        <f t="shared" si="48"/>
        <v>32051762016</v>
      </c>
      <c r="B1170" s="23">
        <f>VLOOKUP(H1170,Nomes!$H$2:$I$79,2,FALSE)</f>
        <v>76</v>
      </c>
      <c r="C1170" s="23">
        <f>VLOOKUP(D1170,Nomes!$C$2:$D$16,2,FALSE)</f>
        <v>15</v>
      </c>
      <c r="D1170" s="23">
        <v>2016</v>
      </c>
      <c r="E1170" s="23">
        <v>32</v>
      </c>
      <c r="F1170" s="23" t="s">
        <v>14</v>
      </c>
      <c r="G1170" s="23" t="s">
        <v>186</v>
      </c>
      <c r="H1170" s="23" t="s">
        <v>187</v>
      </c>
      <c r="I1170" s="23"/>
      <c r="J1170" s="23" t="s">
        <v>22</v>
      </c>
      <c r="K1170" s="23" t="s">
        <v>23</v>
      </c>
      <c r="L1170" s="23">
        <f>VLOOKUP(H1170,Regiões!$A$1:$E$79,4,FALSE)</f>
        <v>8</v>
      </c>
      <c r="M1170" s="23" t="str">
        <f>VLOOKUP(H1170,Regiões!$A$1:$E$79,5,FALSE)</f>
        <v>Centro-Oeste</v>
      </c>
      <c r="N1170" s="92">
        <v>64071.792000000001</v>
      </c>
      <c r="O1170" s="92">
        <v>16849.633999999998</v>
      </c>
      <c r="P1170" s="91">
        <f t="shared" si="49"/>
        <v>146365.36799999999</v>
      </c>
      <c r="Q1170" s="91">
        <v>83107.698999999993</v>
      </c>
      <c r="R1170" s="92">
        <v>63257.669000000002</v>
      </c>
      <c r="S1170" s="92">
        <v>14872.472</v>
      </c>
      <c r="T1170" s="92">
        <v>242159.26699999999</v>
      </c>
      <c r="U1170" s="92">
        <v>14677</v>
      </c>
      <c r="V1170" s="91">
        <v>16499.23</v>
      </c>
    </row>
    <row r="1171" spans="1:22" x14ac:dyDescent="0.25">
      <c r="A1171" s="27" t="str">
        <f t="shared" si="48"/>
        <v>32052002016</v>
      </c>
      <c r="B1171" s="23">
        <f>VLOOKUP(H1171,Nomes!$H$2:$I$79,2,FALSE)</f>
        <v>77</v>
      </c>
      <c r="C1171" s="23">
        <f>VLOOKUP(D1171,Nomes!$C$2:$D$16,2,FALSE)</f>
        <v>15</v>
      </c>
      <c r="D1171" s="23">
        <v>2016</v>
      </c>
      <c r="E1171" s="23">
        <v>32</v>
      </c>
      <c r="F1171" s="23" t="s">
        <v>14</v>
      </c>
      <c r="G1171" s="23" t="s">
        <v>188</v>
      </c>
      <c r="H1171" s="23" t="s">
        <v>189</v>
      </c>
      <c r="I1171" s="23" t="s">
        <v>69</v>
      </c>
      <c r="J1171" s="23" t="s">
        <v>17</v>
      </c>
      <c r="K1171" s="23" t="s">
        <v>18</v>
      </c>
      <c r="L1171" s="23">
        <f>VLOOKUP(H1171,Regiões!$A$1:$E$79,4,FALSE)</f>
        <v>1</v>
      </c>
      <c r="M1171" s="23" t="str">
        <f>VLOOKUP(H1171,Regiões!$A$1:$E$79,5,FALSE)</f>
        <v>Metropolitana</v>
      </c>
      <c r="N1171" s="92">
        <v>15643.811</v>
      </c>
      <c r="O1171" s="92">
        <v>1498491.412</v>
      </c>
      <c r="P1171" s="91">
        <f t="shared" si="49"/>
        <v>7598826.0389999999</v>
      </c>
      <c r="Q1171" s="91">
        <v>5916303.2779999999</v>
      </c>
      <c r="R1171" s="92">
        <v>1682522.7609999999</v>
      </c>
      <c r="S1171" s="92">
        <v>1936332.9750000001</v>
      </c>
      <c r="T1171" s="92">
        <v>11049294.237</v>
      </c>
      <c r="U1171" s="92">
        <v>479664</v>
      </c>
      <c r="V1171" s="91">
        <v>23035.49</v>
      </c>
    </row>
    <row r="1172" spans="1:22" x14ac:dyDescent="0.25">
      <c r="A1172" s="27" t="str">
        <f t="shared" si="48"/>
        <v>32053092016</v>
      </c>
      <c r="B1172" s="23">
        <f>VLOOKUP(H1172,Nomes!$H$2:$I$79,2,FALSE)</f>
        <v>78</v>
      </c>
      <c r="C1172" s="23">
        <f>VLOOKUP(D1172,Nomes!$C$2:$D$16,2,FALSE)</f>
        <v>15</v>
      </c>
      <c r="D1172" s="23">
        <v>2016</v>
      </c>
      <c r="E1172" s="23">
        <v>32</v>
      </c>
      <c r="F1172" s="23" t="s">
        <v>14</v>
      </c>
      <c r="G1172" s="23" t="s">
        <v>190</v>
      </c>
      <c r="H1172" s="23" t="s">
        <v>71</v>
      </c>
      <c r="I1172" s="23" t="s">
        <v>69</v>
      </c>
      <c r="J1172" s="23" t="s">
        <v>17</v>
      </c>
      <c r="K1172" s="23" t="s">
        <v>18</v>
      </c>
      <c r="L1172" s="23">
        <f>VLOOKUP(H1172,Regiões!$A$1:$E$79,4,FALSE)</f>
        <v>1</v>
      </c>
      <c r="M1172" s="23" t="str">
        <f>VLOOKUP(H1172,Regiões!$A$1:$E$79,5,FALSE)</f>
        <v>Metropolitana</v>
      </c>
      <c r="N1172" s="92">
        <v>14437.887000000001</v>
      </c>
      <c r="O1172" s="92">
        <v>3225623.3169999998</v>
      </c>
      <c r="P1172" s="91">
        <f t="shared" si="49"/>
        <v>13375280.625</v>
      </c>
      <c r="Q1172" s="91">
        <v>11631180.376</v>
      </c>
      <c r="R1172" s="92">
        <v>1744100.2490000001</v>
      </c>
      <c r="S1172" s="92">
        <v>5105871.4579999996</v>
      </c>
      <c r="T1172" s="92">
        <v>21721213.287</v>
      </c>
      <c r="U1172" s="92">
        <v>359555</v>
      </c>
      <c r="V1172" s="91">
        <v>60411.38</v>
      </c>
    </row>
    <row r="1173" spans="1:22" x14ac:dyDescent="0.25">
      <c r="A1173" s="27" t="str">
        <f t="shared" si="48"/>
        <v>32001022017</v>
      </c>
      <c r="B1173" s="23">
        <f>VLOOKUP(H1173,Nomes!$H$2:$I$79,2,FALSE)</f>
        <v>1</v>
      </c>
      <c r="C1173" s="23">
        <f>VLOOKUP(D1173,Nomes!$C$2:$D$17,2,FALSE)</f>
        <v>16</v>
      </c>
      <c r="D1173" s="23">
        <v>2017</v>
      </c>
      <c r="E1173" s="23">
        <v>32</v>
      </c>
      <c r="F1173" s="23" t="s">
        <v>14</v>
      </c>
      <c r="G1173" s="23" t="s">
        <v>15</v>
      </c>
      <c r="H1173" s="23" t="s">
        <v>16</v>
      </c>
      <c r="I1173" s="23"/>
      <c r="J1173" s="23" t="s">
        <v>17</v>
      </c>
      <c r="K1173" s="23" t="s">
        <v>18</v>
      </c>
      <c r="L1173" s="23">
        <f>VLOOKUP(H1173,Regiões!$A$1:$E$79,4,FALSE)</f>
        <v>3</v>
      </c>
      <c r="M1173" s="23" t="str">
        <f>VLOOKUP(H1173,Regiões!$A$1:$E$79,5,FALSE)</f>
        <v>Sudoeste Serrana</v>
      </c>
      <c r="N1173" s="92">
        <v>74817.998999999996</v>
      </c>
      <c r="O1173" s="92">
        <v>40478.521000000001</v>
      </c>
      <c r="P1173" s="91">
        <f>Q1173+R1173</f>
        <v>298698.886</v>
      </c>
      <c r="Q1173" s="91">
        <v>171640.80600000001</v>
      </c>
      <c r="R1173" s="92">
        <v>127058.08</v>
      </c>
      <c r="S1173" s="92">
        <v>26156.134999999998</v>
      </c>
      <c r="T1173" s="92">
        <v>440151.54200000002</v>
      </c>
      <c r="U1173" s="92">
        <v>32361</v>
      </c>
      <c r="V1173" s="91">
        <v>13601.3</v>
      </c>
    </row>
    <row r="1174" spans="1:22" x14ac:dyDescent="0.25">
      <c r="A1174" s="27" t="str">
        <f t="shared" si="48"/>
        <v>32001362017</v>
      </c>
      <c r="B1174" s="23">
        <f>VLOOKUP(H1174,Nomes!$H$2:$I$79,2,FALSE)</f>
        <v>2</v>
      </c>
      <c r="C1174" s="23">
        <f>VLOOKUP(D1174,Nomes!$C$2:$D$17,2,FALSE)</f>
        <v>16</v>
      </c>
      <c r="D1174" s="23">
        <v>2017</v>
      </c>
      <c r="E1174" s="23">
        <v>32</v>
      </c>
      <c r="F1174" s="23" t="s">
        <v>14</v>
      </c>
      <c r="G1174" s="23" t="s">
        <v>20</v>
      </c>
      <c r="H1174" s="23" t="s">
        <v>21</v>
      </c>
      <c r="I1174" s="23"/>
      <c r="J1174" s="23" t="s">
        <v>22</v>
      </c>
      <c r="K1174" s="23" t="s">
        <v>23</v>
      </c>
      <c r="L1174" s="23">
        <f>VLOOKUP(H1174,Regiões!$A$1:$E$79,4,FALSE)</f>
        <v>10</v>
      </c>
      <c r="M1174" s="23" t="str">
        <f>VLOOKUP(H1174,Regiões!$A$1:$E$79,5,FALSE)</f>
        <v>Noroeste</v>
      </c>
      <c r="N1174" s="92">
        <v>56623.423999999999</v>
      </c>
      <c r="O1174" s="92">
        <v>16492.603999999999</v>
      </c>
      <c r="P1174" s="91">
        <f t="shared" ref="P1174:P1237" si="50">Q1174+R1174</f>
        <v>105824.102</v>
      </c>
      <c r="Q1174" s="91">
        <v>58729.59</v>
      </c>
      <c r="R1174" s="92">
        <v>47094.512000000002</v>
      </c>
      <c r="S1174" s="92">
        <v>12753.540999999999</v>
      </c>
      <c r="T1174" s="92">
        <v>191693.67</v>
      </c>
      <c r="U1174" s="92">
        <v>10085</v>
      </c>
      <c r="V1174" s="91">
        <v>19007.8</v>
      </c>
    </row>
    <row r="1175" spans="1:22" x14ac:dyDescent="0.25">
      <c r="A1175" s="27" t="str">
        <f t="shared" si="48"/>
        <v>32001692017</v>
      </c>
      <c r="B1175" s="23">
        <f>VLOOKUP(H1175,Nomes!$H$2:$I$79,2,FALSE)</f>
        <v>3</v>
      </c>
      <c r="C1175" s="23">
        <f>VLOOKUP(D1175,Nomes!$C$2:$D$17,2,FALSE)</f>
        <v>16</v>
      </c>
      <c r="D1175" s="23">
        <v>2017</v>
      </c>
      <c r="E1175" s="23">
        <v>32</v>
      </c>
      <c r="F1175" s="23" t="s">
        <v>14</v>
      </c>
      <c r="G1175" s="23" t="s">
        <v>26</v>
      </c>
      <c r="H1175" s="23" t="s">
        <v>27</v>
      </c>
      <c r="I1175" s="23"/>
      <c r="J1175" s="23" t="s">
        <v>22</v>
      </c>
      <c r="K1175" s="23" t="s">
        <v>23</v>
      </c>
      <c r="L1175" s="23">
        <f>VLOOKUP(H1175,Regiões!$A$1:$E$79,4,FALSE)</f>
        <v>10</v>
      </c>
      <c r="M1175" s="23" t="str">
        <f>VLOOKUP(H1175,Regiões!$A$1:$E$79,5,FALSE)</f>
        <v>Noroeste</v>
      </c>
      <c r="N1175" s="92">
        <v>19397.05</v>
      </c>
      <c r="O1175" s="92">
        <v>9311.0879999999997</v>
      </c>
      <c r="P1175" s="91">
        <f t="shared" si="50"/>
        <v>101501.42199999999</v>
      </c>
      <c r="Q1175" s="91">
        <v>43521.432000000001</v>
      </c>
      <c r="R1175" s="92">
        <v>57979.99</v>
      </c>
      <c r="S1175" s="92">
        <v>7172.5789999999997</v>
      </c>
      <c r="T1175" s="92">
        <v>137382.139</v>
      </c>
      <c r="U1175" s="92">
        <v>11893</v>
      </c>
      <c r="V1175" s="91">
        <v>11551.51</v>
      </c>
    </row>
    <row r="1176" spans="1:22" x14ac:dyDescent="0.25">
      <c r="A1176" s="27" t="str">
        <f t="shared" si="48"/>
        <v>32002012017</v>
      </c>
      <c r="B1176" s="23">
        <f>VLOOKUP(H1176,Nomes!$H$2:$I$79,2,FALSE)</f>
        <v>4</v>
      </c>
      <c r="C1176" s="23">
        <f>VLOOKUP(D1176,Nomes!$C$2:$D$17,2,FALSE)</f>
        <v>16</v>
      </c>
      <c r="D1176" s="23">
        <v>2017</v>
      </c>
      <c r="E1176" s="23">
        <v>32</v>
      </c>
      <c r="F1176" s="23" t="s">
        <v>14</v>
      </c>
      <c r="G1176" s="23" t="s">
        <v>30</v>
      </c>
      <c r="H1176" s="23" t="s">
        <v>31</v>
      </c>
      <c r="I1176" s="23"/>
      <c r="J1176" s="23" t="s">
        <v>32</v>
      </c>
      <c r="K1176" s="23" t="s">
        <v>33</v>
      </c>
      <c r="L1176" s="23">
        <f>VLOOKUP(H1176,Regiões!$A$1:$E$79,4,FALSE)</f>
        <v>6</v>
      </c>
      <c r="M1176" s="23" t="str">
        <f>VLOOKUP(H1176,Regiões!$A$1:$E$79,5,FALSE)</f>
        <v>Caparaó</v>
      </c>
      <c r="N1176" s="92">
        <v>45300.324000000001</v>
      </c>
      <c r="O1176" s="92">
        <v>92679.19</v>
      </c>
      <c r="P1176" s="91">
        <f t="shared" si="50"/>
        <v>322112.67200000002</v>
      </c>
      <c r="Q1176" s="91">
        <v>193120.08499999999</v>
      </c>
      <c r="R1176" s="92">
        <v>128992.587</v>
      </c>
      <c r="S1176" s="92">
        <v>24372.899000000001</v>
      </c>
      <c r="T1176" s="92">
        <v>484465.08399999997</v>
      </c>
      <c r="U1176" s="92">
        <v>32146</v>
      </c>
      <c r="V1176" s="91">
        <v>15070.77</v>
      </c>
    </row>
    <row r="1177" spans="1:22" x14ac:dyDescent="0.25">
      <c r="A1177" s="27" t="str">
        <f t="shared" si="48"/>
        <v>32003002017</v>
      </c>
      <c r="B1177" s="23">
        <f>VLOOKUP(H1177,Nomes!$H$2:$I$79,2,FALSE)</f>
        <v>5</v>
      </c>
      <c r="C1177" s="23">
        <f>VLOOKUP(D1177,Nomes!$C$2:$D$17,2,FALSE)</f>
        <v>16</v>
      </c>
      <c r="D1177" s="23">
        <v>2017</v>
      </c>
      <c r="E1177" s="23">
        <v>32</v>
      </c>
      <c r="F1177" s="23" t="s">
        <v>14</v>
      </c>
      <c r="G1177" s="23" t="s">
        <v>35</v>
      </c>
      <c r="H1177" s="23" t="s">
        <v>36</v>
      </c>
      <c r="I1177" s="23"/>
      <c r="J1177" s="23" t="s">
        <v>17</v>
      </c>
      <c r="K1177" s="23" t="s">
        <v>18</v>
      </c>
      <c r="L1177" s="23">
        <f>VLOOKUP(H1177,Regiões!$A$1:$E$79,4,FALSE)</f>
        <v>4</v>
      </c>
      <c r="M1177" s="23" t="str">
        <f>VLOOKUP(H1177,Regiões!$A$1:$E$79,5,FALSE)</f>
        <v>Litoral Sul</v>
      </c>
      <c r="N1177" s="92">
        <v>75815.217000000004</v>
      </c>
      <c r="O1177" s="92">
        <v>61626.06</v>
      </c>
      <c r="P1177" s="91">
        <f t="shared" si="50"/>
        <v>176718.361</v>
      </c>
      <c r="Q1177" s="91">
        <v>111521.21400000001</v>
      </c>
      <c r="R1177" s="92">
        <v>65197.146999999997</v>
      </c>
      <c r="S1177" s="92">
        <v>25911.912</v>
      </c>
      <c r="T1177" s="92">
        <v>340071.549</v>
      </c>
      <c r="U1177" s="92">
        <v>15082</v>
      </c>
      <c r="V1177" s="91">
        <v>22548.17</v>
      </c>
    </row>
    <row r="1178" spans="1:22" x14ac:dyDescent="0.25">
      <c r="A1178" s="27" t="str">
        <f t="shared" si="48"/>
        <v>32003592017</v>
      </c>
      <c r="B1178" s="23">
        <f>VLOOKUP(H1178,Nomes!$H$2:$I$79,2,FALSE)</f>
        <v>6</v>
      </c>
      <c r="C1178" s="23">
        <f>VLOOKUP(D1178,Nomes!$C$2:$D$17,2,FALSE)</f>
        <v>16</v>
      </c>
      <c r="D1178" s="23">
        <v>2017</v>
      </c>
      <c r="E1178" s="23">
        <v>32</v>
      </c>
      <c r="F1178" s="23" t="s">
        <v>14</v>
      </c>
      <c r="G1178" s="23" t="s">
        <v>39</v>
      </c>
      <c r="H1178" s="23" t="s">
        <v>40</v>
      </c>
      <c r="I1178" s="23"/>
      <c r="J1178" s="23" t="s">
        <v>22</v>
      </c>
      <c r="K1178" s="23" t="s">
        <v>23</v>
      </c>
      <c r="L1178" s="23">
        <f>VLOOKUP(H1178,Regiões!$A$1:$E$79,4,FALSE)</f>
        <v>8</v>
      </c>
      <c r="M1178" s="23" t="str">
        <f>VLOOKUP(H1178,Regiões!$A$1:$E$79,5,FALSE)</f>
        <v>Centro-Oeste</v>
      </c>
      <c r="N1178" s="92">
        <v>19276.099999999999</v>
      </c>
      <c r="O1178" s="92">
        <v>5634.8810000000003</v>
      </c>
      <c r="P1178" s="91">
        <f t="shared" si="50"/>
        <v>63667.908000000003</v>
      </c>
      <c r="Q1178" s="91">
        <v>26847.195</v>
      </c>
      <c r="R1178" s="92">
        <v>36820.713000000003</v>
      </c>
      <c r="S1178" s="92">
        <v>3570.1019999999999</v>
      </c>
      <c r="T1178" s="92">
        <v>92148.99</v>
      </c>
      <c r="U1178" s="92">
        <v>8022</v>
      </c>
      <c r="V1178" s="91">
        <v>11487.03</v>
      </c>
    </row>
    <row r="1179" spans="1:22" x14ac:dyDescent="0.25">
      <c r="A1179" s="27" t="str">
        <f t="shared" si="48"/>
        <v>32004092017</v>
      </c>
      <c r="B1179" s="23">
        <f>VLOOKUP(H1179,Nomes!$H$2:$I$79,2,FALSE)</f>
        <v>7</v>
      </c>
      <c r="C1179" s="23">
        <f>VLOOKUP(D1179,Nomes!$C$2:$D$17,2,FALSE)</f>
        <v>16</v>
      </c>
      <c r="D1179" s="23">
        <v>2017</v>
      </c>
      <c r="E1179" s="23">
        <v>32</v>
      </c>
      <c r="F1179" s="23" t="s">
        <v>14</v>
      </c>
      <c r="G1179" s="23" t="s">
        <v>43</v>
      </c>
      <c r="H1179" s="23" t="s">
        <v>44</v>
      </c>
      <c r="I1179" s="23"/>
      <c r="J1179" s="23" t="s">
        <v>17</v>
      </c>
      <c r="K1179" s="23" t="s">
        <v>18</v>
      </c>
      <c r="L1179" s="23">
        <f>VLOOKUP(H1179,Regiões!$A$1:$E$79,4,FALSE)</f>
        <v>4</v>
      </c>
      <c r="M1179" s="23" t="str">
        <f>VLOOKUP(H1179,Regiões!$A$1:$E$79,5,FALSE)</f>
        <v>Litoral Sul</v>
      </c>
      <c r="N1179" s="92">
        <v>32099.665000000001</v>
      </c>
      <c r="O1179" s="92">
        <v>190397.25</v>
      </c>
      <c r="P1179" s="91">
        <f t="shared" si="50"/>
        <v>527029.82999999996</v>
      </c>
      <c r="Q1179" s="91">
        <v>292898.51199999999</v>
      </c>
      <c r="R1179" s="92">
        <v>234131.318</v>
      </c>
      <c r="S1179" s="92">
        <v>55266.392</v>
      </c>
      <c r="T1179" s="92">
        <v>804793.13699999999</v>
      </c>
      <c r="U1179" s="92">
        <v>28546</v>
      </c>
      <c r="V1179" s="91">
        <v>28192.85</v>
      </c>
    </row>
    <row r="1180" spans="1:22" x14ac:dyDescent="0.25">
      <c r="A1180" s="27" t="str">
        <f t="shared" ref="A1180:A1243" si="51">G1180&amp;D1180</f>
        <v>32005082017</v>
      </c>
      <c r="B1180" s="23">
        <f>VLOOKUP(H1180,Nomes!$H$2:$I$79,2,FALSE)</f>
        <v>8</v>
      </c>
      <c r="C1180" s="23">
        <f>VLOOKUP(D1180,Nomes!$C$2:$D$17,2,FALSE)</f>
        <v>16</v>
      </c>
      <c r="D1180" s="23">
        <v>2017</v>
      </c>
      <c r="E1180" s="23">
        <v>32</v>
      </c>
      <c r="F1180" s="23" t="s">
        <v>14</v>
      </c>
      <c r="G1180" s="23" t="s">
        <v>45</v>
      </c>
      <c r="H1180" s="23" t="s">
        <v>46</v>
      </c>
      <c r="I1180" s="23"/>
      <c r="J1180" s="23" t="s">
        <v>32</v>
      </c>
      <c r="K1180" s="23" t="s">
        <v>33</v>
      </c>
      <c r="L1180" s="23">
        <f>VLOOKUP(H1180,Regiões!$A$1:$E$79,4,FALSE)</f>
        <v>5</v>
      </c>
      <c r="M1180" s="23" t="str">
        <f>VLOOKUP(H1180,Regiões!$A$1:$E$79,5,FALSE)</f>
        <v>Central Sul</v>
      </c>
      <c r="N1180" s="92">
        <v>19179.293000000001</v>
      </c>
      <c r="O1180" s="92">
        <v>5352.4960000000001</v>
      </c>
      <c r="P1180" s="91">
        <f t="shared" si="50"/>
        <v>66746.536999999997</v>
      </c>
      <c r="Q1180" s="91">
        <v>31987.386999999999</v>
      </c>
      <c r="R1180" s="92">
        <v>34759.15</v>
      </c>
      <c r="S1180" s="92">
        <v>4329.152</v>
      </c>
      <c r="T1180" s="92">
        <v>95607.478000000003</v>
      </c>
      <c r="U1180" s="92">
        <v>7932</v>
      </c>
      <c r="V1180" s="91">
        <v>12053.39</v>
      </c>
    </row>
    <row r="1181" spans="1:22" x14ac:dyDescent="0.25">
      <c r="A1181" s="27" t="str">
        <f t="shared" si="51"/>
        <v>32006072017</v>
      </c>
      <c r="B1181" s="23">
        <f>VLOOKUP(H1181,Nomes!$H$2:$I$79,2,FALSE)</f>
        <v>9</v>
      </c>
      <c r="C1181" s="23">
        <f>VLOOKUP(D1181,Nomes!$C$2:$D$17,2,FALSE)</f>
        <v>16</v>
      </c>
      <c r="D1181" s="23">
        <v>2017</v>
      </c>
      <c r="E1181" s="23">
        <v>32</v>
      </c>
      <c r="F1181" s="23" t="s">
        <v>14</v>
      </c>
      <c r="G1181" s="23" t="s">
        <v>49</v>
      </c>
      <c r="H1181" s="23" t="s">
        <v>50</v>
      </c>
      <c r="I1181" s="23"/>
      <c r="J1181" s="23" t="s">
        <v>51</v>
      </c>
      <c r="K1181" s="23" t="s">
        <v>52</v>
      </c>
      <c r="L1181" s="23">
        <f>VLOOKUP(H1181,Regiões!$A$1:$E$79,4,FALSE)</f>
        <v>7</v>
      </c>
      <c r="M1181" s="23" t="str">
        <f>VLOOKUP(H1181,Regiões!$A$1:$E$79,5,FALSE)</f>
        <v>Rio Doce</v>
      </c>
      <c r="N1181" s="92">
        <v>56493.190999999999</v>
      </c>
      <c r="O1181" s="92">
        <v>2630598.4640000002</v>
      </c>
      <c r="P1181" s="91">
        <f t="shared" si="50"/>
        <v>1831776.2039999999</v>
      </c>
      <c r="Q1181" s="91">
        <v>1350749.2479999999</v>
      </c>
      <c r="R1181" s="92">
        <v>481026.95600000001</v>
      </c>
      <c r="S1181" s="92">
        <v>683338.19200000004</v>
      </c>
      <c r="T1181" s="92">
        <v>5202206.05</v>
      </c>
      <c r="U1181" s="92">
        <v>98393</v>
      </c>
      <c r="V1181" s="91">
        <v>52871.71</v>
      </c>
    </row>
    <row r="1182" spans="1:22" x14ac:dyDescent="0.25">
      <c r="A1182" s="27" t="str">
        <f t="shared" si="51"/>
        <v>32007062017</v>
      </c>
      <c r="B1182" s="23">
        <f>VLOOKUP(H1182,Nomes!$H$2:$I$79,2,FALSE)</f>
        <v>10</v>
      </c>
      <c r="C1182" s="23">
        <f>VLOOKUP(D1182,Nomes!$C$2:$D$17,2,FALSE)</f>
        <v>16</v>
      </c>
      <c r="D1182" s="23">
        <v>2017</v>
      </c>
      <c r="E1182" s="23">
        <v>32</v>
      </c>
      <c r="F1182" s="23" t="s">
        <v>14</v>
      </c>
      <c r="G1182" s="23" t="s">
        <v>55</v>
      </c>
      <c r="H1182" s="23" t="s">
        <v>56</v>
      </c>
      <c r="I1182" s="23"/>
      <c r="J1182" s="23" t="s">
        <v>32</v>
      </c>
      <c r="K1182" s="23" t="s">
        <v>33</v>
      </c>
      <c r="L1182" s="23">
        <f>VLOOKUP(H1182,Regiões!$A$1:$E$79,4,FALSE)</f>
        <v>5</v>
      </c>
      <c r="M1182" s="23" t="str">
        <f>VLOOKUP(H1182,Regiões!$A$1:$E$79,5,FALSE)</f>
        <v>Central Sul</v>
      </c>
      <c r="N1182" s="92">
        <v>15955.655000000001</v>
      </c>
      <c r="O1182" s="92">
        <v>72383.244000000006</v>
      </c>
      <c r="P1182" s="91">
        <f t="shared" si="50"/>
        <v>132799.78599999999</v>
      </c>
      <c r="Q1182" s="91">
        <v>78792.372000000003</v>
      </c>
      <c r="R1182" s="92">
        <v>54007.413999999997</v>
      </c>
      <c r="S1182" s="92">
        <v>43231.798999999999</v>
      </c>
      <c r="T1182" s="92">
        <v>264370.484</v>
      </c>
      <c r="U1182" s="92">
        <v>11804</v>
      </c>
      <c r="V1182" s="91">
        <v>22396.69</v>
      </c>
    </row>
    <row r="1183" spans="1:22" x14ac:dyDescent="0.25">
      <c r="A1183" s="27" t="str">
        <f t="shared" si="51"/>
        <v>32008052017</v>
      </c>
      <c r="B1183" s="23">
        <f>VLOOKUP(H1183,Nomes!$H$2:$I$79,2,FALSE)</f>
        <v>11</v>
      </c>
      <c r="C1183" s="23">
        <f>VLOOKUP(D1183,Nomes!$C$2:$D$17,2,FALSE)</f>
        <v>16</v>
      </c>
      <c r="D1183" s="23">
        <v>2017</v>
      </c>
      <c r="E1183" s="23">
        <v>32</v>
      </c>
      <c r="F1183" s="23" t="s">
        <v>14</v>
      </c>
      <c r="G1183" s="23" t="s">
        <v>57</v>
      </c>
      <c r="H1183" s="23" t="s">
        <v>58</v>
      </c>
      <c r="I1183" s="23"/>
      <c r="J1183" s="23" t="s">
        <v>22</v>
      </c>
      <c r="K1183" s="23" t="s">
        <v>23</v>
      </c>
      <c r="L1183" s="23">
        <f>VLOOKUP(H1183,Regiões!$A$1:$E$79,4,FALSE)</f>
        <v>8</v>
      </c>
      <c r="M1183" s="23" t="str">
        <f>VLOOKUP(H1183,Regiões!$A$1:$E$79,5,FALSE)</f>
        <v>Centro-Oeste</v>
      </c>
      <c r="N1183" s="92">
        <v>34824.601000000002</v>
      </c>
      <c r="O1183" s="92">
        <v>205243.81400000001</v>
      </c>
      <c r="P1183" s="91">
        <f t="shared" si="50"/>
        <v>337475.50300000003</v>
      </c>
      <c r="Q1183" s="91">
        <v>205895.55799999999</v>
      </c>
      <c r="R1183" s="92">
        <v>131579.94500000001</v>
      </c>
      <c r="S1183" s="92">
        <v>39238.358</v>
      </c>
      <c r="T1183" s="92">
        <v>616782.27500000002</v>
      </c>
      <c r="U1183" s="92">
        <v>31794</v>
      </c>
      <c r="V1183" s="91">
        <v>19399.330000000002</v>
      </c>
    </row>
    <row r="1184" spans="1:22" x14ac:dyDescent="0.25">
      <c r="A1184" s="27" t="str">
        <f t="shared" si="51"/>
        <v>32009042017</v>
      </c>
      <c r="B1184" s="23">
        <f>VLOOKUP(H1184,Nomes!$H$2:$I$79,2,FALSE)</f>
        <v>12</v>
      </c>
      <c r="C1184" s="23">
        <f>VLOOKUP(D1184,Nomes!$C$2:$D$17,2,FALSE)</f>
        <v>16</v>
      </c>
      <c r="D1184" s="23">
        <v>2017</v>
      </c>
      <c r="E1184" s="23">
        <v>32</v>
      </c>
      <c r="F1184" s="23" t="s">
        <v>14</v>
      </c>
      <c r="G1184" s="23" t="s">
        <v>59</v>
      </c>
      <c r="H1184" s="23" t="s">
        <v>29</v>
      </c>
      <c r="I1184" s="23"/>
      <c r="J1184" s="23" t="s">
        <v>22</v>
      </c>
      <c r="K1184" s="23" t="s">
        <v>23</v>
      </c>
      <c r="L1184" s="23">
        <f>VLOOKUP(H1184,Regiões!$A$1:$E$79,4,FALSE)</f>
        <v>10</v>
      </c>
      <c r="M1184" s="23" t="str">
        <f>VLOOKUP(H1184,Regiões!$A$1:$E$79,5,FALSE)</f>
        <v>Noroeste</v>
      </c>
      <c r="N1184" s="92">
        <v>41001.607000000004</v>
      </c>
      <c r="O1184" s="92">
        <v>154887.21799999999</v>
      </c>
      <c r="P1184" s="91">
        <f t="shared" si="50"/>
        <v>509767.91200000001</v>
      </c>
      <c r="Q1184" s="91">
        <v>325865.87400000001</v>
      </c>
      <c r="R1184" s="92">
        <v>183902.038</v>
      </c>
      <c r="S1184" s="92">
        <v>78069.212</v>
      </c>
      <c r="T1184" s="92">
        <v>783725.95</v>
      </c>
      <c r="U1184" s="92">
        <v>45283</v>
      </c>
      <c r="V1184" s="91">
        <v>17307.29</v>
      </c>
    </row>
    <row r="1185" spans="1:22" x14ac:dyDescent="0.25">
      <c r="A1185" s="27" t="str">
        <f t="shared" si="51"/>
        <v>32010012017</v>
      </c>
      <c r="B1185" s="23">
        <f>VLOOKUP(H1185,Nomes!$H$2:$I$79,2,FALSE)</f>
        <v>13</v>
      </c>
      <c r="C1185" s="23">
        <f>VLOOKUP(D1185,Nomes!$C$2:$D$17,2,FALSE)</f>
        <v>16</v>
      </c>
      <c r="D1185" s="23">
        <v>2017</v>
      </c>
      <c r="E1185" s="23">
        <v>32</v>
      </c>
      <c r="F1185" s="23" t="s">
        <v>14</v>
      </c>
      <c r="G1185" s="23" t="s">
        <v>60</v>
      </c>
      <c r="H1185" s="23" t="s">
        <v>61</v>
      </c>
      <c r="I1185" s="23"/>
      <c r="J1185" s="23" t="s">
        <v>22</v>
      </c>
      <c r="K1185" s="23" t="s">
        <v>23</v>
      </c>
      <c r="L1185" s="23">
        <f>VLOOKUP(H1185,Regiões!$A$1:$E$79,4,FALSE)</f>
        <v>9</v>
      </c>
      <c r="M1185" s="23" t="str">
        <f>VLOOKUP(H1185,Regiões!$A$1:$E$79,5,FALSE)</f>
        <v>Nordeste</v>
      </c>
      <c r="N1185" s="92">
        <v>62416.847999999998</v>
      </c>
      <c r="O1185" s="92">
        <v>19713.973000000002</v>
      </c>
      <c r="P1185" s="91">
        <f t="shared" si="50"/>
        <v>158961.58100000001</v>
      </c>
      <c r="Q1185" s="91">
        <v>92994.006999999998</v>
      </c>
      <c r="R1185" s="92">
        <v>65967.573999999993</v>
      </c>
      <c r="S1185" s="92">
        <v>14807.960999999999</v>
      </c>
      <c r="T1185" s="92">
        <v>255900.364</v>
      </c>
      <c r="U1185" s="92">
        <v>15460</v>
      </c>
      <c r="V1185" s="91">
        <v>16552.419999999998</v>
      </c>
    </row>
    <row r="1186" spans="1:22" x14ac:dyDescent="0.25">
      <c r="A1186" s="27" t="str">
        <f t="shared" si="51"/>
        <v>32011002017</v>
      </c>
      <c r="B1186" s="23">
        <f>VLOOKUP(H1186,Nomes!$H$2:$I$79,2,FALSE)</f>
        <v>14</v>
      </c>
      <c r="C1186" s="23">
        <f>VLOOKUP(D1186,Nomes!$C$2:$D$17,2,FALSE)</f>
        <v>16</v>
      </c>
      <c r="D1186" s="23">
        <v>2017</v>
      </c>
      <c r="E1186" s="23">
        <v>32</v>
      </c>
      <c r="F1186" s="23" t="s">
        <v>14</v>
      </c>
      <c r="G1186" s="23" t="s">
        <v>62</v>
      </c>
      <c r="H1186" s="23" t="s">
        <v>63</v>
      </c>
      <c r="I1186" s="23"/>
      <c r="J1186" s="23" t="s">
        <v>32</v>
      </c>
      <c r="K1186" s="23" t="s">
        <v>33</v>
      </c>
      <c r="L1186" s="23">
        <f>VLOOKUP(H1186,Regiões!$A$1:$E$79,4,FALSE)</f>
        <v>6</v>
      </c>
      <c r="M1186" s="23" t="str">
        <f>VLOOKUP(H1186,Regiões!$A$1:$E$79,5,FALSE)</f>
        <v>Caparaó</v>
      </c>
      <c r="N1186" s="92">
        <v>3563.4209999999998</v>
      </c>
      <c r="O1186" s="92">
        <v>19531.302</v>
      </c>
      <c r="P1186" s="91">
        <f t="shared" si="50"/>
        <v>108966.33900000001</v>
      </c>
      <c r="Q1186" s="91">
        <v>64023.146000000001</v>
      </c>
      <c r="R1186" s="92">
        <v>44943.192999999999</v>
      </c>
      <c r="S1186" s="92">
        <v>10915.659</v>
      </c>
      <c r="T1186" s="92">
        <v>142976.72099999999</v>
      </c>
      <c r="U1186" s="92">
        <v>10254</v>
      </c>
      <c r="V1186" s="91">
        <v>13943.51</v>
      </c>
    </row>
    <row r="1187" spans="1:22" x14ac:dyDescent="0.25">
      <c r="A1187" s="27" t="str">
        <f t="shared" si="51"/>
        <v>32011592017</v>
      </c>
      <c r="B1187" s="23">
        <f>VLOOKUP(H1187,Nomes!$H$2:$I$79,2,FALSE)</f>
        <v>15</v>
      </c>
      <c r="C1187" s="23">
        <f>VLOOKUP(D1187,Nomes!$C$2:$D$17,2,FALSE)</f>
        <v>16</v>
      </c>
      <c r="D1187" s="23">
        <v>2017</v>
      </c>
      <c r="E1187" s="23">
        <v>32</v>
      </c>
      <c r="F1187" s="23" t="s">
        <v>14</v>
      </c>
      <c r="G1187" s="23" t="s">
        <v>64</v>
      </c>
      <c r="H1187" s="23" t="s">
        <v>65</v>
      </c>
      <c r="I1187" s="23"/>
      <c r="J1187" s="23" t="s">
        <v>17</v>
      </c>
      <c r="K1187" s="23" t="s">
        <v>18</v>
      </c>
      <c r="L1187" s="23">
        <f>VLOOKUP(H1187,Regiões!$A$1:$E$79,4,FALSE)</f>
        <v>3</v>
      </c>
      <c r="M1187" s="23" t="str">
        <f>VLOOKUP(H1187,Regiões!$A$1:$E$79,5,FALSE)</f>
        <v>Sudoeste Serrana</v>
      </c>
      <c r="N1187" s="92">
        <v>70653.384000000005</v>
      </c>
      <c r="O1187" s="92">
        <v>18479.078000000001</v>
      </c>
      <c r="P1187" s="91">
        <f t="shared" si="50"/>
        <v>111731.537</v>
      </c>
      <c r="Q1187" s="91">
        <v>58944.764999999999</v>
      </c>
      <c r="R1187" s="92">
        <v>52786.771999999997</v>
      </c>
      <c r="S1187" s="92">
        <v>8701.5390000000007</v>
      </c>
      <c r="T1187" s="92">
        <v>209565.538</v>
      </c>
      <c r="U1187" s="92">
        <v>12838</v>
      </c>
      <c r="V1187" s="91">
        <v>16323.85</v>
      </c>
    </row>
    <row r="1188" spans="1:22" x14ac:dyDescent="0.25">
      <c r="A1188" s="27" t="str">
        <f t="shared" si="51"/>
        <v>32012092017</v>
      </c>
      <c r="B1188" s="23">
        <f>VLOOKUP(H1188,Nomes!$H$2:$I$79,2,FALSE)</f>
        <v>16</v>
      </c>
      <c r="C1188" s="23">
        <f>VLOOKUP(D1188,Nomes!$C$2:$D$17,2,FALSE)</f>
        <v>16</v>
      </c>
      <c r="D1188" s="23">
        <v>2017</v>
      </c>
      <c r="E1188" s="23">
        <v>32</v>
      </c>
      <c r="F1188" s="23" t="s">
        <v>14</v>
      </c>
      <c r="G1188" s="23" t="s">
        <v>66</v>
      </c>
      <c r="H1188" s="23" t="s">
        <v>48</v>
      </c>
      <c r="I1188" s="23"/>
      <c r="J1188" s="23" t="s">
        <v>32</v>
      </c>
      <c r="K1188" s="23" t="s">
        <v>33</v>
      </c>
      <c r="L1188" s="23">
        <f>VLOOKUP(H1188,Regiões!$A$1:$E$79,4,FALSE)</f>
        <v>5</v>
      </c>
      <c r="M1188" s="23" t="str">
        <f>VLOOKUP(H1188,Regiões!$A$1:$E$79,5,FALSE)</f>
        <v>Central Sul</v>
      </c>
      <c r="N1188" s="92">
        <v>58585.985000000001</v>
      </c>
      <c r="O1188" s="92">
        <v>877394.09</v>
      </c>
      <c r="P1188" s="91">
        <f t="shared" si="50"/>
        <v>3252386.7659999998</v>
      </c>
      <c r="Q1188" s="91">
        <v>2447016.8139999998</v>
      </c>
      <c r="R1188" s="92">
        <v>805369.95200000005</v>
      </c>
      <c r="S1188" s="92">
        <v>569120.68700000003</v>
      </c>
      <c r="T1188" s="92">
        <v>4757487.5290000001</v>
      </c>
      <c r="U1188" s="92">
        <v>211649</v>
      </c>
      <c r="V1188" s="91">
        <v>22478.2</v>
      </c>
    </row>
    <row r="1189" spans="1:22" x14ac:dyDescent="0.25">
      <c r="A1189" s="27" t="str">
        <f t="shared" si="51"/>
        <v>32013082017</v>
      </c>
      <c r="B1189" s="23">
        <f>VLOOKUP(H1189,Nomes!$H$2:$I$79,2,FALSE)</f>
        <v>17</v>
      </c>
      <c r="C1189" s="23">
        <f>VLOOKUP(D1189,Nomes!$C$2:$D$17,2,FALSE)</f>
        <v>16</v>
      </c>
      <c r="D1189" s="23">
        <v>2017</v>
      </c>
      <c r="E1189" s="23">
        <v>32</v>
      </c>
      <c r="F1189" s="23" t="s">
        <v>14</v>
      </c>
      <c r="G1189" s="23" t="s">
        <v>67</v>
      </c>
      <c r="H1189" s="23" t="s">
        <v>68</v>
      </c>
      <c r="I1189" s="23" t="s">
        <v>69</v>
      </c>
      <c r="J1189" s="23" t="s">
        <v>17</v>
      </c>
      <c r="K1189" s="23" t="s">
        <v>18</v>
      </c>
      <c r="L1189" s="23">
        <f>VLOOKUP(H1189,Regiões!$A$1:$E$79,4,FALSE)</f>
        <v>1</v>
      </c>
      <c r="M1189" s="23" t="str">
        <f>VLOOKUP(H1189,Regiões!$A$1:$E$79,5,FALSE)</f>
        <v>Metropolitana</v>
      </c>
      <c r="N1189" s="92">
        <v>11233.397999999999</v>
      </c>
      <c r="O1189" s="92">
        <v>681874.16500000004</v>
      </c>
      <c r="P1189" s="91">
        <f t="shared" si="50"/>
        <v>5700512.591</v>
      </c>
      <c r="Q1189" s="91">
        <v>4404754.4730000002</v>
      </c>
      <c r="R1189" s="92">
        <v>1295758.118</v>
      </c>
      <c r="S1189" s="92">
        <v>1609278.6059999999</v>
      </c>
      <c r="T1189" s="92">
        <v>8002898.7599999998</v>
      </c>
      <c r="U1189" s="92">
        <v>387368</v>
      </c>
      <c r="V1189" s="91">
        <v>20659.68</v>
      </c>
    </row>
    <row r="1190" spans="1:22" x14ac:dyDescent="0.25">
      <c r="A1190" s="27" t="str">
        <f t="shared" si="51"/>
        <v>32014072017</v>
      </c>
      <c r="B1190" s="23">
        <f>VLOOKUP(H1190,Nomes!$H$2:$I$79,2,FALSE)</f>
        <v>18</v>
      </c>
      <c r="C1190" s="23">
        <f>VLOOKUP(D1190,Nomes!$C$2:$D$17,2,FALSE)</f>
        <v>16</v>
      </c>
      <c r="D1190" s="23">
        <v>2017</v>
      </c>
      <c r="E1190" s="23">
        <v>32</v>
      </c>
      <c r="F1190" s="23" t="s">
        <v>14</v>
      </c>
      <c r="G1190" s="23" t="s">
        <v>72</v>
      </c>
      <c r="H1190" s="23" t="s">
        <v>73</v>
      </c>
      <c r="I1190" s="23"/>
      <c r="J1190" s="23" t="s">
        <v>32</v>
      </c>
      <c r="K1190" s="23" t="s">
        <v>33</v>
      </c>
      <c r="L1190" s="23">
        <f>VLOOKUP(H1190,Regiões!$A$1:$E$79,4,FALSE)</f>
        <v>5</v>
      </c>
      <c r="M1190" s="23" t="str">
        <f>VLOOKUP(H1190,Regiões!$A$1:$E$79,5,FALSE)</f>
        <v>Central Sul</v>
      </c>
      <c r="N1190" s="92">
        <v>67206.085999999996</v>
      </c>
      <c r="O1190" s="92">
        <v>188149.109</v>
      </c>
      <c r="P1190" s="91">
        <f t="shared" si="50"/>
        <v>513953.62699999998</v>
      </c>
      <c r="Q1190" s="91">
        <v>357344.50599999999</v>
      </c>
      <c r="R1190" s="92">
        <v>156609.12100000001</v>
      </c>
      <c r="S1190" s="92">
        <v>94475.428</v>
      </c>
      <c r="T1190" s="92">
        <v>863784.25</v>
      </c>
      <c r="U1190" s="92">
        <v>38304</v>
      </c>
      <c r="V1190" s="91">
        <v>22550.76</v>
      </c>
    </row>
    <row r="1191" spans="1:22" x14ac:dyDescent="0.25">
      <c r="A1191" s="27" t="str">
        <f t="shared" si="51"/>
        <v>32015062017</v>
      </c>
      <c r="B1191" s="23">
        <f>VLOOKUP(H1191,Nomes!$H$2:$I$79,2,FALSE)</f>
        <v>19</v>
      </c>
      <c r="C1191" s="23">
        <f>VLOOKUP(D1191,Nomes!$C$2:$D$17,2,FALSE)</f>
        <v>16</v>
      </c>
      <c r="D1191" s="23">
        <v>2017</v>
      </c>
      <c r="E1191" s="23">
        <v>32</v>
      </c>
      <c r="F1191" s="23" t="s">
        <v>14</v>
      </c>
      <c r="G1191" s="23" t="s">
        <v>74</v>
      </c>
      <c r="H1191" s="23" t="s">
        <v>42</v>
      </c>
      <c r="I1191" s="23"/>
      <c r="J1191" s="23" t="s">
        <v>22</v>
      </c>
      <c r="K1191" s="23" t="s">
        <v>23</v>
      </c>
      <c r="L1191" s="23">
        <f>VLOOKUP(H1191,Regiões!$A$1:$E$79,4,FALSE)</f>
        <v>8</v>
      </c>
      <c r="M1191" s="23" t="str">
        <f>VLOOKUP(H1191,Regiões!$A$1:$E$79,5,FALSE)</f>
        <v>Centro-Oeste</v>
      </c>
      <c r="N1191" s="92">
        <v>49709.625999999997</v>
      </c>
      <c r="O1191" s="92">
        <v>682701.76599999995</v>
      </c>
      <c r="P1191" s="91">
        <f t="shared" si="50"/>
        <v>2191703.7880000002</v>
      </c>
      <c r="Q1191" s="91">
        <v>1660320.5870000001</v>
      </c>
      <c r="R1191" s="92">
        <v>531383.201</v>
      </c>
      <c r="S1191" s="92">
        <v>408968.11800000002</v>
      </c>
      <c r="T1191" s="92">
        <v>3333083.2969999998</v>
      </c>
      <c r="U1191" s="92">
        <v>124525</v>
      </c>
      <c r="V1191" s="91">
        <v>26766.38</v>
      </c>
    </row>
    <row r="1192" spans="1:22" x14ac:dyDescent="0.25">
      <c r="A1192" s="27" t="str">
        <f t="shared" si="51"/>
        <v>32016052017</v>
      </c>
      <c r="B1192" s="23">
        <f>VLOOKUP(H1192,Nomes!$H$2:$I$79,2,FALSE)</f>
        <v>20</v>
      </c>
      <c r="C1192" s="23">
        <f>VLOOKUP(D1192,Nomes!$C$2:$D$17,2,FALSE)</f>
        <v>16</v>
      </c>
      <c r="D1192" s="23">
        <v>2017</v>
      </c>
      <c r="E1192" s="23">
        <v>32</v>
      </c>
      <c r="F1192" s="23" t="s">
        <v>14</v>
      </c>
      <c r="G1192" s="23" t="s">
        <v>75</v>
      </c>
      <c r="H1192" s="23" t="s">
        <v>76</v>
      </c>
      <c r="I1192" s="23"/>
      <c r="J1192" s="23" t="s">
        <v>51</v>
      </c>
      <c r="K1192" s="23" t="s">
        <v>52</v>
      </c>
      <c r="L1192" s="23">
        <f>VLOOKUP(H1192,Regiões!$A$1:$E$79,4,FALSE)</f>
        <v>9</v>
      </c>
      <c r="M1192" s="23" t="str">
        <f>VLOOKUP(H1192,Regiões!$A$1:$E$79,5,FALSE)</f>
        <v>Nordeste</v>
      </c>
      <c r="N1192" s="92">
        <v>44090.951999999997</v>
      </c>
      <c r="O1192" s="92">
        <v>56830.34</v>
      </c>
      <c r="P1192" s="91">
        <f t="shared" si="50"/>
        <v>290925.95500000002</v>
      </c>
      <c r="Q1192" s="91">
        <v>148740.66</v>
      </c>
      <c r="R1192" s="92">
        <v>142185.29500000001</v>
      </c>
      <c r="S1192" s="92">
        <v>32680.233</v>
      </c>
      <c r="T1192" s="92">
        <v>424527.48</v>
      </c>
      <c r="U1192" s="92">
        <v>31574</v>
      </c>
      <c r="V1192" s="91">
        <v>13445.48</v>
      </c>
    </row>
    <row r="1193" spans="1:22" x14ac:dyDescent="0.25">
      <c r="A1193" s="27" t="str">
        <f t="shared" si="51"/>
        <v>32017042017</v>
      </c>
      <c r="B1193" s="23">
        <f>VLOOKUP(H1193,Nomes!$H$2:$I$79,2,FALSE)</f>
        <v>21</v>
      </c>
      <c r="C1193" s="23">
        <f>VLOOKUP(D1193,Nomes!$C$2:$D$17,2,FALSE)</f>
        <v>16</v>
      </c>
      <c r="D1193" s="23">
        <v>2017</v>
      </c>
      <c r="E1193" s="23">
        <v>32</v>
      </c>
      <c r="F1193" s="23" t="s">
        <v>14</v>
      </c>
      <c r="G1193" s="23" t="s">
        <v>79</v>
      </c>
      <c r="H1193" s="23" t="s">
        <v>80</v>
      </c>
      <c r="I1193" s="23"/>
      <c r="J1193" s="23" t="s">
        <v>17</v>
      </c>
      <c r="K1193" s="23" t="s">
        <v>18</v>
      </c>
      <c r="L1193" s="23">
        <f>VLOOKUP(H1193,Regiões!$A$1:$E$79,4,FALSE)</f>
        <v>3</v>
      </c>
      <c r="M1193" s="23" t="str">
        <f>VLOOKUP(H1193,Regiões!$A$1:$E$79,5,FALSE)</f>
        <v>Sudoeste Serrana</v>
      </c>
      <c r="N1193" s="92">
        <v>27098.397000000001</v>
      </c>
      <c r="O1193" s="92">
        <v>16579.809000000001</v>
      </c>
      <c r="P1193" s="91">
        <f t="shared" si="50"/>
        <v>139934.185</v>
      </c>
      <c r="Q1193" s="91">
        <v>82264.320000000007</v>
      </c>
      <c r="R1193" s="92">
        <v>57669.864999999998</v>
      </c>
      <c r="S1193" s="92">
        <v>14618.423000000001</v>
      </c>
      <c r="T1193" s="92">
        <v>198230.81400000001</v>
      </c>
      <c r="U1193" s="92">
        <v>12944</v>
      </c>
      <c r="V1193" s="91">
        <v>15314.49</v>
      </c>
    </row>
    <row r="1194" spans="1:22" x14ac:dyDescent="0.25">
      <c r="A1194" s="27" t="str">
        <f t="shared" si="51"/>
        <v>32018032017</v>
      </c>
      <c r="B1194" s="23">
        <f>VLOOKUP(H1194,Nomes!$H$2:$I$79,2,FALSE)</f>
        <v>22</v>
      </c>
      <c r="C1194" s="23">
        <f>VLOOKUP(D1194,Nomes!$C$2:$D$17,2,FALSE)</f>
        <v>16</v>
      </c>
      <c r="D1194" s="23">
        <v>2017</v>
      </c>
      <c r="E1194" s="23">
        <v>32</v>
      </c>
      <c r="F1194" s="23" t="s">
        <v>14</v>
      </c>
      <c r="G1194" s="23" t="s">
        <v>81</v>
      </c>
      <c r="H1194" s="23" t="s">
        <v>82</v>
      </c>
      <c r="I1194" s="23"/>
      <c r="J1194" s="23" t="s">
        <v>32</v>
      </c>
      <c r="K1194" s="23" t="s">
        <v>33</v>
      </c>
      <c r="L1194" s="23">
        <f>VLOOKUP(H1194,Regiões!$A$1:$E$79,4,FALSE)</f>
        <v>6</v>
      </c>
      <c r="M1194" s="23" t="str">
        <f>VLOOKUP(H1194,Regiões!$A$1:$E$79,5,FALSE)</f>
        <v>Caparaó</v>
      </c>
      <c r="N1194" s="92">
        <v>21318.652999999998</v>
      </c>
      <c r="O1194" s="92">
        <v>3604.9079999999999</v>
      </c>
      <c r="P1194" s="91">
        <f t="shared" si="50"/>
        <v>40322.851999999999</v>
      </c>
      <c r="Q1194" s="91">
        <v>16698.335999999999</v>
      </c>
      <c r="R1194" s="92">
        <v>23624.516</v>
      </c>
      <c r="S1194" s="92">
        <v>1997.6559999999999</v>
      </c>
      <c r="T1194" s="92">
        <v>67244.070000000007</v>
      </c>
      <c r="U1194" s="92">
        <v>4612</v>
      </c>
      <c r="V1194" s="91">
        <v>14580.24</v>
      </c>
    </row>
    <row r="1195" spans="1:22" x14ac:dyDescent="0.25">
      <c r="A1195" s="27" t="str">
        <f t="shared" si="51"/>
        <v>32019022017</v>
      </c>
      <c r="B1195" s="23">
        <f>VLOOKUP(H1195,Nomes!$H$2:$I$79,2,FALSE)</f>
        <v>23</v>
      </c>
      <c r="C1195" s="23">
        <f>VLOOKUP(D1195,Nomes!$C$2:$D$17,2,FALSE)</f>
        <v>16</v>
      </c>
      <c r="D1195" s="23">
        <v>2017</v>
      </c>
      <c r="E1195" s="23">
        <v>32</v>
      </c>
      <c r="F1195" s="23" t="s">
        <v>14</v>
      </c>
      <c r="G1195" s="23" t="s">
        <v>83</v>
      </c>
      <c r="H1195" s="23" t="s">
        <v>84</v>
      </c>
      <c r="I1195" s="23"/>
      <c r="J1195" s="23" t="s">
        <v>17</v>
      </c>
      <c r="K1195" s="23" t="s">
        <v>18</v>
      </c>
      <c r="L1195" s="23">
        <f>VLOOKUP(H1195,Regiões!$A$1:$E$79,4,FALSE)</f>
        <v>3</v>
      </c>
      <c r="M1195" s="23" t="str">
        <f>VLOOKUP(H1195,Regiões!$A$1:$E$79,5,FALSE)</f>
        <v>Sudoeste Serrana</v>
      </c>
      <c r="N1195" s="92">
        <v>127583.257</v>
      </c>
      <c r="O1195" s="92">
        <v>95509.89</v>
      </c>
      <c r="P1195" s="91">
        <f t="shared" si="50"/>
        <v>438499.45600000001</v>
      </c>
      <c r="Q1195" s="91">
        <v>293244.33100000001</v>
      </c>
      <c r="R1195" s="92">
        <v>145255.125</v>
      </c>
      <c r="S1195" s="92">
        <v>44662.584000000003</v>
      </c>
      <c r="T1195" s="92">
        <v>706255.18700000003</v>
      </c>
      <c r="U1195" s="92">
        <v>34757</v>
      </c>
      <c r="V1195" s="91">
        <v>20319.8</v>
      </c>
    </row>
    <row r="1196" spans="1:22" x14ac:dyDescent="0.25">
      <c r="A1196" s="27" t="str">
        <f t="shared" si="51"/>
        <v>32020092017</v>
      </c>
      <c r="B1196" s="23">
        <f>VLOOKUP(H1196,Nomes!$H$2:$I$79,2,FALSE)</f>
        <v>24</v>
      </c>
      <c r="C1196" s="23">
        <f>VLOOKUP(D1196,Nomes!$C$2:$D$17,2,FALSE)</f>
        <v>16</v>
      </c>
      <c r="D1196" s="23">
        <v>2017</v>
      </c>
      <c r="E1196" s="23">
        <v>32</v>
      </c>
      <c r="F1196" s="23" t="s">
        <v>14</v>
      </c>
      <c r="G1196" s="23" t="s">
        <v>85</v>
      </c>
      <c r="H1196" s="23" t="s">
        <v>86</v>
      </c>
      <c r="I1196" s="23"/>
      <c r="J1196" s="23" t="s">
        <v>32</v>
      </c>
      <c r="K1196" s="23" t="s">
        <v>33</v>
      </c>
      <c r="L1196" s="23">
        <f>VLOOKUP(H1196,Regiões!$A$1:$E$79,4,FALSE)</f>
        <v>6</v>
      </c>
      <c r="M1196" s="23" t="str">
        <f>VLOOKUP(H1196,Regiões!$A$1:$E$79,5,FALSE)</f>
        <v>Caparaó</v>
      </c>
      <c r="N1196" s="92">
        <v>23525.777999999998</v>
      </c>
      <c r="O1196" s="92">
        <v>13468.844999999999</v>
      </c>
      <c r="P1196" s="91">
        <f t="shared" si="50"/>
        <v>81304.489000000001</v>
      </c>
      <c r="Q1196" s="91">
        <v>48358.928999999996</v>
      </c>
      <c r="R1196" s="92">
        <v>32945.56</v>
      </c>
      <c r="S1196" s="92">
        <v>9013.0859999999993</v>
      </c>
      <c r="T1196" s="92">
        <v>127312.19899999999</v>
      </c>
      <c r="U1196" s="92">
        <v>6949</v>
      </c>
      <c r="V1196" s="91">
        <v>18320.939999999999</v>
      </c>
    </row>
    <row r="1197" spans="1:22" x14ac:dyDescent="0.25">
      <c r="A1197" s="27" t="str">
        <f t="shared" si="51"/>
        <v>32021082017</v>
      </c>
      <c r="B1197" s="23">
        <f>VLOOKUP(H1197,Nomes!$H$2:$I$79,2,FALSE)</f>
        <v>25</v>
      </c>
      <c r="C1197" s="23">
        <f>VLOOKUP(D1197,Nomes!$C$2:$D$17,2,FALSE)</f>
        <v>16</v>
      </c>
      <c r="D1197" s="23">
        <v>2017</v>
      </c>
      <c r="E1197" s="23">
        <v>32</v>
      </c>
      <c r="F1197" s="23" t="s">
        <v>14</v>
      </c>
      <c r="G1197" s="23" t="s">
        <v>87</v>
      </c>
      <c r="H1197" s="23" t="s">
        <v>88</v>
      </c>
      <c r="I1197" s="23"/>
      <c r="J1197" s="23" t="s">
        <v>22</v>
      </c>
      <c r="K1197" s="23" t="s">
        <v>23</v>
      </c>
      <c r="L1197" s="23">
        <f>VLOOKUP(H1197,Regiões!$A$1:$E$79,4,FALSE)</f>
        <v>10</v>
      </c>
      <c r="M1197" s="23" t="str">
        <f>VLOOKUP(H1197,Regiões!$A$1:$E$79,5,FALSE)</f>
        <v>Noroeste</v>
      </c>
      <c r="N1197" s="92">
        <v>58934.546999999999</v>
      </c>
      <c r="O1197" s="92">
        <v>30990.788</v>
      </c>
      <c r="P1197" s="91">
        <f t="shared" si="50"/>
        <v>200226.538</v>
      </c>
      <c r="Q1197" s="91">
        <v>104376.538</v>
      </c>
      <c r="R1197" s="92">
        <v>95850</v>
      </c>
      <c r="S1197" s="92">
        <v>13610.549000000001</v>
      </c>
      <c r="T1197" s="92">
        <v>303762.42200000002</v>
      </c>
      <c r="U1197" s="92">
        <v>24217</v>
      </c>
      <c r="V1197" s="91">
        <v>12543.35</v>
      </c>
    </row>
    <row r="1198" spans="1:22" x14ac:dyDescent="0.25">
      <c r="A1198" s="27" t="str">
        <f t="shared" si="51"/>
        <v>32022072017</v>
      </c>
      <c r="B1198" s="23">
        <f>VLOOKUP(H1198,Nomes!$H$2:$I$79,2,FALSE)</f>
        <v>26</v>
      </c>
      <c r="C1198" s="23">
        <f>VLOOKUP(D1198,Nomes!$C$2:$D$17,2,FALSE)</f>
        <v>16</v>
      </c>
      <c r="D1198" s="23">
        <v>2017</v>
      </c>
      <c r="E1198" s="23">
        <v>32</v>
      </c>
      <c r="F1198" s="23" t="s">
        <v>14</v>
      </c>
      <c r="G1198" s="23" t="s">
        <v>89</v>
      </c>
      <c r="H1198" s="23" t="s">
        <v>90</v>
      </c>
      <c r="I1198" s="23" t="s">
        <v>69</v>
      </c>
      <c r="J1198" s="23" t="s">
        <v>51</v>
      </c>
      <c r="K1198" s="23" t="s">
        <v>52</v>
      </c>
      <c r="L1198" s="23">
        <f>VLOOKUP(H1198,Regiões!$A$1:$E$79,4,FALSE)</f>
        <v>1</v>
      </c>
      <c r="M1198" s="23" t="str">
        <f>VLOOKUP(H1198,Regiões!$A$1:$E$79,5,FALSE)</f>
        <v>Metropolitana</v>
      </c>
      <c r="N1198" s="92">
        <v>27620.473999999998</v>
      </c>
      <c r="O1198" s="92">
        <v>106360.49800000001</v>
      </c>
      <c r="P1198" s="91">
        <f t="shared" si="50"/>
        <v>246735.253</v>
      </c>
      <c r="Q1198" s="91">
        <v>152902.606</v>
      </c>
      <c r="R1198" s="92">
        <v>93832.646999999997</v>
      </c>
      <c r="S1198" s="92">
        <v>41175.79</v>
      </c>
      <c r="T1198" s="92">
        <v>421892.016</v>
      </c>
      <c r="U1198" s="92">
        <v>20757</v>
      </c>
      <c r="V1198" s="91">
        <v>20325.29</v>
      </c>
    </row>
    <row r="1199" spans="1:22" x14ac:dyDescent="0.25">
      <c r="A1199" s="27" t="str">
        <f t="shared" si="51"/>
        <v>32022562017</v>
      </c>
      <c r="B1199" s="23">
        <f>VLOOKUP(H1199,Nomes!$H$2:$I$79,2,FALSE)</f>
        <v>27</v>
      </c>
      <c r="C1199" s="23">
        <f>VLOOKUP(D1199,Nomes!$C$2:$D$17,2,FALSE)</f>
        <v>16</v>
      </c>
      <c r="D1199" s="23">
        <v>2017</v>
      </c>
      <c r="E1199" s="23">
        <v>32</v>
      </c>
      <c r="F1199" s="23" t="s">
        <v>14</v>
      </c>
      <c r="G1199" s="23" t="s">
        <v>191</v>
      </c>
      <c r="H1199" s="23" t="s">
        <v>192</v>
      </c>
      <c r="I1199" s="23"/>
      <c r="J1199" s="23" t="s">
        <v>22</v>
      </c>
      <c r="K1199" s="23" t="s">
        <v>23</v>
      </c>
      <c r="L1199" s="23">
        <f>VLOOKUP(H1199,Regiões!$A$1:$E$79,4,FALSE)</f>
        <v>8</v>
      </c>
      <c r="M1199" s="23" t="str">
        <f>VLOOKUP(H1199,Regiões!$A$1:$E$79,5,FALSE)</f>
        <v>Centro-Oeste</v>
      </c>
      <c r="N1199" s="92">
        <v>43847.553</v>
      </c>
      <c r="O1199" s="92">
        <v>12581.671</v>
      </c>
      <c r="P1199" s="91">
        <f t="shared" si="50"/>
        <v>111790.105</v>
      </c>
      <c r="Q1199" s="91">
        <v>57435.436999999998</v>
      </c>
      <c r="R1199" s="92">
        <v>54354.667999999998</v>
      </c>
      <c r="S1199" s="92">
        <v>10850.735000000001</v>
      </c>
      <c r="T1199" s="92">
        <v>179070.065</v>
      </c>
      <c r="U1199" s="92">
        <v>12600</v>
      </c>
      <c r="V1199" s="91">
        <v>14211.91</v>
      </c>
    </row>
    <row r="1200" spans="1:22" x14ac:dyDescent="0.25">
      <c r="A1200" s="27" t="str">
        <f t="shared" si="51"/>
        <v>32023062017</v>
      </c>
      <c r="B1200" s="23">
        <f>VLOOKUP(H1200,Nomes!$H$2:$I$79,2,FALSE)</f>
        <v>28</v>
      </c>
      <c r="C1200" s="23">
        <f>VLOOKUP(D1200,Nomes!$C$2:$D$17,2,FALSE)</f>
        <v>16</v>
      </c>
      <c r="D1200" s="23">
        <v>2017</v>
      </c>
      <c r="E1200" s="23">
        <v>32</v>
      </c>
      <c r="F1200" s="23" t="s">
        <v>14</v>
      </c>
      <c r="G1200" s="23" t="s">
        <v>91</v>
      </c>
      <c r="H1200" s="23" t="s">
        <v>92</v>
      </c>
      <c r="I1200" s="23"/>
      <c r="J1200" s="23" t="s">
        <v>32</v>
      </c>
      <c r="K1200" s="23" t="s">
        <v>33</v>
      </c>
      <c r="L1200" s="23">
        <f>VLOOKUP(H1200,Regiões!$A$1:$E$79,4,FALSE)</f>
        <v>6</v>
      </c>
      <c r="M1200" s="23" t="str">
        <f>VLOOKUP(H1200,Regiões!$A$1:$E$79,5,FALSE)</f>
        <v>Caparaó</v>
      </c>
      <c r="N1200" s="92">
        <v>36847.699999999997</v>
      </c>
      <c r="O1200" s="92">
        <v>67642.716</v>
      </c>
      <c r="P1200" s="91">
        <f t="shared" si="50"/>
        <v>381186.39600000001</v>
      </c>
      <c r="Q1200" s="91">
        <v>257758.799</v>
      </c>
      <c r="R1200" s="92">
        <v>123427.59699999999</v>
      </c>
      <c r="S1200" s="92">
        <v>39780.190999999999</v>
      </c>
      <c r="T1200" s="92">
        <v>525457.00199999998</v>
      </c>
      <c r="U1200" s="92">
        <v>31201</v>
      </c>
      <c r="V1200" s="91">
        <v>16841.03</v>
      </c>
    </row>
    <row r="1201" spans="1:22" x14ac:dyDescent="0.25">
      <c r="A1201" s="27" t="str">
        <f t="shared" si="51"/>
        <v>32024052017</v>
      </c>
      <c r="B1201" s="23">
        <f>VLOOKUP(H1201,Nomes!$H$2:$I$79,2,FALSE)</f>
        <v>29</v>
      </c>
      <c r="C1201" s="23">
        <f>VLOOKUP(D1201,Nomes!$C$2:$D$17,2,FALSE)</f>
        <v>16</v>
      </c>
      <c r="D1201" s="23">
        <v>2017</v>
      </c>
      <c r="E1201" s="23">
        <v>32</v>
      </c>
      <c r="F1201" s="23" t="s">
        <v>14</v>
      </c>
      <c r="G1201" s="23" t="s">
        <v>93</v>
      </c>
      <c r="H1201" s="23" t="s">
        <v>38</v>
      </c>
      <c r="I1201" s="23" t="s">
        <v>69</v>
      </c>
      <c r="J1201" s="23" t="s">
        <v>17</v>
      </c>
      <c r="K1201" s="23" t="s">
        <v>18</v>
      </c>
      <c r="L1201" s="23">
        <f>VLOOKUP(H1201,Regiões!$A$1:$E$79,4,FALSE)</f>
        <v>1</v>
      </c>
      <c r="M1201" s="23" t="str">
        <f>VLOOKUP(H1201,Regiões!$A$1:$E$79,5,FALSE)</f>
        <v>Metropolitana</v>
      </c>
      <c r="N1201" s="92">
        <v>48728.178</v>
      </c>
      <c r="O1201" s="92">
        <v>225430.39600000001</v>
      </c>
      <c r="P1201" s="91">
        <f t="shared" si="50"/>
        <v>1713258.0109999999</v>
      </c>
      <c r="Q1201" s="91">
        <v>1213241.6259999999</v>
      </c>
      <c r="R1201" s="92">
        <v>500016.38500000001</v>
      </c>
      <c r="S1201" s="92">
        <v>173647.40599999999</v>
      </c>
      <c r="T1201" s="92">
        <v>2161063.9909999999</v>
      </c>
      <c r="U1201" s="92">
        <v>123166</v>
      </c>
      <c r="V1201" s="91">
        <v>17545.95</v>
      </c>
    </row>
    <row r="1202" spans="1:22" x14ac:dyDescent="0.25">
      <c r="A1202" s="27" t="str">
        <f t="shared" si="51"/>
        <v>32024542017</v>
      </c>
      <c r="B1202" s="23">
        <f>VLOOKUP(H1202,Nomes!$H$2:$I$79,2,FALSE)</f>
        <v>30</v>
      </c>
      <c r="C1202" s="23">
        <f>VLOOKUP(D1202,Nomes!$C$2:$D$17,2,FALSE)</f>
        <v>16</v>
      </c>
      <c r="D1202" s="23">
        <v>2017</v>
      </c>
      <c r="E1202" s="23">
        <v>32</v>
      </c>
      <c r="F1202" s="23" t="s">
        <v>14</v>
      </c>
      <c r="G1202" s="23" t="s">
        <v>94</v>
      </c>
      <c r="H1202" s="23" t="s">
        <v>95</v>
      </c>
      <c r="I1202" s="23"/>
      <c r="J1202" s="23" t="s">
        <v>32</v>
      </c>
      <c r="K1202" s="23" t="s">
        <v>33</v>
      </c>
      <c r="L1202" s="23">
        <f>VLOOKUP(H1202,Regiões!$A$1:$E$79,4,FALSE)</f>
        <v>6</v>
      </c>
      <c r="M1202" s="23" t="str">
        <f>VLOOKUP(H1202,Regiões!$A$1:$E$79,5,FALSE)</f>
        <v>Caparaó</v>
      </c>
      <c r="N1202" s="92">
        <v>42696.6</v>
      </c>
      <c r="O1202" s="92">
        <v>22637.081999999999</v>
      </c>
      <c r="P1202" s="91">
        <f t="shared" si="50"/>
        <v>233126.24099999998</v>
      </c>
      <c r="Q1202" s="91">
        <v>130832.852</v>
      </c>
      <c r="R1202" s="92">
        <v>102293.389</v>
      </c>
      <c r="S1202" s="92">
        <v>19793.276999999998</v>
      </c>
      <c r="T1202" s="92">
        <v>318253.19900000002</v>
      </c>
      <c r="U1202" s="92">
        <v>25882</v>
      </c>
      <c r="V1202" s="91">
        <v>12296.31</v>
      </c>
    </row>
    <row r="1203" spans="1:22" x14ac:dyDescent="0.25">
      <c r="A1203" s="27" t="str">
        <f t="shared" si="51"/>
        <v>32025042017</v>
      </c>
      <c r="B1203" s="23">
        <f>VLOOKUP(H1203,Nomes!$H$2:$I$79,2,FALSE)</f>
        <v>31</v>
      </c>
      <c r="C1203" s="23">
        <f>VLOOKUP(D1203,Nomes!$C$2:$D$17,2,FALSE)</f>
        <v>16</v>
      </c>
      <c r="D1203" s="23">
        <v>2017</v>
      </c>
      <c r="E1203" s="23">
        <v>32</v>
      </c>
      <c r="F1203" s="23" t="s">
        <v>14</v>
      </c>
      <c r="G1203" s="23" t="s">
        <v>96</v>
      </c>
      <c r="H1203" s="23" t="s">
        <v>97</v>
      </c>
      <c r="I1203" s="23"/>
      <c r="J1203" s="23" t="s">
        <v>51</v>
      </c>
      <c r="K1203" s="23" t="s">
        <v>52</v>
      </c>
      <c r="L1203" s="23">
        <f>VLOOKUP(H1203,Regiões!$A$1:$E$79,4,FALSE)</f>
        <v>7</v>
      </c>
      <c r="M1203" s="23" t="str">
        <f>VLOOKUP(H1203,Regiões!$A$1:$E$79,5,FALSE)</f>
        <v>Rio Doce</v>
      </c>
      <c r="N1203" s="92">
        <v>15474.588</v>
      </c>
      <c r="O1203" s="92">
        <v>28500.57</v>
      </c>
      <c r="P1203" s="91">
        <f t="shared" si="50"/>
        <v>175495.60800000001</v>
      </c>
      <c r="Q1203" s="91">
        <v>119388.09299999999</v>
      </c>
      <c r="R1203" s="92">
        <v>56107.514999999999</v>
      </c>
      <c r="S1203" s="92">
        <v>23167.771000000001</v>
      </c>
      <c r="T1203" s="92">
        <v>242638.538</v>
      </c>
      <c r="U1203" s="92">
        <v>12581</v>
      </c>
      <c r="V1203" s="91">
        <v>19286.11</v>
      </c>
    </row>
    <row r="1204" spans="1:22" x14ac:dyDescent="0.25">
      <c r="A1204" s="27" t="str">
        <f t="shared" si="51"/>
        <v>32025532017</v>
      </c>
      <c r="B1204" s="23">
        <f>VLOOKUP(H1204,Nomes!$H$2:$I$79,2,FALSE)</f>
        <v>32</v>
      </c>
      <c r="C1204" s="23">
        <f>VLOOKUP(D1204,Nomes!$C$2:$D$17,2,FALSE)</f>
        <v>16</v>
      </c>
      <c r="D1204" s="23">
        <v>2017</v>
      </c>
      <c r="E1204" s="23">
        <v>32</v>
      </c>
      <c r="F1204" s="23" t="s">
        <v>14</v>
      </c>
      <c r="G1204" s="23" t="s">
        <v>98</v>
      </c>
      <c r="H1204" s="23" t="s">
        <v>99</v>
      </c>
      <c r="I1204" s="23"/>
      <c r="J1204" s="23" t="s">
        <v>32</v>
      </c>
      <c r="K1204" s="23" t="s">
        <v>33</v>
      </c>
      <c r="L1204" s="23">
        <f>VLOOKUP(H1204,Regiões!$A$1:$E$79,4,FALSE)</f>
        <v>6</v>
      </c>
      <c r="M1204" s="23" t="str">
        <f>VLOOKUP(H1204,Regiões!$A$1:$E$79,5,FALSE)</f>
        <v>Caparaó</v>
      </c>
      <c r="N1204" s="92">
        <v>48741.652000000002</v>
      </c>
      <c r="O1204" s="92">
        <v>6675.8119999999999</v>
      </c>
      <c r="P1204" s="91">
        <f t="shared" si="50"/>
        <v>84447.898000000001</v>
      </c>
      <c r="Q1204" s="91">
        <v>42417.120999999999</v>
      </c>
      <c r="R1204" s="92">
        <v>42030.777000000002</v>
      </c>
      <c r="S1204" s="92">
        <v>6514.7020000000002</v>
      </c>
      <c r="T1204" s="92">
        <v>146380.065</v>
      </c>
      <c r="U1204" s="92">
        <v>9373</v>
      </c>
      <c r="V1204" s="91">
        <v>15617.21</v>
      </c>
    </row>
    <row r="1205" spans="1:22" x14ac:dyDescent="0.25">
      <c r="A1205" s="27" t="str">
        <f t="shared" si="51"/>
        <v>32026032017</v>
      </c>
      <c r="B1205" s="23">
        <f>VLOOKUP(H1205,Nomes!$H$2:$I$79,2,FALSE)</f>
        <v>33</v>
      </c>
      <c r="C1205" s="23">
        <f>VLOOKUP(D1205,Nomes!$C$2:$D$17,2,FALSE)</f>
        <v>16</v>
      </c>
      <c r="D1205" s="23">
        <v>2017</v>
      </c>
      <c r="E1205" s="23">
        <v>32</v>
      </c>
      <c r="F1205" s="23" t="s">
        <v>14</v>
      </c>
      <c r="G1205" s="23" t="s">
        <v>100</v>
      </c>
      <c r="H1205" s="23" t="s">
        <v>101</v>
      </c>
      <c r="I1205" s="23"/>
      <c r="J1205" s="23" t="s">
        <v>17</v>
      </c>
      <c r="K1205" s="23" t="s">
        <v>18</v>
      </c>
      <c r="L1205" s="23">
        <f>VLOOKUP(H1205,Regiões!$A$1:$E$79,4,FALSE)</f>
        <v>4</v>
      </c>
      <c r="M1205" s="23" t="str">
        <f>VLOOKUP(H1205,Regiões!$A$1:$E$79,5,FALSE)</f>
        <v>Litoral Sul</v>
      </c>
      <c r="N1205" s="92">
        <v>33721.089</v>
      </c>
      <c r="O1205" s="92">
        <v>19923.8</v>
      </c>
      <c r="P1205" s="91">
        <f t="shared" si="50"/>
        <v>232023.08799999999</v>
      </c>
      <c r="Q1205" s="91">
        <v>164546.23499999999</v>
      </c>
      <c r="R1205" s="92">
        <v>67476.853000000003</v>
      </c>
      <c r="S1205" s="92">
        <v>46334.900999999998</v>
      </c>
      <c r="T1205" s="92">
        <v>332002.87900000002</v>
      </c>
      <c r="U1205" s="92">
        <v>14016</v>
      </c>
      <c r="V1205" s="91">
        <v>23687.42</v>
      </c>
    </row>
    <row r="1206" spans="1:22" x14ac:dyDescent="0.25">
      <c r="A1206" s="27" t="str">
        <f t="shared" si="51"/>
        <v>32026522017</v>
      </c>
      <c r="B1206" s="23">
        <f>VLOOKUP(H1206,Nomes!$H$2:$I$79,2,FALSE)</f>
        <v>34</v>
      </c>
      <c r="C1206" s="23">
        <f>VLOOKUP(D1206,Nomes!$C$2:$D$17,2,FALSE)</f>
        <v>16</v>
      </c>
      <c r="D1206" s="23">
        <v>2017</v>
      </c>
      <c r="E1206" s="23">
        <v>32</v>
      </c>
      <c r="F1206" s="23" t="s">
        <v>14</v>
      </c>
      <c r="G1206" s="23" t="s">
        <v>102</v>
      </c>
      <c r="H1206" s="23" t="s">
        <v>103</v>
      </c>
      <c r="I1206" s="23"/>
      <c r="J1206" s="23" t="s">
        <v>32</v>
      </c>
      <c r="K1206" s="23" t="s">
        <v>33</v>
      </c>
      <c r="L1206" s="23">
        <f>VLOOKUP(H1206,Regiões!$A$1:$E$79,4,FALSE)</f>
        <v>6</v>
      </c>
      <c r="M1206" s="23" t="str">
        <f>VLOOKUP(H1206,Regiões!$A$1:$E$79,5,FALSE)</f>
        <v>Caparaó</v>
      </c>
      <c r="N1206" s="92">
        <v>41912.402999999998</v>
      </c>
      <c r="O1206" s="92">
        <v>8753.1129999999994</v>
      </c>
      <c r="P1206" s="91">
        <f t="shared" si="50"/>
        <v>129698.041</v>
      </c>
      <c r="Q1206" s="91">
        <v>72282.559999999998</v>
      </c>
      <c r="R1206" s="92">
        <v>57415.481</v>
      </c>
      <c r="S1206" s="92">
        <v>13238.557000000001</v>
      </c>
      <c r="T1206" s="92">
        <v>193602.114</v>
      </c>
      <c r="U1206" s="92">
        <v>13380</v>
      </c>
      <c r="V1206" s="91">
        <v>14469.52</v>
      </c>
    </row>
    <row r="1207" spans="1:22" x14ac:dyDescent="0.25">
      <c r="A1207" s="27" t="str">
        <f t="shared" si="51"/>
        <v>32027022017</v>
      </c>
      <c r="B1207" s="23">
        <f>VLOOKUP(H1207,Nomes!$H$2:$I$79,2,FALSE)</f>
        <v>35</v>
      </c>
      <c r="C1207" s="23">
        <f>VLOOKUP(D1207,Nomes!$C$2:$D$17,2,FALSE)</f>
        <v>16</v>
      </c>
      <c r="D1207" s="23">
        <v>2017</v>
      </c>
      <c r="E1207" s="23">
        <v>32</v>
      </c>
      <c r="F1207" s="23" t="s">
        <v>14</v>
      </c>
      <c r="G1207" s="23" t="s">
        <v>104</v>
      </c>
      <c r="H1207" s="23" t="s">
        <v>105</v>
      </c>
      <c r="I1207" s="23"/>
      <c r="J1207" s="23" t="s">
        <v>17</v>
      </c>
      <c r="K1207" s="23" t="s">
        <v>18</v>
      </c>
      <c r="L1207" s="23">
        <f>VLOOKUP(H1207,Regiões!$A$1:$E$79,4,FALSE)</f>
        <v>2</v>
      </c>
      <c r="M1207" s="23" t="str">
        <f>VLOOKUP(H1207,Regiões!$A$1:$E$79,5,FALSE)</f>
        <v>Central Serrana</v>
      </c>
      <c r="N1207" s="92">
        <v>76364.717000000004</v>
      </c>
      <c r="O1207" s="92">
        <v>13235.675999999999</v>
      </c>
      <c r="P1207" s="91">
        <f t="shared" si="50"/>
        <v>150231.584</v>
      </c>
      <c r="Q1207" s="91">
        <v>89108.38</v>
      </c>
      <c r="R1207" s="92">
        <v>61123.203999999998</v>
      </c>
      <c r="S1207" s="92">
        <v>11723.132</v>
      </c>
      <c r="T1207" s="92">
        <v>251555.11</v>
      </c>
      <c r="U1207" s="92">
        <v>14815</v>
      </c>
      <c r="V1207" s="91">
        <v>16979.759999999998</v>
      </c>
    </row>
    <row r="1208" spans="1:22" x14ac:dyDescent="0.25">
      <c r="A1208" s="27" t="str">
        <f t="shared" si="51"/>
        <v>32028012017</v>
      </c>
      <c r="B1208" s="23">
        <f>VLOOKUP(H1208,Nomes!$H$2:$I$79,2,FALSE)</f>
        <v>36</v>
      </c>
      <c r="C1208" s="23">
        <f>VLOOKUP(D1208,Nomes!$C$2:$D$17,2,FALSE)</f>
        <v>16</v>
      </c>
      <c r="D1208" s="23">
        <v>2017</v>
      </c>
      <c r="E1208" s="23">
        <v>32</v>
      </c>
      <c r="F1208" s="23" t="s">
        <v>14</v>
      </c>
      <c r="G1208" s="23" t="s">
        <v>108</v>
      </c>
      <c r="H1208" s="23" t="s">
        <v>109</v>
      </c>
      <c r="I1208" s="23"/>
      <c r="J1208" s="23" t="s">
        <v>32</v>
      </c>
      <c r="K1208" s="23" t="s">
        <v>33</v>
      </c>
      <c r="L1208" s="23">
        <f>VLOOKUP(H1208,Regiões!$A$1:$E$79,4,FALSE)</f>
        <v>4</v>
      </c>
      <c r="M1208" s="23" t="str">
        <f>VLOOKUP(H1208,Regiões!$A$1:$E$79,5,FALSE)</f>
        <v>Litoral Sul</v>
      </c>
      <c r="N1208" s="92">
        <v>79129.047000000006</v>
      </c>
      <c r="O1208" s="92">
        <v>1739937.27</v>
      </c>
      <c r="P1208" s="91">
        <f t="shared" si="50"/>
        <v>1233657.2620000001</v>
      </c>
      <c r="Q1208" s="91">
        <v>920633.22100000002</v>
      </c>
      <c r="R1208" s="92">
        <v>313024.04100000003</v>
      </c>
      <c r="S1208" s="92">
        <v>77823.175000000003</v>
      </c>
      <c r="T1208" s="92">
        <v>3130546.7540000002</v>
      </c>
      <c r="U1208" s="92">
        <v>34628</v>
      </c>
      <c r="V1208" s="91">
        <v>90405.07</v>
      </c>
    </row>
    <row r="1209" spans="1:22" x14ac:dyDescent="0.25">
      <c r="A1209" s="27" t="str">
        <f t="shared" si="51"/>
        <v>32029002017</v>
      </c>
      <c r="B1209" s="23">
        <f>VLOOKUP(H1209,Nomes!$H$2:$I$79,2,FALSE)</f>
        <v>37</v>
      </c>
      <c r="C1209" s="23">
        <f>VLOOKUP(D1209,Nomes!$C$2:$D$17,2,FALSE)</f>
        <v>16</v>
      </c>
      <c r="D1209" s="23">
        <v>2017</v>
      </c>
      <c r="E1209" s="23">
        <v>32</v>
      </c>
      <c r="F1209" s="23" t="s">
        <v>14</v>
      </c>
      <c r="G1209" s="23" t="s">
        <v>111</v>
      </c>
      <c r="H1209" s="23" t="s">
        <v>112</v>
      </c>
      <c r="I1209" s="23"/>
      <c r="J1209" s="23" t="s">
        <v>17</v>
      </c>
      <c r="K1209" s="23" t="s">
        <v>18</v>
      </c>
      <c r="L1209" s="23">
        <f>VLOOKUP(H1209,Regiões!$A$1:$E$79,4,FALSE)</f>
        <v>2</v>
      </c>
      <c r="M1209" s="23" t="str">
        <f>VLOOKUP(H1209,Regiões!$A$1:$E$79,5,FALSE)</f>
        <v>Central Serrana</v>
      </c>
      <c r="N1209" s="92">
        <v>37859.220999999998</v>
      </c>
      <c r="O1209" s="92">
        <v>37442.625999999997</v>
      </c>
      <c r="P1209" s="91">
        <f t="shared" si="50"/>
        <v>124071.239</v>
      </c>
      <c r="Q1209" s="91">
        <v>77214.660999999993</v>
      </c>
      <c r="R1209" s="92">
        <v>46856.578000000001</v>
      </c>
      <c r="S1209" s="92">
        <v>11699.831</v>
      </c>
      <c r="T1209" s="92">
        <v>211072.91699999999</v>
      </c>
      <c r="U1209" s="92">
        <v>11231</v>
      </c>
      <c r="V1209" s="91">
        <v>18793.78</v>
      </c>
    </row>
    <row r="1210" spans="1:22" x14ac:dyDescent="0.25">
      <c r="A1210" s="27" t="str">
        <f t="shared" si="51"/>
        <v>32030072017</v>
      </c>
      <c r="B1210" s="23">
        <f>VLOOKUP(H1210,Nomes!$H$2:$I$79,2,FALSE)</f>
        <v>38</v>
      </c>
      <c r="C1210" s="23">
        <f>VLOOKUP(D1210,Nomes!$C$2:$D$17,2,FALSE)</f>
        <v>16</v>
      </c>
      <c r="D1210" s="23">
        <v>2017</v>
      </c>
      <c r="E1210" s="23">
        <v>32</v>
      </c>
      <c r="F1210" s="23" t="s">
        <v>14</v>
      </c>
      <c r="G1210" s="23" t="s">
        <v>113</v>
      </c>
      <c r="H1210" s="23" t="s">
        <v>114</v>
      </c>
      <c r="I1210" s="23"/>
      <c r="J1210" s="23" t="s">
        <v>32</v>
      </c>
      <c r="K1210" s="23" t="s">
        <v>33</v>
      </c>
      <c r="L1210" s="23">
        <f>VLOOKUP(H1210,Regiões!$A$1:$E$79,4,FALSE)</f>
        <v>6</v>
      </c>
      <c r="M1210" s="23" t="str">
        <f>VLOOKUP(H1210,Regiões!$A$1:$E$79,5,FALSE)</f>
        <v>Caparaó</v>
      </c>
      <c r="N1210" s="92">
        <v>75438.817999999999</v>
      </c>
      <c r="O1210" s="92">
        <v>18006.863000000001</v>
      </c>
      <c r="P1210" s="91">
        <f t="shared" si="50"/>
        <v>293968.962</v>
      </c>
      <c r="Q1210" s="91">
        <v>178407.17300000001</v>
      </c>
      <c r="R1210" s="92">
        <v>115561.789</v>
      </c>
      <c r="S1210" s="92">
        <v>24305.584999999999</v>
      </c>
      <c r="T1210" s="92">
        <v>411720.22899999999</v>
      </c>
      <c r="U1210" s="92">
        <v>29896</v>
      </c>
      <c r="V1210" s="91">
        <v>13771.75</v>
      </c>
    </row>
    <row r="1211" spans="1:22" x14ac:dyDescent="0.25">
      <c r="A1211" s="27" t="str">
        <f t="shared" si="51"/>
        <v>32030562017</v>
      </c>
      <c r="B1211" s="23">
        <f>VLOOKUP(H1211,Nomes!$H$2:$I$79,2,FALSE)</f>
        <v>39</v>
      </c>
      <c r="C1211" s="23">
        <f>VLOOKUP(D1211,Nomes!$C$2:$D$17,2,FALSE)</f>
        <v>16</v>
      </c>
      <c r="D1211" s="23">
        <v>2017</v>
      </c>
      <c r="E1211" s="23">
        <v>32</v>
      </c>
      <c r="F1211" s="23" t="s">
        <v>14</v>
      </c>
      <c r="G1211" s="23" t="s">
        <v>115</v>
      </c>
      <c r="H1211" s="23" t="s">
        <v>116</v>
      </c>
      <c r="I1211" s="23"/>
      <c r="J1211" s="23" t="s">
        <v>51</v>
      </c>
      <c r="K1211" s="23" t="s">
        <v>52</v>
      </c>
      <c r="L1211" s="23">
        <f>VLOOKUP(H1211,Regiões!$A$1:$E$79,4,FALSE)</f>
        <v>9</v>
      </c>
      <c r="M1211" s="23" t="str">
        <f>VLOOKUP(H1211,Regiões!$A$1:$E$79,5,FALSE)</f>
        <v>Nordeste</v>
      </c>
      <c r="N1211" s="92">
        <v>62261.544000000002</v>
      </c>
      <c r="O1211" s="92">
        <v>59359.423999999999</v>
      </c>
      <c r="P1211" s="91">
        <f t="shared" si="50"/>
        <v>307313.36300000001</v>
      </c>
      <c r="Q1211" s="91">
        <v>174605.198</v>
      </c>
      <c r="R1211" s="92">
        <v>132708.16500000001</v>
      </c>
      <c r="S1211" s="92">
        <v>31439.084999999999</v>
      </c>
      <c r="T1211" s="92">
        <v>460373.41499999998</v>
      </c>
      <c r="U1211" s="92">
        <v>29642</v>
      </c>
      <c r="V1211" s="91">
        <v>15531.12</v>
      </c>
    </row>
    <row r="1212" spans="1:22" x14ac:dyDescent="0.25">
      <c r="A1212" s="27" t="str">
        <f t="shared" si="51"/>
        <v>32031062017</v>
      </c>
      <c r="B1212" s="23">
        <f>VLOOKUP(H1212,Nomes!$H$2:$I$79,2,FALSE)</f>
        <v>40</v>
      </c>
      <c r="C1212" s="23">
        <f>VLOOKUP(D1212,Nomes!$C$2:$D$17,2,FALSE)</f>
        <v>16</v>
      </c>
      <c r="D1212" s="23">
        <v>2017</v>
      </c>
      <c r="E1212" s="23">
        <v>32</v>
      </c>
      <c r="F1212" s="23" t="s">
        <v>14</v>
      </c>
      <c r="G1212" s="23" t="s">
        <v>117</v>
      </c>
      <c r="H1212" s="23" t="s">
        <v>118</v>
      </c>
      <c r="I1212" s="23"/>
      <c r="J1212" s="23" t="s">
        <v>32</v>
      </c>
      <c r="K1212" s="23" t="s">
        <v>33</v>
      </c>
      <c r="L1212" s="23">
        <f>VLOOKUP(H1212,Regiões!$A$1:$E$79,4,FALSE)</f>
        <v>6</v>
      </c>
      <c r="M1212" s="23" t="str">
        <f>VLOOKUP(H1212,Regiões!$A$1:$E$79,5,FALSE)</f>
        <v>Caparaó</v>
      </c>
      <c r="N1212" s="92">
        <v>16212.386</v>
      </c>
      <c r="O1212" s="92">
        <v>8052.05</v>
      </c>
      <c r="P1212" s="91">
        <f t="shared" si="50"/>
        <v>108755.636</v>
      </c>
      <c r="Q1212" s="91">
        <v>56559.631999999998</v>
      </c>
      <c r="R1212" s="92">
        <v>52196.004000000001</v>
      </c>
      <c r="S1212" s="92">
        <v>8175.6719999999996</v>
      </c>
      <c r="T1212" s="92">
        <v>141195.74400000001</v>
      </c>
      <c r="U1212" s="92">
        <v>12036</v>
      </c>
      <c r="V1212" s="91">
        <v>11731.12</v>
      </c>
    </row>
    <row r="1213" spans="1:22" x14ac:dyDescent="0.25">
      <c r="A1213" s="27" t="str">
        <f t="shared" si="51"/>
        <v>32031302017</v>
      </c>
      <c r="B1213" s="23">
        <f>VLOOKUP(H1213,Nomes!$H$2:$I$79,2,FALSE)</f>
        <v>41</v>
      </c>
      <c r="C1213" s="23">
        <f>VLOOKUP(D1213,Nomes!$C$2:$D$17,2,FALSE)</f>
        <v>16</v>
      </c>
      <c r="D1213" s="23">
        <v>2017</v>
      </c>
      <c r="E1213" s="23">
        <v>32</v>
      </c>
      <c r="F1213" s="23" t="s">
        <v>14</v>
      </c>
      <c r="G1213" s="23" t="s">
        <v>119</v>
      </c>
      <c r="H1213" s="23" t="s">
        <v>120</v>
      </c>
      <c r="I1213" s="23"/>
      <c r="J1213" s="23" t="s">
        <v>51</v>
      </c>
      <c r="K1213" s="23" t="s">
        <v>52</v>
      </c>
      <c r="L1213" s="23">
        <f>VLOOKUP(H1213,Regiões!$A$1:$E$79,4,FALSE)</f>
        <v>7</v>
      </c>
      <c r="M1213" s="23" t="str">
        <f>VLOOKUP(H1213,Regiões!$A$1:$E$79,5,FALSE)</f>
        <v>Rio Doce</v>
      </c>
      <c r="N1213" s="92">
        <v>26938.651000000002</v>
      </c>
      <c r="O1213" s="92">
        <v>33234.639000000003</v>
      </c>
      <c r="P1213" s="91">
        <f t="shared" si="50"/>
        <v>240194.859</v>
      </c>
      <c r="Q1213" s="91">
        <v>170227.136</v>
      </c>
      <c r="R1213" s="92">
        <v>69967.722999999998</v>
      </c>
      <c r="S1213" s="92">
        <v>51848.661999999997</v>
      </c>
      <c r="T1213" s="92">
        <v>352216.81099999999</v>
      </c>
      <c r="U1213" s="92">
        <v>17168</v>
      </c>
      <c r="V1213" s="91">
        <v>20515.89</v>
      </c>
    </row>
    <row r="1214" spans="1:22" x14ac:dyDescent="0.25">
      <c r="A1214" s="27" t="str">
        <f t="shared" si="51"/>
        <v>32031632017</v>
      </c>
      <c r="B1214" s="23">
        <f>VLOOKUP(H1214,Nomes!$H$2:$I$79,2,FALSE)</f>
        <v>42</v>
      </c>
      <c r="C1214" s="23">
        <f>VLOOKUP(D1214,Nomes!$C$2:$D$17,2,FALSE)</f>
        <v>16</v>
      </c>
      <c r="D1214" s="23">
        <v>2017</v>
      </c>
      <c r="E1214" s="23">
        <v>32</v>
      </c>
      <c r="F1214" s="23" t="s">
        <v>14</v>
      </c>
      <c r="G1214" s="23" t="s">
        <v>121</v>
      </c>
      <c r="H1214" s="23" t="s">
        <v>122</v>
      </c>
      <c r="I1214" s="23"/>
      <c r="J1214" s="23" t="s">
        <v>17</v>
      </c>
      <c r="K1214" s="23" t="s">
        <v>18</v>
      </c>
      <c r="L1214" s="23">
        <f>VLOOKUP(H1214,Regiões!$A$1:$E$79,4,FALSE)</f>
        <v>3</v>
      </c>
      <c r="M1214" s="23" t="str">
        <f>VLOOKUP(H1214,Regiões!$A$1:$E$79,5,FALSE)</f>
        <v>Sudoeste Serrana</v>
      </c>
      <c r="N1214" s="92">
        <v>32834.008999999998</v>
      </c>
      <c r="O1214" s="92">
        <v>7996.5249999999996</v>
      </c>
      <c r="P1214" s="91">
        <f t="shared" si="50"/>
        <v>86452.201000000001</v>
      </c>
      <c r="Q1214" s="91">
        <v>38537.447</v>
      </c>
      <c r="R1214" s="92">
        <v>47914.754000000001</v>
      </c>
      <c r="S1214" s="92">
        <v>7245.9279999999999</v>
      </c>
      <c r="T1214" s="92">
        <v>134528.66399999999</v>
      </c>
      <c r="U1214" s="92">
        <v>11457</v>
      </c>
      <c r="V1214" s="91">
        <v>11742.05</v>
      </c>
    </row>
    <row r="1215" spans="1:22" x14ac:dyDescent="0.25">
      <c r="A1215" s="27" t="str">
        <f t="shared" si="51"/>
        <v>32032052017</v>
      </c>
      <c r="B1215" s="23">
        <f>VLOOKUP(H1215,Nomes!$H$2:$I$79,2,FALSE)</f>
        <v>43</v>
      </c>
      <c r="C1215" s="23">
        <f>VLOOKUP(D1215,Nomes!$C$2:$D$17,2,FALSE)</f>
        <v>16</v>
      </c>
      <c r="D1215" s="23">
        <v>2017</v>
      </c>
      <c r="E1215" s="23">
        <v>32</v>
      </c>
      <c r="F1215" s="23" t="s">
        <v>14</v>
      </c>
      <c r="G1215" s="23" t="s">
        <v>123</v>
      </c>
      <c r="H1215" s="23" t="s">
        <v>54</v>
      </c>
      <c r="I1215" s="23"/>
      <c r="J1215" s="23" t="s">
        <v>51</v>
      </c>
      <c r="K1215" s="23" t="s">
        <v>52</v>
      </c>
      <c r="L1215" s="23">
        <f>VLOOKUP(H1215,Regiões!$A$1:$E$79,4,FALSE)</f>
        <v>7</v>
      </c>
      <c r="M1215" s="23" t="str">
        <f>VLOOKUP(H1215,Regiões!$A$1:$E$79,5,FALSE)</f>
        <v>Rio Doce</v>
      </c>
      <c r="N1215" s="92">
        <v>215310.26199999999</v>
      </c>
      <c r="O1215" s="92">
        <v>1648539.389</v>
      </c>
      <c r="P1215" s="91">
        <f t="shared" si="50"/>
        <v>2845016.463</v>
      </c>
      <c r="Q1215" s="91">
        <v>2108423.3939999999</v>
      </c>
      <c r="R1215" s="92">
        <v>736593.06900000002</v>
      </c>
      <c r="S1215" s="92">
        <v>772575.08</v>
      </c>
      <c r="T1215" s="92">
        <v>5481441.1940000001</v>
      </c>
      <c r="U1215" s="92">
        <v>169048</v>
      </c>
      <c r="V1215" s="91">
        <v>32425.35</v>
      </c>
    </row>
    <row r="1216" spans="1:22" x14ac:dyDescent="0.25">
      <c r="A1216" s="27" t="str">
        <f t="shared" si="51"/>
        <v>32033042017</v>
      </c>
      <c r="B1216" s="23">
        <f>VLOOKUP(H1216,Nomes!$H$2:$I$79,2,FALSE)</f>
        <v>44</v>
      </c>
      <c r="C1216" s="23">
        <f>VLOOKUP(D1216,Nomes!$C$2:$D$17,2,FALSE)</f>
        <v>16</v>
      </c>
      <c r="D1216" s="23">
        <v>2017</v>
      </c>
      <c r="E1216" s="23">
        <v>32</v>
      </c>
      <c r="F1216" s="23" t="s">
        <v>14</v>
      </c>
      <c r="G1216" s="23" t="s">
        <v>124</v>
      </c>
      <c r="H1216" s="23" t="s">
        <v>125</v>
      </c>
      <c r="I1216" s="23"/>
      <c r="J1216" s="23" t="s">
        <v>22</v>
      </c>
      <c r="K1216" s="23" t="s">
        <v>23</v>
      </c>
      <c r="L1216" s="23">
        <f>VLOOKUP(H1216,Regiões!$A$1:$E$79,4,FALSE)</f>
        <v>10</v>
      </c>
      <c r="M1216" s="23" t="str">
        <f>VLOOKUP(H1216,Regiões!$A$1:$E$79,5,FALSE)</f>
        <v>Noroeste</v>
      </c>
      <c r="N1216" s="92">
        <v>40391.042999999998</v>
      </c>
      <c r="O1216" s="92">
        <v>9868.3850000000002</v>
      </c>
      <c r="P1216" s="91">
        <f t="shared" si="50"/>
        <v>110940.368</v>
      </c>
      <c r="Q1216" s="91">
        <v>48621.504000000001</v>
      </c>
      <c r="R1216" s="92">
        <v>62318.864000000001</v>
      </c>
      <c r="S1216" s="92">
        <v>5973.8</v>
      </c>
      <c r="T1216" s="92">
        <v>167173.595</v>
      </c>
      <c r="U1216" s="92">
        <v>15419</v>
      </c>
      <c r="V1216" s="91">
        <v>10842.05</v>
      </c>
    </row>
    <row r="1217" spans="1:22" x14ac:dyDescent="0.25">
      <c r="A1217" s="27" t="str">
        <f t="shared" si="51"/>
        <v>32033202017</v>
      </c>
      <c r="B1217" s="23">
        <f>VLOOKUP(H1217,Nomes!$H$2:$I$79,2,FALSE)</f>
        <v>45</v>
      </c>
      <c r="C1217" s="23">
        <f>VLOOKUP(D1217,Nomes!$C$2:$D$17,2,FALSE)</f>
        <v>16</v>
      </c>
      <c r="D1217" s="23">
        <v>2017</v>
      </c>
      <c r="E1217" s="23">
        <v>32</v>
      </c>
      <c r="F1217" s="23" t="s">
        <v>14</v>
      </c>
      <c r="G1217" s="23" t="s">
        <v>126</v>
      </c>
      <c r="H1217" s="23" t="s">
        <v>127</v>
      </c>
      <c r="I1217" s="23"/>
      <c r="J1217" s="23" t="s">
        <v>32</v>
      </c>
      <c r="K1217" s="23" t="s">
        <v>33</v>
      </c>
      <c r="L1217" s="23">
        <f>VLOOKUP(H1217,Regiões!$A$1:$E$79,4,FALSE)</f>
        <v>4</v>
      </c>
      <c r="M1217" s="23" t="str">
        <f>VLOOKUP(H1217,Regiões!$A$1:$E$79,5,FALSE)</f>
        <v>Litoral Sul</v>
      </c>
      <c r="N1217" s="92">
        <v>80440.373999999996</v>
      </c>
      <c r="O1217" s="92">
        <v>726774.61199999996</v>
      </c>
      <c r="P1217" s="91">
        <f t="shared" si="50"/>
        <v>756926.8</v>
      </c>
      <c r="Q1217" s="91">
        <v>544664.06099999999</v>
      </c>
      <c r="R1217" s="92">
        <v>212262.739</v>
      </c>
      <c r="S1217" s="92">
        <v>47769.025999999998</v>
      </c>
      <c r="T1217" s="92">
        <v>1611910.8130000001</v>
      </c>
      <c r="U1217" s="92">
        <v>38670</v>
      </c>
      <c r="V1217" s="91">
        <v>41683.760000000002</v>
      </c>
    </row>
    <row r="1218" spans="1:22" x14ac:dyDescent="0.25">
      <c r="A1218" s="27" t="str">
        <f t="shared" si="51"/>
        <v>32033462017</v>
      </c>
      <c r="B1218" s="23">
        <f>VLOOKUP(H1218,Nomes!$H$2:$I$79,2,FALSE)</f>
        <v>46</v>
      </c>
      <c r="C1218" s="23">
        <f>VLOOKUP(D1218,Nomes!$C$2:$D$17,2,FALSE)</f>
        <v>16</v>
      </c>
      <c r="D1218" s="23">
        <v>2017</v>
      </c>
      <c r="E1218" s="23">
        <v>32</v>
      </c>
      <c r="F1218" s="23" t="s">
        <v>14</v>
      </c>
      <c r="G1218" s="23" t="s">
        <v>128</v>
      </c>
      <c r="H1218" s="23" t="s">
        <v>129</v>
      </c>
      <c r="I1218" s="23"/>
      <c r="J1218" s="23" t="s">
        <v>17</v>
      </c>
      <c r="K1218" s="23" t="s">
        <v>18</v>
      </c>
      <c r="L1218" s="23">
        <f>VLOOKUP(H1218,Regiões!$A$1:$E$79,4,FALSE)</f>
        <v>3</v>
      </c>
      <c r="M1218" s="23" t="str">
        <f>VLOOKUP(H1218,Regiões!$A$1:$E$79,5,FALSE)</f>
        <v>Sudoeste Serrana</v>
      </c>
      <c r="N1218" s="92">
        <v>71210.84</v>
      </c>
      <c r="O1218" s="92">
        <v>44938.714</v>
      </c>
      <c r="P1218" s="91">
        <f t="shared" si="50"/>
        <v>262809.54599999997</v>
      </c>
      <c r="Q1218" s="91">
        <v>188977.864</v>
      </c>
      <c r="R1218" s="92">
        <v>73831.682000000001</v>
      </c>
      <c r="S1218" s="92">
        <v>37765.879999999997</v>
      </c>
      <c r="T1218" s="92">
        <v>416724.98100000003</v>
      </c>
      <c r="U1218" s="92">
        <v>16545</v>
      </c>
      <c r="V1218" s="91">
        <v>25187.37</v>
      </c>
    </row>
    <row r="1219" spans="1:22" x14ac:dyDescent="0.25">
      <c r="A1219" s="27" t="str">
        <f t="shared" si="51"/>
        <v>32033532017</v>
      </c>
      <c r="B1219" s="23">
        <f>VLOOKUP(H1219,Nomes!$H$2:$I$79,2,FALSE)</f>
        <v>47</v>
      </c>
      <c r="C1219" s="23">
        <f>VLOOKUP(D1219,Nomes!$C$2:$D$17,2,FALSE)</f>
        <v>16</v>
      </c>
      <c r="D1219" s="23">
        <v>2017</v>
      </c>
      <c r="E1219" s="23">
        <v>32</v>
      </c>
      <c r="F1219" s="23" t="s">
        <v>14</v>
      </c>
      <c r="G1219" s="23" t="s">
        <v>130</v>
      </c>
      <c r="H1219" s="23" t="s">
        <v>131</v>
      </c>
      <c r="I1219" s="23"/>
      <c r="J1219" s="23" t="s">
        <v>22</v>
      </c>
      <c r="K1219" s="23" t="s">
        <v>23</v>
      </c>
      <c r="L1219" s="23">
        <f>VLOOKUP(H1219,Regiões!$A$1:$E$79,4,FALSE)</f>
        <v>8</v>
      </c>
      <c r="M1219" s="23" t="str">
        <f>VLOOKUP(H1219,Regiões!$A$1:$E$79,5,FALSE)</f>
        <v>Centro-Oeste</v>
      </c>
      <c r="N1219" s="92">
        <v>50215.892999999996</v>
      </c>
      <c r="O1219" s="92">
        <v>18887.616000000002</v>
      </c>
      <c r="P1219" s="91">
        <f t="shared" si="50"/>
        <v>166532.09299999999</v>
      </c>
      <c r="Q1219" s="91">
        <v>113198.909</v>
      </c>
      <c r="R1219" s="92">
        <v>53333.184000000001</v>
      </c>
      <c r="S1219" s="92">
        <v>19815.553</v>
      </c>
      <c r="T1219" s="92">
        <v>255451.155</v>
      </c>
      <c r="U1219" s="92">
        <v>12602</v>
      </c>
      <c r="V1219" s="91">
        <v>20270.68</v>
      </c>
    </row>
    <row r="1220" spans="1:22" x14ac:dyDescent="0.25">
      <c r="A1220" s="27" t="str">
        <f t="shared" si="51"/>
        <v>32034032017</v>
      </c>
      <c r="B1220" s="23">
        <f>VLOOKUP(H1220,Nomes!$H$2:$I$79,2,FALSE)</f>
        <v>48</v>
      </c>
      <c r="C1220" s="23">
        <f>VLOOKUP(D1220,Nomes!$C$2:$D$17,2,FALSE)</f>
        <v>16</v>
      </c>
      <c r="D1220" s="23">
        <v>2017</v>
      </c>
      <c r="E1220" s="23">
        <v>32</v>
      </c>
      <c r="F1220" s="23" t="s">
        <v>14</v>
      </c>
      <c r="G1220" s="23" t="s">
        <v>132</v>
      </c>
      <c r="H1220" s="23" t="s">
        <v>133</v>
      </c>
      <c r="I1220" s="23"/>
      <c r="J1220" s="23" t="s">
        <v>32</v>
      </c>
      <c r="K1220" s="23" t="s">
        <v>33</v>
      </c>
      <c r="L1220" s="23">
        <f>VLOOKUP(H1220,Regiões!$A$1:$E$79,4,FALSE)</f>
        <v>5</v>
      </c>
      <c r="M1220" s="23" t="str">
        <f>VLOOKUP(H1220,Regiões!$A$1:$E$79,5,FALSE)</f>
        <v>Central Sul</v>
      </c>
      <c r="N1220" s="92">
        <v>82427.294999999998</v>
      </c>
      <c r="O1220" s="92">
        <v>61235.093999999997</v>
      </c>
      <c r="P1220" s="91">
        <f t="shared" si="50"/>
        <v>287731.598</v>
      </c>
      <c r="Q1220" s="91">
        <v>180609.144</v>
      </c>
      <c r="R1220" s="92">
        <v>107122.454</v>
      </c>
      <c r="S1220" s="92">
        <v>32559.285</v>
      </c>
      <c r="T1220" s="92">
        <v>463953.272</v>
      </c>
      <c r="U1220" s="92">
        <v>27388</v>
      </c>
      <c r="V1220" s="91">
        <v>16940.02</v>
      </c>
    </row>
    <row r="1221" spans="1:22" x14ac:dyDescent="0.25">
      <c r="A1221" s="27" t="str">
        <f t="shared" si="51"/>
        <v>32035022017</v>
      </c>
      <c r="B1221" s="23">
        <f>VLOOKUP(H1221,Nomes!$H$2:$I$79,2,FALSE)</f>
        <v>49</v>
      </c>
      <c r="C1221" s="23">
        <f>VLOOKUP(D1221,Nomes!$C$2:$D$17,2,FALSE)</f>
        <v>16</v>
      </c>
      <c r="D1221" s="23">
        <v>2017</v>
      </c>
      <c r="E1221" s="23">
        <v>32</v>
      </c>
      <c r="F1221" s="23" t="s">
        <v>14</v>
      </c>
      <c r="G1221" s="23" t="s">
        <v>134</v>
      </c>
      <c r="H1221" s="23" t="s">
        <v>135</v>
      </c>
      <c r="I1221" s="23"/>
      <c r="J1221" s="23" t="s">
        <v>51</v>
      </c>
      <c r="K1221" s="23" t="s">
        <v>52</v>
      </c>
      <c r="L1221" s="23">
        <f>VLOOKUP(H1221,Regiões!$A$1:$E$79,4,FALSE)</f>
        <v>9</v>
      </c>
      <c r="M1221" s="23" t="str">
        <f>VLOOKUP(H1221,Regiões!$A$1:$E$79,5,FALSE)</f>
        <v>Nordeste</v>
      </c>
      <c r="N1221" s="92">
        <v>59428.777000000002</v>
      </c>
      <c r="O1221" s="92">
        <v>43102.478999999999</v>
      </c>
      <c r="P1221" s="91">
        <f t="shared" si="50"/>
        <v>213995.88099999999</v>
      </c>
      <c r="Q1221" s="91">
        <v>132234.788</v>
      </c>
      <c r="R1221" s="92">
        <v>81761.092999999993</v>
      </c>
      <c r="S1221" s="92">
        <v>26667.284</v>
      </c>
      <c r="T1221" s="92">
        <v>343194.42200000002</v>
      </c>
      <c r="U1221" s="92">
        <v>19391</v>
      </c>
      <c r="V1221" s="91">
        <v>17698.64</v>
      </c>
    </row>
    <row r="1222" spans="1:22" x14ac:dyDescent="0.25">
      <c r="A1222" s="27" t="str">
        <f t="shared" si="51"/>
        <v>32036012017</v>
      </c>
      <c r="B1222" s="23">
        <f>VLOOKUP(H1222,Nomes!$H$2:$I$79,2,FALSE)</f>
        <v>50</v>
      </c>
      <c r="C1222" s="23">
        <f>VLOOKUP(D1222,Nomes!$C$2:$D$17,2,FALSE)</f>
        <v>16</v>
      </c>
      <c r="D1222" s="23">
        <v>2017</v>
      </c>
      <c r="E1222" s="23">
        <v>32</v>
      </c>
      <c r="F1222" s="23" t="s">
        <v>14</v>
      </c>
      <c r="G1222" s="23" t="s">
        <v>137</v>
      </c>
      <c r="H1222" s="23" t="s">
        <v>138</v>
      </c>
      <c r="I1222" s="23"/>
      <c r="J1222" s="23" t="s">
        <v>51</v>
      </c>
      <c r="K1222" s="23" t="s">
        <v>52</v>
      </c>
      <c r="L1222" s="23">
        <f>VLOOKUP(H1222,Regiões!$A$1:$E$79,4,FALSE)</f>
        <v>9</v>
      </c>
      <c r="M1222" s="23" t="str">
        <f>VLOOKUP(H1222,Regiões!$A$1:$E$79,5,FALSE)</f>
        <v>Nordeste</v>
      </c>
      <c r="N1222" s="92">
        <v>20354.894</v>
      </c>
      <c r="O1222" s="92">
        <v>4025.3690000000001</v>
      </c>
      <c r="P1222" s="91">
        <f t="shared" si="50"/>
        <v>45145.823000000004</v>
      </c>
      <c r="Q1222" s="91">
        <v>16736.475999999999</v>
      </c>
      <c r="R1222" s="92">
        <v>28409.347000000002</v>
      </c>
      <c r="S1222" s="92">
        <v>2666.0650000000001</v>
      </c>
      <c r="T1222" s="92">
        <v>72192.150999999998</v>
      </c>
      <c r="U1222" s="92">
        <v>5861</v>
      </c>
      <c r="V1222" s="91">
        <v>12317.38</v>
      </c>
    </row>
    <row r="1223" spans="1:22" x14ac:dyDescent="0.25">
      <c r="A1223" s="27" t="str">
        <f t="shared" si="51"/>
        <v>32037002017</v>
      </c>
      <c r="B1223" s="23">
        <f>VLOOKUP(H1223,Nomes!$H$2:$I$79,2,FALSE)</f>
        <v>51</v>
      </c>
      <c r="C1223" s="23">
        <f>VLOOKUP(D1223,Nomes!$C$2:$D$17,2,FALSE)</f>
        <v>16</v>
      </c>
      <c r="D1223" s="23">
        <v>2017</v>
      </c>
      <c r="E1223" s="23">
        <v>32</v>
      </c>
      <c r="F1223" s="23" t="s">
        <v>14</v>
      </c>
      <c r="G1223" s="23" t="s">
        <v>139</v>
      </c>
      <c r="H1223" s="23" t="s">
        <v>140</v>
      </c>
      <c r="I1223" s="23"/>
      <c r="J1223" s="23" t="s">
        <v>32</v>
      </c>
      <c r="K1223" s="23" t="s">
        <v>33</v>
      </c>
      <c r="L1223" s="23">
        <f>VLOOKUP(H1223,Regiões!$A$1:$E$79,4,FALSE)</f>
        <v>6</v>
      </c>
      <c r="M1223" s="23" t="str">
        <f>VLOOKUP(H1223,Regiões!$A$1:$E$79,5,FALSE)</f>
        <v>Caparaó</v>
      </c>
      <c r="N1223" s="92">
        <v>72810.396999999997</v>
      </c>
      <c r="O1223" s="92">
        <v>16024.725</v>
      </c>
      <c r="P1223" s="91">
        <f t="shared" si="50"/>
        <v>174522.959</v>
      </c>
      <c r="Q1223" s="91">
        <v>88982.691999999995</v>
      </c>
      <c r="R1223" s="92">
        <v>85540.267000000007</v>
      </c>
      <c r="S1223" s="92">
        <v>13908.206</v>
      </c>
      <c r="T1223" s="92">
        <v>277266.288</v>
      </c>
      <c r="U1223" s="92">
        <v>18745</v>
      </c>
      <c r="V1223" s="91">
        <v>14791.48</v>
      </c>
    </row>
    <row r="1224" spans="1:22" x14ac:dyDescent="0.25">
      <c r="A1224" s="27" t="str">
        <f t="shared" si="51"/>
        <v>32038092017</v>
      </c>
      <c r="B1224" s="23">
        <f>VLOOKUP(H1224,Nomes!$H$2:$I$79,2,FALSE)</f>
        <v>52</v>
      </c>
      <c r="C1224" s="23">
        <f>VLOOKUP(D1224,Nomes!$C$2:$D$17,2,FALSE)</f>
        <v>16</v>
      </c>
      <c r="D1224" s="23">
        <v>2017</v>
      </c>
      <c r="E1224" s="23">
        <v>32</v>
      </c>
      <c r="F1224" s="23" t="s">
        <v>14</v>
      </c>
      <c r="G1224" s="23" t="s">
        <v>141</v>
      </c>
      <c r="H1224" s="23" t="s">
        <v>142</v>
      </c>
      <c r="I1224" s="23"/>
      <c r="J1224" s="23" t="s">
        <v>32</v>
      </c>
      <c r="K1224" s="23" t="s">
        <v>33</v>
      </c>
      <c r="L1224" s="23">
        <f>VLOOKUP(H1224,Regiões!$A$1:$E$79,4,FALSE)</f>
        <v>5</v>
      </c>
      <c r="M1224" s="23" t="str">
        <f>VLOOKUP(H1224,Regiões!$A$1:$E$79,5,FALSE)</f>
        <v>Central Sul</v>
      </c>
      <c r="N1224" s="92">
        <v>23900.501</v>
      </c>
      <c r="O1224" s="92">
        <v>10288.554</v>
      </c>
      <c r="P1224" s="91">
        <f t="shared" si="50"/>
        <v>149802.62599999999</v>
      </c>
      <c r="Q1224" s="91">
        <v>84714.464999999997</v>
      </c>
      <c r="R1224" s="92">
        <v>65088.161</v>
      </c>
      <c r="S1224" s="92">
        <v>11171.41</v>
      </c>
      <c r="T1224" s="92">
        <v>195163.09099999999</v>
      </c>
      <c r="U1224" s="92">
        <v>15806</v>
      </c>
      <c r="V1224" s="91">
        <v>12347.41</v>
      </c>
    </row>
    <row r="1225" spans="1:22" x14ac:dyDescent="0.25">
      <c r="A1225" s="27" t="str">
        <f t="shared" si="51"/>
        <v>32039082017</v>
      </c>
      <c r="B1225" s="23">
        <f>VLOOKUP(H1225,Nomes!$H$2:$I$79,2,FALSE)</f>
        <v>53</v>
      </c>
      <c r="C1225" s="23">
        <f>VLOOKUP(D1225,Nomes!$C$2:$D$17,2,FALSE)</f>
        <v>16</v>
      </c>
      <c r="D1225" s="23">
        <v>2017</v>
      </c>
      <c r="E1225" s="23">
        <v>32</v>
      </c>
      <c r="F1225" s="23" t="s">
        <v>14</v>
      </c>
      <c r="G1225" s="23" t="s">
        <v>143</v>
      </c>
      <c r="H1225" s="23" t="s">
        <v>25</v>
      </c>
      <c r="I1225" s="23"/>
      <c r="J1225" s="23" t="s">
        <v>22</v>
      </c>
      <c r="K1225" s="23" t="s">
        <v>23</v>
      </c>
      <c r="L1225" s="23">
        <f>VLOOKUP(H1225,Regiões!$A$1:$E$79,4,FALSE)</f>
        <v>10</v>
      </c>
      <c r="M1225" s="23" t="str">
        <f>VLOOKUP(H1225,Regiões!$A$1:$E$79,5,FALSE)</f>
        <v>Noroeste</v>
      </c>
      <c r="N1225" s="92">
        <v>78337.116999999998</v>
      </c>
      <c r="O1225" s="92">
        <v>92152.429000000004</v>
      </c>
      <c r="P1225" s="91">
        <f t="shared" si="50"/>
        <v>671260.15099999995</v>
      </c>
      <c r="Q1225" s="91">
        <v>474135.02899999998</v>
      </c>
      <c r="R1225" s="92">
        <v>197125.122</v>
      </c>
      <c r="S1225" s="92">
        <v>88844.160000000003</v>
      </c>
      <c r="T1225" s="92">
        <v>930593.85699999996</v>
      </c>
      <c r="U1225" s="92">
        <v>50991</v>
      </c>
      <c r="V1225" s="91">
        <v>18250.16</v>
      </c>
    </row>
    <row r="1226" spans="1:22" x14ac:dyDescent="0.25">
      <c r="A1226" s="27" t="str">
        <f t="shared" si="51"/>
        <v>32040052017</v>
      </c>
      <c r="B1226" s="23">
        <f>VLOOKUP(H1226,Nomes!$H$2:$I$79,2,FALSE)</f>
        <v>54</v>
      </c>
      <c r="C1226" s="23">
        <f>VLOOKUP(D1226,Nomes!$C$2:$D$17,2,FALSE)</f>
        <v>16</v>
      </c>
      <c r="D1226" s="23">
        <v>2017</v>
      </c>
      <c r="E1226" s="23">
        <v>32</v>
      </c>
      <c r="F1226" s="23" t="s">
        <v>14</v>
      </c>
      <c r="G1226" s="23" t="s">
        <v>144</v>
      </c>
      <c r="H1226" s="23" t="s">
        <v>145</v>
      </c>
      <c r="I1226" s="23"/>
      <c r="J1226" s="23" t="s">
        <v>22</v>
      </c>
      <c r="K1226" s="23" t="s">
        <v>23</v>
      </c>
      <c r="L1226" s="23">
        <f>VLOOKUP(H1226,Regiões!$A$1:$E$79,4,FALSE)</f>
        <v>8</v>
      </c>
      <c r="M1226" s="23" t="str">
        <f>VLOOKUP(H1226,Regiões!$A$1:$E$79,5,FALSE)</f>
        <v>Centro-Oeste</v>
      </c>
      <c r="N1226" s="92">
        <v>39675.692999999999</v>
      </c>
      <c r="O1226" s="92">
        <v>11519.865</v>
      </c>
      <c r="P1226" s="91">
        <f t="shared" si="50"/>
        <v>175595.19699999999</v>
      </c>
      <c r="Q1226" s="91">
        <v>83430.623000000007</v>
      </c>
      <c r="R1226" s="92">
        <v>92164.573999999993</v>
      </c>
      <c r="S1226" s="92">
        <v>10985.209000000001</v>
      </c>
      <c r="T1226" s="92">
        <v>237775.96299999999</v>
      </c>
      <c r="U1226" s="92">
        <v>23697</v>
      </c>
      <c r="V1226" s="91">
        <v>10034.01</v>
      </c>
    </row>
    <row r="1227" spans="1:22" x14ac:dyDescent="0.25">
      <c r="A1227" s="27" t="str">
        <f t="shared" si="51"/>
        <v>32040542017</v>
      </c>
      <c r="B1227" s="23">
        <f>VLOOKUP(H1227,Nomes!$H$2:$I$79,2,FALSE)</f>
        <v>55</v>
      </c>
      <c r="C1227" s="23">
        <f>VLOOKUP(D1227,Nomes!$C$2:$D$17,2,FALSE)</f>
        <v>16</v>
      </c>
      <c r="D1227" s="23">
        <v>2017</v>
      </c>
      <c r="E1227" s="23">
        <v>32</v>
      </c>
      <c r="F1227" s="23" t="s">
        <v>14</v>
      </c>
      <c r="G1227" s="23" t="s">
        <v>146</v>
      </c>
      <c r="H1227" s="23" t="s">
        <v>147</v>
      </c>
      <c r="I1227" s="23"/>
      <c r="J1227" s="23" t="s">
        <v>51</v>
      </c>
      <c r="K1227" s="23" t="s">
        <v>52</v>
      </c>
      <c r="L1227" s="23">
        <f>VLOOKUP(H1227,Regiões!$A$1:$E$79,4,FALSE)</f>
        <v>9</v>
      </c>
      <c r="M1227" s="23" t="str">
        <f>VLOOKUP(H1227,Regiões!$A$1:$E$79,5,FALSE)</f>
        <v>Nordeste</v>
      </c>
      <c r="N1227" s="92">
        <v>26558.436000000002</v>
      </c>
      <c r="O1227" s="92">
        <v>31326.370999999999</v>
      </c>
      <c r="P1227" s="91">
        <f t="shared" si="50"/>
        <v>213571.47499999998</v>
      </c>
      <c r="Q1227" s="91">
        <v>112180.098</v>
      </c>
      <c r="R1227" s="92">
        <v>101391.37699999999</v>
      </c>
      <c r="S1227" s="92">
        <v>15946.994000000001</v>
      </c>
      <c r="T1227" s="92">
        <v>287403.27500000002</v>
      </c>
      <c r="U1227" s="92">
        <v>26537</v>
      </c>
      <c r="V1227" s="91">
        <v>10830.29</v>
      </c>
    </row>
    <row r="1228" spans="1:22" x14ac:dyDescent="0.25">
      <c r="A1228" s="27" t="str">
        <f t="shared" si="51"/>
        <v>32041042017</v>
      </c>
      <c r="B1228" s="23">
        <f>VLOOKUP(H1228,Nomes!$H$2:$I$79,2,FALSE)</f>
        <v>56</v>
      </c>
      <c r="C1228" s="23">
        <f>VLOOKUP(D1228,Nomes!$C$2:$D$17,2,FALSE)</f>
        <v>16</v>
      </c>
      <c r="D1228" s="23">
        <v>2017</v>
      </c>
      <c r="E1228" s="23">
        <v>32</v>
      </c>
      <c r="F1228" s="23" t="s">
        <v>14</v>
      </c>
      <c r="G1228" s="23" t="s">
        <v>148</v>
      </c>
      <c r="H1228" s="23" t="s">
        <v>149</v>
      </c>
      <c r="I1228" s="23"/>
      <c r="J1228" s="23" t="s">
        <v>51</v>
      </c>
      <c r="K1228" s="23" t="s">
        <v>52</v>
      </c>
      <c r="L1228" s="23">
        <f>VLOOKUP(H1228,Regiões!$A$1:$E$79,4,FALSE)</f>
        <v>9</v>
      </c>
      <c r="M1228" s="23" t="str">
        <f>VLOOKUP(H1228,Regiões!$A$1:$E$79,5,FALSE)</f>
        <v>Nordeste</v>
      </c>
      <c r="N1228" s="92">
        <v>82058.998000000007</v>
      </c>
      <c r="O1228" s="92">
        <v>23113.837</v>
      </c>
      <c r="P1228" s="91">
        <f t="shared" si="50"/>
        <v>289584.78599999996</v>
      </c>
      <c r="Q1228" s="91">
        <v>173880.73199999999</v>
      </c>
      <c r="R1228" s="92">
        <v>115704.054</v>
      </c>
      <c r="S1228" s="92">
        <v>69355.682000000001</v>
      </c>
      <c r="T1228" s="92">
        <v>464113.304</v>
      </c>
      <c r="U1228" s="92">
        <v>27130</v>
      </c>
      <c r="V1228" s="91">
        <v>17107.009999999998</v>
      </c>
    </row>
    <row r="1229" spans="1:22" x14ac:dyDescent="0.25">
      <c r="A1229" s="27" t="str">
        <f t="shared" si="51"/>
        <v>32042032017</v>
      </c>
      <c r="B1229" s="23">
        <f>VLOOKUP(H1229,Nomes!$H$2:$I$79,2,FALSE)</f>
        <v>57</v>
      </c>
      <c r="C1229" s="23">
        <f>VLOOKUP(D1229,Nomes!$C$2:$D$17,2,FALSE)</f>
        <v>16</v>
      </c>
      <c r="D1229" s="23">
        <v>2017</v>
      </c>
      <c r="E1229" s="23">
        <v>32</v>
      </c>
      <c r="F1229" s="23" t="s">
        <v>14</v>
      </c>
      <c r="G1229" s="23" t="s">
        <v>150</v>
      </c>
      <c r="H1229" s="23" t="s">
        <v>151</v>
      </c>
      <c r="I1229" s="23"/>
      <c r="J1229" s="23" t="s">
        <v>17</v>
      </c>
      <c r="K1229" s="23" t="s">
        <v>18</v>
      </c>
      <c r="L1229" s="23">
        <f>VLOOKUP(H1229,Regiões!$A$1:$E$79,4,FALSE)</f>
        <v>4</v>
      </c>
      <c r="M1229" s="23" t="str">
        <f>VLOOKUP(H1229,Regiões!$A$1:$E$79,5,FALSE)</f>
        <v>Litoral Sul</v>
      </c>
      <c r="N1229" s="92">
        <v>12933.985000000001</v>
      </c>
      <c r="O1229" s="92">
        <v>138663.08300000001</v>
      </c>
      <c r="P1229" s="91">
        <f t="shared" si="50"/>
        <v>300045.74400000001</v>
      </c>
      <c r="Q1229" s="91">
        <v>195458.916</v>
      </c>
      <c r="R1229" s="92">
        <v>104586.82799999999</v>
      </c>
      <c r="S1229" s="92">
        <v>20909.406999999999</v>
      </c>
      <c r="T1229" s="92">
        <v>472552.21899999998</v>
      </c>
      <c r="U1229" s="92">
        <v>21336</v>
      </c>
      <c r="V1229" s="91">
        <v>22148.12</v>
      </c>
    </row>
    <row r="1230" spans="1:22" x14ac:dyDescent="0.25">
      <c r="A1230" s="27" t="str">
        <f t="shared" si="51"/>
        <v>32042522017</v>
      </c>
      <c r="B1230" s="23">
        <f>VLOOKUP(H1230,Nomes!$H$2:$I$79,2,FALSE)</f>
        <v>58</v>
      </c>
      <c r="C1230" s="23">
        <f>VLOOKUP(D1230,Nomes!$C$2:$D$17,2,FALSE)</f>
        <v>16</v>
      </c>
      <c r="D1230" s="23">
        <v>2017</v>
      </c>
      <c r="E1230" s="23">
        <v>32</v>
      </c>
      <c r="F1230" s="23" t="s">
        <v>14</v>
      </c>
      <c r="G1230" s="23" t="s">
        <v>152</v>
      </c>
      <c r="H1230" s="23" t="s">
        <v>153</v>
      </c>
      <c r="I1230" s="23"/>
      <c r="J1230" s="23" t="s">
        <v>51</v>
      </c>
      <c r="K1230" s="23" t="s">
        <v>52</v>
      </c>
      <c r="L1230" s="23">
        <f>VLOOKUP(H1230,Regiões!$A$1:$E$79,4,FALSE)</f>
        <v>9</v>
      </c>
      <c r="M1230" s="23" t="str">
        <f>VLOOKUP(H1230,Regiões!$A$1:$E$79,5,FALSE)</f>
        <v>Nordeste</v>
      </c>
      <c r="N1230" s="92">
        <v>13611.91</v>
      </c>
      <c r="O1230" s="92">
        <v>5722.5060000000003</v>
      </c>
      <c r="P1230" s="91">
        <f t="shared" si="50"/>
        <v>58620.688999999998</v>
      </c>
      <c r="Q1230" s="91">
        <v>24814.719000000001</v>
      </c>
      <c r="R1230" s="92">
        <v>33805.97</v>
      </c>
      <c r="S1230" s="92">
        <v>3304.6089999999999</v>
      </c>
      <c r="T1230" s="92">
        <v>81259.713000000003</v>
      </c>
      <c r="U1230" s="92">
        <v>7901</v>
      </c>
      <c r="V1230" s="91">
        <v>10284.74</v>
      </c>
    </row>
    <row r="1231" spans="1:22" x14ac:dyDescent="0.25">
      <c r="A1231" s="27" t="str">
        <f t="shared" si="51"/>
        <v>32043022017</v>
      </c>
      <c r="B1231" s="23">
        <f>VLOOKUP(H1231,Nomes!$H$2:$I$79,2,FALSE)</f>
        <v>59</v>
      </c>
      <c r="C1231" s="23">
        <f>VLOOKUP(D1231,Nomes!$C$2:$D$17,2,FALSE)</f>
        <v>16</v>
      </c>
      <c r="D1231" s="23">
        <v>2017</v>
      </c>
      <c r="E1231" s="23">
        <v>32</v>
      </c>
      <c r="F1231" s="23" t="s">
        <v>14</v>
      </c>
      <c r="G1231" s="23" t="s">
        <v>154</v>
      </c>
      <c r="H1231" s="23" t="s">
        <v>155</v>
      </c>
      <c r="I1231" s="23"/>
      <c r="J1231" s="23" t="s">
        <v>32</v>
      </c>
      <c r="K1231" s="23" t="s">
        <v>33</v>
      </c>
      <c r="L1231" s="23">
        <f>VLOOKUP(H1231,Regiões!$A$1:$E$79,4,FALSE)</f>
        <v>4</v>
      </c>
      <c r="M1231" s="23" t="str">
        <f>VLOOKUP(H1231,Regiões!$A$1:$E$79,5,FALSE)</f>
        <v>Litoral Sul</v>
      </c>
      <c r="N1231" s="92">
        <v>56605.597000000002</v>
      </c>
      <c r="O1231" s="92">
        <v>2200428.0580000002</v>
      </c>
      <c r="P1231" s="91">
        <f t="shared" si="50"/>
        <v>1131730.3810000001</v>
      </c>
      <c r="Q1231" s="91">
        <v>996360.27</v>
      </c>
      <c r="R1231" s="92">
        <v>135370.111</v>
      </c>
      <c r="S1231" s="92">
        <v>49170.345999999998</v>
      </c>
      <c r="T1231" s="92">
        <v>3437934.3820000002</v>
      </c>
      <c r="U1231" s="92">
        <v>11742</v>
      </c>
      <c r="V1231" s="91">
        <v>292789.51</v>
      </c>
    </row>
    <row r="1232" spans="1:22" x14ac:dyDescent="0.25">
      <c r="A1232" s="27" t="str">
        <f t="shared" si="51"/>
        <v>32043512017</v>
      </c>
      <c r="B1232" s="23">
        <f>VLOOKUP(H1232,Nomes!$H$2:$I$79,2,FALSE)</f>
        <v>60</v>
      </c>
      <c r="C1232" s="23">
        <f>VLOOKUP(D1232,Nomes!$C$2:$D$17,2,FALSE)</f>
        <v>16</v>
      </c>
      <c r="D1232" s="23">
        <v>2017</v>
      </c>
      <c r="E1232" s="23">
        <v>32</v>
      </c>
      <c r="F1232" s="23" t="s">
        <v>14</v>
      </c>
      <c r="G1232" s="23" t="s">
        <v>156</v>
      </c>
      <c r="H1232" s="23" t="s">
        <v>157</v>
      </c>
      <c r="I1232" s="23"/>
      <c r="J1232" s="23" t="s">
        <v>51</v>
      </c>
      <c r="K1232" s="23" t="s">
        <v>52</v>
      </c>
      <c r="L1232" s="23">
        <f>VLOOKUP(H1232,Regiões!$A$1:$E$79,4,FALSE)</f>
        <v>7</v>
      </c>
      <c r="M1232" s="23" t="str">
        <f>VLOOKUP(H1232,Regiões!$A$1:$E$79,5,FALSE)</f>
        <v>Rio Doce</v>
      </c>
      <c r="N1232" s="92">
        <v>53670.245999999999</v>
      </c>
      <c r="O1232" s="92">
        <v>25605.207999999999</v>
      </c>
      <c r="P1232" s="91">
        <f t="shared" si="50"/>
        <v>261382.01799999998</v>
      </c>
      <c r="Q1232" s="91">
        <v>168645.62299999999</v>
      </c>
      <c r="R1232" s="92">
        <v>92736.395000000004</v>
      </c>
      <c r="S1232" s="92">
        <v>39717.447999999997</v>
      </c>
      <c r="T1232" s="92">
        <v>380374.92</v>
      </c>
      <c r="U1232" s="92">
        <v>19457</v>
      </c>
      <c r="V1232" s="91">
        <v>19549.52</v>
      </c>
    </row>
    <row r="1233" spans="1:22" x14ac:dyDescent="0.25">
      <c r="A1233" s="27" t="str">
        <f t="shared" si="51"/>
        <v>32044012017</v>
      </c>
      <c r="B1233" s="23">
        <f>VLOOKUP(H1233,Nomes!$H$2:$I$79,2,FALSE)</f>
        <v>61</v>
      </c>
      <c r="C1233" s="23">
        <f>VLOOKUP(D1233,Nomes!$C$2:$D$17,2,FALSE)</f>
        <v>16</v>
      </c>
      <c r="D1233" s="23">
        <v>2017</v>
      </c>
      <c r="E1233" s="23">
        <v>32</v>
      </c>
      <c r="F1233" s="23" t="s">
        <v>14</v>
      </c>
      <c r="G1233" s="23" t="s">
        <v>158</v>
      </c>
      <c r="H1233" s="23" t="s">
        <v>159</v>
      </c>
      <c r="I1233" s="23"/>
      <c r="J1233" s="23" t="s">
        <v>17</v>
      </c>
      <c r="K1233" s="23" t="s">
        <v>18</v>
      </c>
      <c r="L1233" s="23">
        <f>VLOOKUP(H1233,Regiões!$A$1:$E$79,4,FALSE)</f>
        <v>4</v>
      </c>
      <c r="M1233" s="23" t="str">
        <f>VLOOKUP(H1233,Regiões!$A$1:$E$79,5,FALSE)</f>
        <v>Litoral Sul</v>
      </c>
      <c r="N1233" s="92">
        <v>14959.761</v>
      </c>
      <c r="O1233" s="92">
        <v>29376.987000000001</v>
      </c>
      <c r="P1233" s="91">
        <f t="shared" si="50"/>
        <v>119247.59099999999</v>
      </c>
      <c r="Q1233" s="91">
        <v>67374.994999999995</v>
      </c>
      <c r="R1233" s="92">
        <v>51872.595999999998</v>
      </c>
      <c r="S1233" s="92">
        <v>15240.378000000001</v>
      </c>
      <c r="T1233" s="92">
        <v>178824.717</v>
      </c>
      <c r="U1233" s="92">
        <v>12095</v>
      </c>
      <c r="V1233" s="91">
        <v>14785.01</v>
      </c>
    </row>
    <row r="1234" spans="1:22" x14ac:dyDescent="0.25">
      <c r="A1234" s="27" t="str">
        <f t="shared" si="51"/>
        <v>32045002017</v>
      </c>
      <c r="B1234" s="23">
        <f>VLOOKUP(H1234,Nomes!$H$2:$I$79,2,FALSE)</f>
        <v>62</v>
      </c>
      <c r="C1234" s="23">
        <f>VLOOKUP(D1234,Nomes!$C$2:$D$17,2,FALSE)</f>
        <v>16</v>
      </c>
      <c r="D1234" s="23">
        <v>2017</v>
      </c>
      <c r="E1234" s="23">
        <v>32</v>
      </c>
      <c r="F1234" s="23" t="s">
        <v>14</v>
      </c>
      <c r="G1234" s="23" t="s">
        <v>160</v>
      </c>
      <c r="H1234" s="23" t="s">
        <v>161</v>
      </c>
      <c r="I1234" s="23"/>
      <c r="J1234" s="23" t="s">
        <v>17</v>
      </c>
      <c r="K1234" s="23" t="s">
        <v>18</v>
      </c>
      <c r="L1234" s="23">
        <f>VLOOKUP(H1234,Regiões!$A$1:$E$79,4,FALSE)</f>
        <v>2</v>
      </c>
      <c r="M1234" s="23" t="str">
        <f>VLOOKUP(H1234,Regiões!$A$1:$E$79,5,FALSE)</f>
        <v>Central Serrana</v>
      </c>
      <c r="N1234" s="92">
        <v>64845.205999999998</v>
      </c>
      <c r="O1234" s="92">
        <v>26085.455000000002</v>
      </c>
      <c r="P1234" s="91">
        <f t="shared" si="50"/>
        <v>100984.27499999999</v>
      </c>
      <c r="Q1234" s="91">
        <v>47731.47</v>
      </c>
      <c r="R1234" s="92">
        <v>53252.805</v>
      </c>
      <c r="S1234" s="92">
        <v>5789.8249999999998</v>
      </c>
      <c r="T1234" s="92">
        <v>197704.761</v>
      </c>
      <c r="U1234" s="92">
        <v>12889</v>
      </c>
      <c r="V1234" s="91">
        <v>15339.03</v>
      </c>
    </row>
    <row r="1235" spans="1:22" x14ac:dyDescent="0.25">
      <c r="A1235" s="27" t="str">
        <f t="shared" si="51"/>
        <v>32045592017</v>
      </c>
      <c r="B1235" s="23">
        <f>VLOOKUP(H1235,Nomes!$H$2:$I$79,2,FALSE)</f>
        <v>63</v>
      </c>
      <c r="C1235" s="23">
        <f>VLOOKUP(D1235,Nomes!$C$2:$D$17,2,FALSE)</f>
        <v>16</v>
      </c>
      <c r="D1235" s="23">
        <v>2017</v>
      </c>
      <c r="E1235" s="23">
        <v>32</v>
      </c>
      <c r="F1235" s="23" t="s">
        <v>14</v>
      </c>
      <c r="G1235" s="23" t="s">
        <v>162</v>
      </c>
      <c r="H1235" s="23" t="s">
        <v>163</v>
      </c>
      <c r="I1235" s="23"/>
      <c r="J1235" s="23" t="s">
        <v>17</v>
      </c>
      <c r="K1235" s="23" t="s">
        <v>18</v>
      </c>
      <c r="L1235" s="23">
        <f>VLOOKUP(H1235,Regiões!$A$1:$E$79,4,FALSE)</f>
        <v>2</v>
      </c>
      <c r="M1235" s="23" t="str">
        <f>VLOOKUP(H1235,Regiões!$A$1:$E$79,5,FALSE)</f>
        <v>Central Serrana</v>
      </c>
      <c r="N1235" s="92">
        <v>661758.30900000001</v>
      </c>
      <c r="O1235" s="92">
        <v>64975.040000000001</v>
      </c>
      <c r="P1235" s="91">
        <f t="shared" si="50"/>
        <v>557441.39</v>
      </c>
      <c r="Q1235" s="91">
        <v>394294.43699999998</v>
      </c>
      <c r="R1235" s="92">
        <v>163146.95300000001</v>
      </c>
      <c r="S1235" s="92">
        <v>84012.266000000003</v>
      </c>
      <c r="T1235" s="92">
        <v>1368187.0049999999</v>
      </c>
      <c r="U1235" s="92">
        <v>39928</v>
      </c>
      <c r="V1235" s="91">
        <v>34266.35</v>
      </c>
    </row>
    <row r="1236" spans="1:22" x14ac:dyDescent="0.25">
      <c r="A1236" s="27" t="str">
        <f t="shared" si="51"/>
        <v>32046092017</v>
      </c>
      <c r="B1236" s="23">
        <f>VLOOKUP(H1236,Nomes!$H$2:$I$79,2,FALSE)</f>
        <v>64</v>
      </c>
      <c r="C1236" s="23">
        <f>VLOOKUP(D1236,Nomes!$C$2:$D$17,2,FALSE)</f>
        <v>16</v>
      </c>
      <c r="D1236" s="23">
        <v>2017</v>
      </c>
      <c r="E1236" s="23">
        <v>32</v>
      </c>
      <c r="F1236" s="23" t="s">
        <v>14</v>
      </c>
      <c r="G1236" s="23" t="s">
        <v>164</v>
      </c>
      <c r="H1236" s="23" t="s">
        <v>107</v>
      </c>
      <c r="I1236" s="23"/>
      <c r="J1236" s="23" t="s">
        <v>17</v>
      </c>
      <c r="K1236" s="23" t="s">
        <v>18</v>
      </c>
      <c r="L1236" s="23">
        <f>VLOOKUP(H1236,Regiões!$A$1:$E$79,4,FALSE)</f>
        <v>2</v>
      </c>
      <c r="M1236" s="23" t="str">
        <f>VLOOKUP(H1236,Regiões!$A$1:$E$79,5,FALSE)</f>
        <v>Central Serrana</v>
      </c>
      <c r="N1236" s="92">
        <v>85763.683999999994</v>
      </c>
      <c r="O1236" s="92">
        <v>37263.067000000003</v>
      </c>
      <c r="P1236" s="91">
        <f t="shared" si="50"/>
        <v>312219.94900000002</v>
      </c>
      <c r="Q1236" s="91">
        <v>211426.93</v>
      </c>
      <c r="R1236" s="92">
        <v>100793.019</v>
      </c>
      <c r="S1236" s="92">
        <v>31210.793000000001</v>
      </c>
      <c r="T1236" s="92">
        <v>466457.49400000001</v>
      </c>
      <c r="U1236" s="92">
        <v>24025</v>
      </c>
      <c r="V1236" s="91">
        <v>19415.5</v>
      </c>
    </row>
    <row r="1237" spans="1:22" x14ac:dyDescent="0.25">
      <c r="A1237" s="27" t="str">
        <f t="shared" si="51"/>
        <v>32046582017</v>
      </c>
      <c r="B1237" s="23">
        <f>VLOOKUP(H1237,Nomes!$H$2:$I$79,2,FALSE)</f>
        <v>65</v>
      </c>
      <c r="C1237" s="23">
        <f>VLOOKUP(D1237,Nomes!$C$2:$D$17,2,FALSE)</f>
        <v>16</v>
      </c>
      <c r="D1237" s="23">
        <v>2017</v>
      </c>
      <c r="E1237" s="23">
        <v>32</v>
      </c>
      <c r="F1237" s="23" t="s">
        <v>14</v>
      </c>
      <c r="G1237" s="23" t="s">
        <v>165</v>
      </c>
      <c r="H1237" s="23" t="s">
        <v>166</v>
      </c>
      <c r="I1237" s="23"/>
      <c r="J1237" s="23" t="s">
        <v>22</v>
      </c>
      <c r="K1237" s="23" t="s">
        <v>23</v>
      </c>
      <c r="L1237" s="23">
        <f>VLOOKUP(H1237,Regiões!$A$1:$E$79,4,FALSE)</f>
        <v>8</v>
      </c>
      <c r="M1237" s="23" t="str">
        <f>VLOOKUP(H1237,Regiões!$A$1:$E$79,5,FALSE)</f>
        <v>Centro-Oeste</v>
      </c>
      <c r="N1237" s="92">
        <v>30759.806</v>
      </c>
      <c r="O1237" s="92">
        <v>75238.209000000003</v>
      </c>
      <c r="P1237" s="91">
        <f t="shared" si="50"/>
        <v>98230.493000000002</v>
      </c>
      <c r="Q1237" s="91">
        <v>56917.074000000001</v>
      </c>
      <c r="R1237" s="92">
        <v>41313.419000000002</v>
      </c>
      <c r="S1237" s="92">
        <v>25608.399000000001</v>
      </c>
      <c r="T1237" s="92">
        <v>229836.905</v>
      </c>
      <c r="U1237" s="92">
        <v>8818</v>
      </c>
      <c r="V1237" s="91">
        <v>26064.52</v>
      </c>
    </row>
    <row r="1238" spans="1:22" x14ac:dyDescent="0.25">
      <c r="A1238" s="27" t="str">
        <f t="shared" si="51"/>
        <v>32047082017</v>
      </c>
      <c r="B1238" s="23">
        <f>VLOOKUP(H1238,Nomes!$H$2:$I$79,2,FALSE)</f>
        <v>66</v>
      </c>
      <c r="C1238" s="23">
        <f>VLOOKUP(D1238,Nomes!$C$2:$D$17,2,FALSE)</f>
        <v>16</v>
      </c>
      <c r="D1238" s="23">
        <v>2017</v>
      </c>
      <c r="E1238" s="23">
        <v>32</v>
      </c>
      <c r="F1238" s="23" t="s">
        <v>14</v>
      </c>
      <c r="G1238" s="23" t="s">
        <v>167</v>
      </c>
      <c r="H1238" s="23" t="s">
        <v>168</v>
      </c>
      <c r="I1238" s="23"/>
      <c r="J1238" s="23" t="s">
        <v>22</v>
      </c>
      <c r="K1238" s="23" t="s">
        <v>23</v>
      </c>
      <c r="L1238" s="23">
        <f>VLOOKUP(H1238,Regiões!$A$1:$E$79,4,FALSE)</f>
        <v>8</v>
      </c>
      <c r="M1238" s="23" t="str">
        <f>VLOOKUP(H1238,Regiões!$A$1:$E$79,5,FALSE)</f>
        <v>Centro-Oeste</v>
      </c>
      <c r="N1238" s="92">
        <v>42843.963000000003</v>
      </c>
      <c r="O1238" s="92">
        <v>67723.197</v>
      </c>
      <c r="P1238" s="91">
        <f t="shared" ref="P1238:P1250" si="52">Q1238+R1238</f>
        <v>402894.69400000002</v>
      </c>
      <c r="Q1238" s="91">
        <v>263081.755</v>
      </c>
      <c r="R1238" s="92">
        <v>139812.93900000001</v>
      </c>
      <c r="S1238" s="92">
        <v>55720.474999999999</v>
      </c>
      <c r="T1238" s="92">
        <v>569182.32799999998</v>
      </c>
      <c r="U1238" s="92">
        <v>37375</v>
      </c>
      <c r="V1238" s="91">
        <v>15228.96</v>
      </c>
    </row>
    <row r="1239" spans="1:22" x14ac:dyDescent="0.25">
      <c r="A1239" s="27" t="str">
        <f t="shared" si="51"/>
        <v>32048072017</v>
      </c>
      <c r="B1239" s="23">
        <f>VLOOKUP(H1239,Nomes!$H$2:$I$79,2,FALSE)</f>
        <v>67</v>
      </c>
      <c r="C1239" s="23">
        <f>VLOOKUP(D1239,Nomes!$C$2:$D$17,2,FALSE)</f>
        <v>16</v>
      </c>
      <c r="D1239" s="23">
        <v>2017</v>
      </c>
      <c r="E1239" s="23">
        <v>32</v>
      </c>
      <c r="F1239" s="23" t="s">
        <v>14</v>
      </c>
      <c r="G1239" s="23" t="s">
        <v>169</v>
      </c>
      <c r="H1239" s="23" t="s">
        <v>170</v>
      </c>
      <c r="I1239" s="23"/>
      <c r="J1239" s="23" t="s">
        <v>32</v>
      </c>
      <c r="K1239" s="23" t="s">
        <v>33</v>
      </c>
      <c r="L1239" s="23">
        <f>VLOOKUP(H1239,Regiões!$A$1:$E$79,4,FALSE)</f>
        <v>6</v>
      </c>
      <c r="M1239" s="23" t="str">
        <f>VLOOKUP(H1239,Regiões!$A$1:$E$79,5,FALSE)</f>
        <v>Caparaó</v>
      </c>
      <c r="N1239" s="92">
        <v>18179.067999999999</v>
      </c>
      <c r="O1239" s="92">
        <v>31972.469000000001</v>
      </c>
      <c r="P1239" s="91">
        <f t="shared" si="52"/>
        <v>106124.889</v>
      </c>
      <c r="Q1239" s="91">
        <v>60450.506000000001</v>
      </c>
      <c r="R1239" s="92">
        <v>45674.383000000002</v>
      </c>
      <c r="S1239" s="92">
        <v>7941.0020000000004</v>
      </c>
      <c r="T1239" s="92">
        <v>164217.42800000001</v>
      </c>
      <c r="U1239" s="92">
        <v>11036</v>
      </c>
      <c r="V1239" s="91">
        <v>14880.16</v>
      </c>
    </row>
    <row r="1240" spans="1:22" x14ac:dyDescent="0.25">
      <c r="A1240" s="27" t="str">
        <f t="shared" si="51"/>
        <v>32049062017</v>
      </c>
      <c r="B1240" s="23">
        <f>VLOOKUP(H1240,Nomes!$H$2:$I$79,2,FALSE)</f>
        <v>68</v>
      </c>
      <c r="C1240" s="23">
        <f>VLOOKUP(D1240,Nomes!$C$2:$D$17,2,FALSE)</f>
        <v>16</v>
      </c>
      <c r="D1240" s="23">
        <v>2017</v>
      </c>
      <c r="E1240" s="23">
        <v>32</v>
      </c>
      <c r="F1240" s="23" t="s">
        <v>14</v>
      </c>
      <c r="G1240" s="23" t="s">
        <v>171</v>
      </c>
      <c r="H1240" s="23" t="s">
        <v>78</v>
      </c>
      <c r="I1240" s="23"/>
      <c r="J1240" s="23" t="s">
        <v>51</v>
      </c>
      <c r="K1240" s="23" t="s">
        <v>52</v>
      </c>
      <c r="L1240" s="23">
        <f>VLOOKUP(H1240,Regiões!$A$1:$E$79,4,FALSE)</f>
        <v>9</v>
      </c>
      <c r="M1240" s="23" t="str">
        <f>VLOOKUP(H1240,Regiões!$A$1:$E$79,5,FALSE)</f>
        <v>Nordeste</v>
      </c>
      <c r="N1240" s="92">
        <v>140543.29999999999</v>
      </c>
      <c r="O1240" s="92">
        <v>206191.49600000001</v>
      </c>
      <c r="P1240" s="91">
        <f t="shared" si="52"/>
        <v>1578847.3339999998</v>
      </c>
      <c r="Q1240" s="91">
        <v>1044450.791</v>
      </c>
      <c r="R1240" s="92">
        <v>534396.54299999995</v>
      </c>
      <c r="S1240" s="92">
        <v>186311.00899999999</v>
      </c>
      <c r="T1240" s="92">
        <v>2111893.139</v>
      </c>
      <c r="U1240" s="92">
        <v>128449</v>
      </c>
      <c r="V1240" s="91">
        <v>16441.490000000002</v>
      </c>
    </row>
    <row r="1241" spans="1:22" x14ac:dyDescent="0.25">
      <c r="A1241" s="27" t="str">
        <f t="shared" si="51"/>
        <v>32049552017</v>
      </c>
      <c r="B1241" s="23">
        <f>VLOOKUP(H1241,Nomes!$H$2:$I$79,2,FALSE)</f>
        <v>69</v>
      </c>
      <c r="C1241" s="23">
        <f>VLOOKUP(D1241,Nomes!$C$2:$D$17,2,FALSE)</f>
        <v>16</v>
      </c>
      <c r="D1241" s="23">
        <v>2017</v>
      </c>
      <c r="E1241" s="23">
        <v>32</v>
      </c>
      <c r="F1241" s="23" t="s">
        <v>14</v>
      </c>
      <c r="G1241" s="23" t="s">
        <v>172</v>
      </c>
      <c r="H1241" s="23" t="s">
        <v>173</v>
      </c>
      <c r="I1241" s="23"/>
      <c r="J1241" s="23" t="s">
        <v>17</v>
      </c>
      <c r="K1241" s="23" t="s">
        <v>18</v>
      </c>
      <c r="L1241" s="23">
        <f>VLOOKUP(H1241,Regiões!$A$1:$E$79,4,FALSE)</f>
        <v>8</v>
      </c>
      <c r="M1241" s="23" t="str">
        <f>VLOOKUP(H1241,Regiões!$A$1:$E$79,5,FALSE)</f>
        <v>Centro-Oeste</v>
      </c>
      <c r="N1241" s="92">
        <v>49814.078000000001</v>
      </c>
      <c r="O1241" s="92">
        <v>22430.89</v>
      </c>
      <c r="P1241" s="91">
        <f t="shared" si="52"/>
        <v>131122.761</v>
      </c>
      <c r="Q1241" s="91">
        <v>79789.964999999997</v>
      </c>
      <c r="R1241" s="92">
        <v>51332.796000000002</v>
      </c>
      <c r="S1241" s="92">
        <v>14383.401</v>
      </c>
      <c r="T1241" s="92">
        <v>217751.12899999999</v>
      </c>
      <c r="U1241" s="92">
        <v>12579</v>
      </c>
      <c r="V1241" s="91">
        <v>17310.689999999999</v>
      </c>
    </row>
    <row r="1242" spans="1:22" x14ac:dyDescent="0.25">
      <c r="A1242" s="27" t="str">
        <f t="shared" si="51"/>
        <v>32050022017</v>
      </c>
      <c r="B1242" s="23">
        <f>VLOOKUP(H1242,Nomes!$H$2:$I$79,2,FALSE)</f>
        <v>70</v>
      </c>
      <c r="C1242" s="23">
        <f>VLOOKUP(D1242,Nomes!$C$2:$D$17,2,FALSE)</f>
        <v>16</v>
      </c>
      <c r="D1242" s="23">
        <v>2017</v>
      </c>
      <c r="E1242" s="23">
        <v>32</v>
      </c>
      <c r="F1242" s="23" t="s">
        <v>14</v>
      </c>
      <c r="G1242" s="23" t="s">
        <v>174</v>
      </c>
      <c r="H1242" s="23" t="s">
        <v>175</v>
      </c>
      <c r="I1242" s="23" t="s">
        <v>69</v>
      </c>
      <c r="J1242" s="23" t="s">
        <v>17</v>
      </c>
      <c r="K1242" s="23" t="s">
        <v>18</v>
      </c>
      <c r="L1242" s="23">
        <f>VLOOKUP(H1242,Regiões!$A$1:$E$79,4,FALSE)</f>
        <v>1</v>
      </c>
      <c r="M1242" s="23" t="str">
        <f>VLOOKUP(H1242,Regiões!$A$1:$E$79,5,FALSE)</f>
        <v>Metropolitana</v>
      </c>
      <c r="N1242" s="92">
        <v>22832.719000000001</v>
      </c>
      <c r="O1242" s="92">
        <v>3133290.8969999999</v>
      </c>
      <c r="P1242" s="91">
        <f t="shared" si="52"/>
        <v>10970341.665999999</v>
      </c>
      <c r="Q1242" s="91">
        <v>9009331.693</v>
      </c>
      <c r="R1242" s="92">
        <v>1961009.973</v>
      </c>
      <c r="S1242" s="92">
        <v>4468773.3710000003</v>
      </c>
      <c r="T1242" s="92">
        <v>18595238.649999999</v>
      </c>
      <c r="U1242" s="92">
        <v>502618</v>
      </c>
      <c r="V1242" s="91">
        <v>36996.76</v>
      </c>
    </row>
    <row r="1243" spans="1:22" x14ac:dyDescent="0.25">
      <c r="A1243" s="27" t="str">
        <f t="shared" si="51"/>
        <v>32050102017</v>
      </c>
      <c r="B1243" s="23">
        <f>VLOOKUP(H1243,Nomes!$H$2:$I$79,2,FALSE)</f>
        <v>71</v>
      </c>
      <c r="C1243" s="23">
        <f>VLOOKUP(D1243,Nomes!$C$2:$D$17,2,FALSE)</f>
        <v>16</v>
      </c>
      <c r="D1243" s="23">
        <v>2017</v>
      </c>
      <c r="E1243" s="23">
        <v>32</v>
      </c>
      <c r="F1243" s="23" t="s">
        <v>14</v>
      </c>
      <c r="G1243" s="23" t="s">
        <v>176</v>
      </c>
      <c r="H1243" s="23" t="s">
        <v>177</v>
      </c>
      <c r="I1243" s="23"/>
      <c r="J1243" s="23" t="s">
        <v>51</v>
      </c>
      <c r="K1243" s="23" t="s">
        <v>52</v>
      </c>
      <c r="L1243" s="23">
        <f>VLOOKUP(H1243,Regiões!$A$1:$E$79,4,FALSE)</f>
        <v>7</v>
      </c>
      <c r="M1243" s="23" t="str">
        <f>VLOOKUP(H1243,Regiões!$A$1:$E$79,5,FALSE)</f>
        <v>Rio Doce</v>
      </c>
      <c r="N1243" s="92">
        <v>110567.22199999999</v>
      </c>
      <c r="O1243" s="92">
        <v>103678.357</v>
      </c>
      <c r="P1243" s="91">
        <f t="shared" si="52"/>
        <v>292426.47600000002</v>
      </c>
      <c r="Q1243" s="91">
        <v>176222.016</v>
      </c>
      <c r="R1243" s="92">
        <v>116204.46</v>
      </c>
      <c r="S1243" s="92">
        <v>54032.446000000004</v>
      </c>
      <c r="T1243" s="92">
        <v>560704.50100000005</v>
      </c>
      <c r="U1243" s="92">
        <v>29038</v>
      </c>
      <c r="V1243" s="91">
        <v>19309.34</v>
      </c>
    </row>
    <row r="1244" spans="1:22" x14ac:dyDescent="0.25">
      <c r="A1244" s="27" t="str">
        <f t="shared" ref="A1244:A1307" si="53">G1244&amp;D1244</f>
        <v>32050362017</v>
      </c>
      <c r="B1244" s="23">
        <f>VLOOKUP(H1244,Nomes!$H$2:$I$79,2,FALSE)</f>
        <v>72</v>
      </c>
      <c r="C1244" s="23">
        <f>VLOOKUP(D1244,Nomes!$C$2:$D$17,2,FALSE)</f>
        <v>16</v>
      </c>
      <c r="D1244" s="23">
        <v>2017</v>
      </c>
      <c r="E1244" s="23">
        <v>32</v>
      </c>
      <c r="F1244" s="23" t="s">
        <v>14</v>
      </c>
      <c r="G1244" s="23" t="s">
        <v>178</v>
      </c>
      <c r="H1244" s="23" t="s">
        <v>179</v>
      </c>
      <c r="I1244" s="23"/>
      <c r="J1244" s="23" t="s">
        <v>32</v>
      </c>
      <c r="K1244" s="23" t="s">
        <v>33</v>
      </c>
      <c r="L1244" s="23">
        <f>VLOOKUP(H1244,Regiões!$A$1:$E$79,4,FALSE)</f>
        <v>5</v>
      </c>
      <c r="M1244" s="23" t="str">
        <f>VLOOKUP(H1244,Regiões!$A$1:$E$79,5,FALSE)</f>
        <v>Central Sul</v>
      </c>
      <c r="N1244" s="92">
        <v>81849.521999999997</v>
      </c>
      <c r="O1244" s="92">
        <v>61866.078000000001</v>
      </c>
      <c r="P1244" s="91">
        <f t="shared" si="52"/>
        <v>205086.60499999998</v>
      </c>
      <c r="Q1244" s="91">
        <v>120024.853</v>
      </c>
      <c r="R1244" s="92">
        <v>85061.751999999993</v>
      </c>
      <c r="S1244" s="92">
        <v>28412.338</v>
      </c>
      <c r="T1244" s="92">
        <v>377214.54300000001</v>
      </c>
      <c r="U1244" s="92">
        <v>21584</v>
      </c>
      <c r="V1244" s="91">
        <v>17476.580000000002</v>
      </c>
    </row>
    <row r="1245" spans="1:22" x14ac:dyDescent="0.25">
      <c r="A1245" s="27" t="str">
        <f t="shared" si="53"/>
        <v>32050692017</v>
      </c>
      <c r="B1245" s="23">
        <f>VLOOKUP(H1245,Nomes!$H$2:$I$79,2,FALSE)</f>
        <v>73</v>
      </c>
      <c r="C1245" s="23">
        <f>VLOOKUP(D1245,Nomes!$C$2:$D$17,2,FALSE)</f>
        <v>16</v>
      </c>
      <c r="D1245" s="23">
        <v>2017</v>
      </c>
      <c r="E1245" s="23">
        <v>32</v>
      </c>
      <c r="F1245" s="23" t="s">
        <v>14</v>
      </c>
      <c r="G1245" s="23" t="s">
        <v>180</v>
      </c>
      <c r="H1245" s="23" t="s">
        <v>181</v>
      </c>
      <c r="I1245" s="23"/>
      <c r="J1245" s="23" t="s">
        <v>17</v>
      </c>
      <c r="K1245" s="23" t="s">
        <v>18</v>
      </c>
      <c r="L1245" s="23">
        <f>VLOOKUP(H1245,Regiões!$A$1:$E$79,4,FALSE)</f>
        <v>3</v>
      </c>
      <c r="M1245" s="23" t="str">
        <f>VLOOKUP(H1245,Regiões!$A$1:$E$79,5,FALSE)</f>
        <v>Sudoeste Serrana</v>
      </c>
      <c r="N1245" s="92">
        <v>56116.542999999998</v>
      </c>
      <c r="O1245" s="92">
        <v>77295.504000000001</v>
      </c>
      <c r="P1245" s="91">
        <f t="shared" si="52"/>
        <v>380956.81900000002</v>
      </c>
      <c r="Q1245" s="91">
        <v>281379.87800000003</v>
      </c>
      <c r="R1245" s="92">
        <v>99576.941000000006</v>
      </c>
      <c r="S1245" s="92">
        <v>64132.870999999999</v>
      </c>
      <c r="T1245" s="92">
        <v>578501.73699999996</v>
      </c>
      <c r="U1245" s="92">
        <v>24575</v>
      </c>
      <c r="V1245" s="91">
        <v>23540.25</v>
      </c>
    </row>
    <row r="1246" spans="1:22" x14ac:dyDescent="0.25">
      <c r="A1246" s="27" t="str">
        <f t="shared" si="53"/>
        <v>32051012017</v>
      </c>
      <c r="B1246" s="23">
        <f>VLOOKUP(H1246,Nomes!$H$2:$I$79,2,FALSE)</f>
        <v>74</v>
      </c>
      <c r="C1246" s="23">
        <f>VLOOKUP(D1246,Nomes!$C$2:$D$17,2,FALSE)</f>
        <v>16</v>
      </c>
      <c r="D1246" s="23">
        <v>2017</v>
      </c>
      <c r="E1246" s="23">
        <v>32</v>
      </c>
      <c r="F1246" s="23" t="s">
        <v>14</v>
      </c>
      <c r="G1246" s="23" t="s">
        <v>182</v>
      </c>
      <c r="H1246" s="23" t="s">
        <v>183</v>
      </c>
      <c r="I1246" s="23" t="s">
        <v>69</v>
      </c>
      <c r="J1246" s="23" t="s">
        <v>17</v>
      </c>
      <c r="K1246" s="23" t="s">
        <v>18</v>
      </c>
      <c r="L1246" s="23">
        <f>VLOOKUP(H1246,Regiões!$A$1:$E$79,4,FALSE)</f>
        <v>1</v>
      </c>
      <c r="M1246" s="23" t="str">
        <f>VLOOKUP(H1246,Regiões!$A$1:$E$79,5,FALSE)</f>
        <v>Metropolitana</v>
      </c>
      <c r="N1246" s="92">
        <v>20151.8</v>
      </c>
      <c r="O1246" s="92">
        <v>445793.19500000001</v>
      </c>
      <c r="P1246" s="91">
        <f t="shared" si="52"/>
        <v>1305535.173</v>
      </c>
      <c r="Q1246" s="91">
        <v>1020028.936</v>
      </c>
      <c r="R1246" s="92">
        <v>285506.23700000002</v>
      </c>
      <c r="S1246" s="92">
        <v>370558.82699999999</v>
      </c>
      <c r="T1246" s="92">
        <v>2142038.9950000001</v>
      </c>
      <c r="U1246" s="92">
        <v>76776</v>
      </c>
      <c r="V1246" s="91">
        <v>27899.85</v>
      </c>
    </row>
    <row r="1247" spans="1:22" x14ac:dyDescent="0.25">
      <c r="A1247" s="27" t="str">
        <f t="shared" si="53"/>
        <v>32051502017</v>
      </c>
      <c r="B1247" s="23">
        <f>VLOOKUP(H1247,Nomes!$H$2:$I$79,2,FALSE)</f>
        <v>75</v>
      </c>
      <c r="C1247" s="23">
        <f>VLOOKUP(D1247,Nomes!$C$2:$D$17,2,FALSE)</f>
        <v>16</v>
      </c>
      <c r="D1247" s="23">
        <v>2017</v>
      </c>
      <c r="E1247" s="23">
        <v>32</v>
      </c>
      <c r="F1247" s="23" t="s">
        <v>14</v>
      </c>
      <c r="G1247" s="23" t="s">
        <v>184</v>
      </c>
      <c r="H1247" s="23" t="s">
        <v>185</v>
      </c>
      <c r="I1247" s="23"/>
      <c r="J1247" s="23" t="s">
        <v>22</v>
      </c>
      <c r="K1247" s="23" t="s">
        <v>23</v>
      </c>
      <c r="L1247" s="23">
        <f>VLOOKUP(H1247,Regiões!$A$1:$E$79,4,FALSE)</f>
        <v>10</v>
      </c>
      <c r="M1247" s="23" t="str">
        <f>VLOOKUP(H1247,Regiões!$A$1:$E$79,5,FALSE)</f>
        <v>Noroeste</v>
      </c>
      <c r="N1247" s="92">
        <v>38784.718000000001</v>
      </c>
      <c r="O1247" s="92">
        <v>11121.178</v>
      </c>
      <c r="P1247" s="91">
        <f t="shared" si="52"/>
        <v>79954.429000000004</v>
      </c>
      <c r="Q1247" s="91">
        <v>39140.362999999998</v>
      </c>
      <c r="R1247" s="92">
        <v>40814.065999999999</v>
      </c>
      <c r="S1247" s="92">
        <v>7105.8680000000004</v>
      </c>
      <c r="T1247" s="92">
        <v>136966.19399999999</v>
      </c>
      <c r="U1247" s="92">
        <v>9459</v>
      </c>
      <c r="V1247" s="91">
        <v>14479.99</v>
      </c>
    </row>
    <row r="1248" spans="1:22" x14ac:dyDescent="0.25">
      <c r="A1248" s="27" t="str">
        <f t="shared" si="53"/>
        <v>32051762017</v>
      </c>
      <c r="B1248" s="23">
        <f>VLOOKUP(H1248,Nomes!$H$2:$I$79,2,FALSE)</f>
        <v>76</v>
      </c>
      <c r="C1248" s="23">
        <f>VLOOKUP(D1248,Nomes!$C$2:$D$17,2,FALSE)</f>
        <v>16</v>
      </c>
      <c r="D1248" s="23">
        <v>2017</v>
      </c>
      <c r="E1248" s="23">
        <v>32</v>
      </c>
      <c r="F1248" s="23" t="s">
        <v>14</v>
      </c>
      <c r="G1248" s="23" t="s">
        <v>186</v>
      </c>
      <c r="H1248" s="23" t="s">
        <v>187</v>
      </c>
      <c r="I1248" s="23"/>
      <c r="J1248" s="23" t="s">
        <v>22</v>
      </c>
      <c r="K1248" s="23" t="s">
        <v>23</v>
      </c>
      <c r="L1248" s="23">
        <f>VLOOKUP(H1248,Regiões!$A$1:$E$79,4,FALSE)</f>
        <v>8</v>
      </c>
      <c r="M1248" s="23" t="str">
        <f>VLOOKUP(H1248,Regiões!$A$1:$E$79,5,FALSE)</f>
        <v>Centro-Oeste</v>
      </c>
      <c r="N1248" s="92">
        <v>68213</v>
      </c>
      <c r="O1248" s="92">
        <v>16115.885</v>
      </c>
      <c r="P1248" s="91">
        <f t="shared" si="52"/>
        <v>157720.34899999999</v>
      </c>
      <c r="Q1248" s="91">
        <v>93125.991999999998</v>
      </c>
      <c r="R1248" s="92">
        <v>64594.357000000004</v>
      </c>
      <c r="S1248" s="92">
        <v>15102.927</v>
      </c>
      <c r="T1248" s="92">
        <v>257152.16200000001</v>
      </c>
      <c r="U1248" s="92">
        <v>14697</v>
      </c>
      <c r="V1248" s="91">
        <v>17496.919999999998</v>
      </c>
    </row>
    <row r="1249" spans="1:22" x14ac:dyDescent="0.25">
      <c r="A1249" s="27" t="str">
        <f t="shared" si="53"/>
        <v>32052002017</v>
      </c>
      <c r="B1249" s="23">
        <f>VLOOKUP(H1249,Nomes!$H$2:$I$79,2,FALSE)</f>
        <v>77</v>
      </c>
      <c r="C1249" s="23">
        <f>VLOOKUP(D1249,Nomes!$C$2:$D$17,2,FALSE)</f>
        <v>16</v>
      </c>
      <c r="D1249" s="23">
        <v>2017</v>
      </c>
      <c r="E1249" s="23">
        <v>32</v>
      </c>
      <c r="F1249" s="23" t="s">
        <v>14</v>
      </c>
      <c r="G1249" s="23" t="s">
        <v>188</v>
      </c>
      <c r="H1249" s="23" t="s">
        <v>189</v>
      </c>
      <c r="I1249" s="23" t="s">
        <v>69</v>
      </c>
      <c r="J1249" s="23" t="s">
        <v>17</v>
      </c>
      <c r="K1249" s="23" t="s">
        <v>18</v>
      </c>
      <c r="L1249" s="23">
        <f>VLOOKUP(H1249,Regiões!$A$1:$E$79,4,FALSE)</f>
        <v>1</v>
      </c>
      <c r="M1249" s="23" t="str">
        <f>VLOOKUP(H1249,Regiões!$A$1:$E$79,5,FALSE)</f>
        <v>Metropolitana</v>
      </c>
      <c r="N1249" s="92">
        <v>18068.084999999999</v>
      </c>
      <c r="O1249" s="92">
        <v>1187009.351</v>
      </c>
      <c r="P1249" s="91">
        <f t="shared" si="52"/>
        <v>7922495.8280000007</v>
      </c>
      <c r="Q1249" s="91">
        <v>6257843.1390000004</v>
      </c>
      <c r="R1249" s="92">
        <v>1664652.689</v>
      </c>
      <c r="S1249" s="92">
        <v>1831937.2490000001</v>
      </c>
      <c r="T1249" s="92">
        <v>10959510.51</v>
      </c>
      <c r="U1249" s="92">
        <v>486388</v>
      </c>
      <c r="V1249" s="91">
        <v>22532.44</v>
      </c>
    </row>
    <row r="1250" spans="1:22" x14ac:dyDescent="0.25">
      <c r="A1250" s="27" t="str">
        <f t="shared" si="53"/>
        <v>32053092017</v>
      </c>
      <c r="B1250" s="23">
        <f>VLOOKUP(H1250,Nomes!$H$2:$I$79,2,FALSE)</f>
        <v>78</v>
      </c>
      <c r="C1250" s="23">
        <f>VLOOKUP(D1250,Nomes!$C$2:$D$17,2,FALSE)</f>
        <v>16</v>
      </c>
      <c r="D1250" s="23">
        <v>2017</v>
      </c>
      <c r="E1250" s="23">
        <v>32</v>
      </c>
      <c r="F1250" s="23" t="s">
        <v>14</v>
      </c>
      <c r="G1250" s="23" t="s">
        <v>190</v>
      </c>
      <c r="H1250" s="23" t="s">
        <v>71</v>
      </c>
      <c r="I1250" s="23" t="s">
        <v>69</v>
      </c>
      <c r="J1250" s="23" t="s">
        <v>17</v>
      </c>
      <c r="K1250" s="23" t="s">
        <v>18</v>
      </c>
      <c r="L1250" s="23">
        <f>VLOOKUP(H1250,Regiões!$A$1:$E$79,4,FALSE)</f>
        <v>1</v>
      </c>
      <c r="M1250" s="23" t="str">
        <f>VLOOKUP(H1250,Regiões!$A$1:$E$79,5,FALSE)</f>
        <v>Metropolitana</v>
      </c>
      <c r="N1250" s="92">
        <v>18092.154999999999</v>
      </c>
      <c r="O1250" s="92">
        <v>1994792.824</v>
      </c>
      <c r="P1250" s="91">
        <f t="shared" si="52"/>
        <v>13320317.156000001</v>
      </c>
      <c r="Q1250" s="91">
        <v>11531592.300000001</v>
      </c>
      <c r="R1250" s="92">
        <v>1788724.8559999999</v>
      </c>
      <c r="S1250" s="92">
        <v>4918877.3710000003</v>
      </c>
      <c r="T1250" s="92">
        <v>20252079.5</v>
      </c>
      <c r="U1250" s="92">
        <v>363140</v>
      </c>
      <c r="V1250" s="91">
        <v>55769.34</v>
      </c>
    </row>
    <row r="1251" spans="1:22" x14ac:dyDescent="0.25">
      <c r="A1251" s="27" t="str">
        <f t="shared" si="53"/>
        <v>32001022018</v>
      </c>
      <c r="B1251" s="23">
        <f>VLOOKUP(H1251,Nomes!$H$2:$I$79,2,FALSE)</f>
        <v>1</v>
      </c>
      <c r="C1251" s="23">
        <f>VLOOKUP(D1251,Nomes!$C$2:$D$18,2,FALSE)</f>
        <v>17</v>
      </c>
      <c r="D1251" s="23">
        <v>2018</v>
      </c>
      <c r="E1251" s="23">
        <v>32</v>
      </c>
      <c r="F1251" s="23" t="s">
        <v>14</v>
      </c>
      <c r="G1251" s="23" t="s">
        <v>15</v>
      </c>
      <c r="H1251" s="23" t="s">
        <v>16</v>
      </c>
      <c r="I1251" s="23"/>
      <c r="J1251" s="23" t="s">
        <v>17</v>
      </c>
      <c r="K1251" s="23" t="s">
        <v>18</v>
      </c>
      <c r="L1251" s="23">
        <f>VLOOKUP(H1251,Regiões!$A$1:$E$79,4,FALSE)</f>
        <v>3</v>
      </c>
      <c r="M1251" s="23" t="str">
        <f>VLOOKUP(H1251,Regiões!$A$1:$E$79,5,FALSE)</f>
        <v>Sudoeste Serrana</v>
      </c>
      <c r="N1251" s="92">
        <v>81303.252999999997</v>
      </c>
      <c r="O1251" s="92">
        <v>41723.881000000001</v>
      </c>
      <c r="P1251" s="91">
        <f>Q1251+R1251</f>
        <v>291682.55799999996</v>
      </c>
      <c r="Q1251" s="91">
        <v>155867.606</v>
      </c>
      <c r="R1251" s="92">
        <v>135814.95199999999</v>
      </c>
      <c r="S1251" s="92">
        <v>23276.391</v>
      </c>
      <c r="T1251" s="92">
        <v>437986.08299999998</v>
      </c>
      <c r="U1251" s="91">
        <v>30720</v>
      </c>
      <c r="V1251" s="91">
        <v>14257.36</v>
      </c>
    </row>
    <row r="1252" spans="1:22" x14ac:dyDescent="0.25">
      <c r="A1252" s="27" t="str">
        <f t="shared" si="53"/>
        <v>32001362018</v>
      </c>
      <c r="B1252" s="23">
        <f>VLOOKUP(H1252,Nomes!$H$2:$I$79,2,FALSE)</f>
        <v>2</v>
      </c>
      <c r="C1252" s="23">
        <f>VLOOKUP(D1252,Nomes!$C$2:$D$18,2,FALSE)</f>
        <v>17</v>
      </c>
      <c r="D1252" s="23">
        <v>2018</v>
      </c>
      <c r="E1252" s="23">
        <v>32</v>
      </c>
      <c r="F1252" s="23" t="s">
        <v>14</v>
      </c>
      <c r="G1252" s="23" t="s">
        <v>20</v>
      </c>
      <c r="H1252" s="23" t="s">
        <v>21</v>
      </c>
      <c r="I1252" s="23"/>
      <c r="J1252" s="23" t="s">
        <v>22</v>
      </c>
      <c r="K1252" s="23" t="s">
        <v>23</v>
      </c>
      <c r="L1252" s="23">
        <f>VLOOKUP(H1252,Regiões!$A$1:$E$79,4,FALSE)</f>
        <v>10</v>
      </c>
      <c r="M1252" s="23" t="str">
        <f>VLOOKUP(H1252,Regiões!$A$1:$E$79,5,FALSE)</f>
        <v>Noroeste</v>
      </c>
      <c r="N1252" s="92">
        <v>37914.785000000003</v>
      </c>
      <c r="O1252" s="92">
        <v>21575.557000000001</v>
      </c>
      <c r="P1252" s="91">
        <f t="shared" ref="P1252:P1315" si="54">Q1252+R1252</f>
        <v>100341.83900000001</v>
      </c>
      <c r="Q1252" s="91">
        <v>50432.911</v>
      </c>
      <c r="R1252" s="92">
        <v>49908.928</v>
      </c>
      <c r="S1252" s="92">
        <v>12377.903</v>
      </c>
      <c r="T1252" s="92">
        <v>172210.08199999999</v>
      </c>
      <c r="U1252" s="91">
        <v>9653</v>
      </c>
      <c r="V1252" s="91">
        <v>17840.060000000001</v>
      </c>
    </row>
    <row r="1253" spans="1:22" x14ac:dyDescent="0.25">
      <c r="A1253" s="27" t="str">
        <f t="shared" si="53"/>
        <v>32001692018</v>
      </c>
      <c r="B1253" s="23">
        <f>VLOOKUP(H1253,Nomes!$H$2:$I$79,2,FALSE)</f>
        <v>3</v>
      </c>
      <c r="C1253" s="23">
        <f>VLOOKUP(D1253,Nomes!$C$2:$D$18,2,FALSE)</f>
        <v>17</v>
      </c>
      <c r="D1253" s="23">
        <v>2018</v>
      </c>
      <c r="E1253" s="23">
        <v>32</v>
      </c>
      <c r="F1253" s="23" t="s">
        <v>14</v>
      </c>
      <c r="G1253" s="23" t="s">
        <v>26</v>
      </c>
      <c r="H1253" s="23" t="s">
        <v>27</v>
      </c>
      <c r="I1253" s="23"/>
      <c r="J1253" s="23" t="s">
        <v>22</v>
      </c>
      <c r="K1253" s="23" t="s">
        <v>23</v>
      </c>
      <c r="L1253" s="23">
        <f>VLOOKUP(H1253,Regiões!$A$1:$E$79,4,FALSE)</f>
        <v>10</v>
      </c>
      <c r="M1253" s="23" t="str">
        <f>VLOOKUP(H1253,Regiões!$A$1:$E$79,5,FALSE)</f>
        <v>Noroeste</v>
      </c>
      <c r="N1253" s="92">
        <v>18132.321</v>
      </c>
      <c r="O1253" s="92">
        <v>13053.576999999999</v>
      </c>
      <c r="P1253" s="91">
        <f t="shared" si="54"/>
        <v>96383.512000000002</v>
      </c>
      <c r="Q1253" s="91">
        <v>39520.232000000004</v>
      </c>
      <c r="R1253" s="92">
        <v>56863.28</v>
      </c>
      <c r="S1253" s="92">
        <v>6635.8289999999997</v>
      </c>
      <c r="T1253" s="92">
        <v>134205.239</v>
      </c>
      <c r="U1253" s="91">
        <v>11131</v>
      </c>
      <c r="V1253" s="91">
        <v>12056.89</v>
      </c>
    </row>
    <row r="1254" spans="1:22" x14ac:dyDescent="0.25">
      <c r="A1254" s="27" t="str">
        <f t="shared" si="53"/>
        <v>32002012018</v>
      </c>
      <c r="B1254" s="23">
        <f>VLOOKUP(H1254,Nomes!$H$2:$I$79,2,FALSE)</f>
        <v>4</v>
      </c>
      <c r="C1254" s="23">
        <f>VLOOKUP(D1254,Nomes!$C$2:$D$18,2,FALSE)</f>
        <v>17</v>
      </c>
      <c r="D1254" s="23">
        <v>2018</v>
      </c>
      <c r="E1254" s="23">
        <v>32</v>
      </c>
      <c r="F1254" s="23" t="s">
        <v>14</v>
      </c>
      <c r="G1254" s="23" t="s">
        <v>30</v>
      </c>
      <c r="H1254" s="23" t="s">
        <v>31</v>
      </c>
      <c r="I1254" s="23"/>
      <c r="J1254" s="23" t="s">
        <v>32</v>
      </c>
      <c r="K1254" s="23" t="s">
        <v>33</v>
      </c>
      <c r="L1254" s="23">
        <f>VLOOKUP(H1254,Regiões!$A$1:$E$79,4,FALSE)</f>
        <v>6</v>
      </c>
      <c r="M1254" s="23" t="str">
        <f>VLOOKUP(H1254,Regiões!$A$1:$E$79,5,FALSE)</f>
        <v>Caparaó</v>
      </c>
      <c r="N1254" s="92">
        <v>49524.597999999998</v>
      </c>
      <c r="O1254" s="92">
        <v>90913.872000000003</v>
      </c>
      <c r="P1254" s="91">
        <f t="shared" si="54"/>
        <v>307154.33999999997</v>
      </c>
      <c r="Q1254" s="91">
        <v>178106.99</v>
      </c>
      <c r="R1254" s="92">
        <v>129047.35</v>
      </c>
      <c r="S1254" s="92">
        <v>20950.440999999999</v>
      </c>
      <c r="T1254" s="92">
        <v>468543.25199999998</v>
      </c>
      <c r="U1254" s="91">
        <v>30568</v>
      </c>
      <c r="V1254" s="91">
        <v>15327.9</v>
      </c>
    </row>
    <row r="1255" spans="1:22" x14ac:dyDescent="0.25">
      <c r="A1255" s="27" t="str">
        <f t="shared" si="53"/>
        <v>32003002018</v>
      </c>
      <c r="B1255" s="23">
        <f>VLOOKUP(H1255,Nomes!$H$2:$I$79,2,FALSE)</f>
        <v>5</v>
      </c>
      <c r="C1255" s="23">
        <f>VLOOKUP(D1255,Nomes!$C$2:$D$18,2,FALSE)</f>
        <v>17</v>
      </c>
      <c r="D1255" s="23">
        <v>2018</v>
      </c>
      <c r="E1255" s="23">
        <v>32</v>
      </c>
      <c r="F1255" s="23" t="s">
        <v>14</v>
      </c>
      <c r="G1255" s="23" t="s">
        <v>35</v>
      </c>
      <c r="H1255" s="23" t="s">
        <v>36</v>
      </c>
      <c r="I1255" s="23"/>
      <c r="J1255" s="23" t="s">
        <v>17</v>
      </c>
      <c r="K1255" s="23" t="s">
        <v>18</v>
      </c>
      <c r="L1255" s="23">
        <f>VLOOKUP(H1255,Regiões!$A$1:$E$79,4,FALSE)</f>
        <v>4</v>
      </c>
      <c r="M1255" s="23" t="str">
        <f>VLOOKUP(H1255,Regiões!$A$1:$E$79,5,FALSE)</f>
        <v>Litoral Sul</v>
      </c>
      <c r="N1255" s="92">
        <v>54786.9</v>
      </c>
      <c r="O1255" s="92">
        <v>54803.457999999999</v>
      </c>
      <c r="P1255" s="91">
        <f t="shared" si="54"/>
        <v>188187.32699999999</v>
      </c>
      <c r="Q1255" s="91">
        <v>120236.52800000001</v>
      </c>
      <c r="R1255" s="92">
        <v>67950.798999999999</v>
      </c>
      <c r="S1255" s="92">
        <v>28127.721000000001</v>
      </c>
      <c r="T1255" s="92">
        <v>325905.40600000002</v>
      </c>
      <c r="U1255" s="91">
        <v>14566</v>
      </c>
      <c r="V1255" s="91">
        <v>22374.39</v>
      </c>
    </row>
    <row r="1256" spans="1:22" x14ac:dyDescent="0.25">
      <c r="A1256" s="27" t="str">
        <f t="shared" si="53"/>
        <v>32003592018</v>
      </c>
      <c r="B1256" s="23">
        <f>VLOOKUP(H1256,Nomes!$H$2:$I$79,2,FALSE)</f>
        <v>6</v>
      </c>
      <c r="C1256" s="23">
        <f>VLOOKUP(D1256,Nomes!$C$2:$D$18,2,FALSE)</f>
        <v>17</v>
      </c>
      <c r="D1256" s="23">
        <v>2018</v>
      </c>
      <c r="E1256" s="23">
        <v>32</v>
      </c>
      <c r="F1256" s="23" t="s">
        <v>14</v>
      </c>
      <c r="G1256" s="23" t="s">
        <v>39</v>
      </c>
      <c r="H1256" s="23" t="s">
        <v>40</v>
      </c>
      <c r="I1256" s="23"/>
      <c r="J1256" s="23" t="s">
        <v>22</v>
      </c>
      <c r="K1256" s="23" t="s">
        <v>23</v>
      </c>
      <c r="L1256" s="23">
        <f>VLOOKUP(H1256,Regiões!$A$1:$E$79,4,FALSE)</f>
        <v>8</v>
      </c>
      <c r="M1256" s="23" t="str">
        <f>VLOOKUP(H1256,Regiões!$A$1:$E$79,5,FALSE)</f>
        <v>Centro-Oeste</v>
      </c>
      <c r="N1256" s="92">
        <v>15876.88</v>
      </c>
      <c r="O1256" s="92">
        <v>3966.2930000000001</v>
      </c>
      <c r="P1256" s="91">
        <f t="shared" si="54"/>
        <v>60489.084000000003</v>
      </c>
      <c r="Q1256" s="91">
        <v>22514.536</v>
      </c>
      <c r="R1256" s="92">
        <v>37974.548000000003</v>
      </c>
      <c r="S1256" s="92">
        <v>3066.9569999999999</v>
      </c>
      <c r="T1256" s="92">
        <v>83399.213000000003</v>
      </c>
      <c r="U1256" s="91">
        <v>7798</v>
      </c>
      <c r="V1256" s="91">
        <v>10694.95</v>
      </c>
    </row>
    <row r="1257" spans="1:22" x14ac:dyDescent="0.25">
      <c r="A1257" s="27" t="str">
        <f t="shared" si="53"/>
        <v>32004092018</v>
      </c>
      <c r="B1257" s="23">
        <f>VLOOKUP(H1257,Nomes!$H$2:$I$79,2,FALSE)</f>
        <v>7</v>
      </c>
      <c r="C1257" s="23">
        <f>VLOOKUP(D1257,Nomes!$C$2:$D$18,2,FALSE)</f>
        <v>17</v>
      </c>
      <c r="D1257" s="23">
        <v>2018</v>
      </c>
      <c r="E1257" s="23">
        <v>32</v>
      </c>
      <c r="F1257" s="23" t="s">
        <v>14</v>
      </c>
      <c r="G1257" s="23" t="s">
        <v>43</v>
      </c>
      <c r="H1257" s="23" t="s">
        <v>44</v>
      </c>
      <c r="I1257" s="23"/>
      <c r="J1257" s="23" t="s">
        <v>17</v>
      </c>
      <c r="K1257" s="23" t="s">
        <v>18</v>
      </c>
      <c r="L1257" s="23">
        <f>VLOOKUP(H1257,Regiões!$A$1:$E$79,4,FALSE)</f>
        <v>4</v>
      </c>
      <c r="M1257" s="23" t="str">
        <f>VLOOKUP(H1257,Regiões!$A$1:$E$79,5,FALSE)</f>
        <v>Litoral Sul</v>
      </c>
      <c r="N1257" s="92">
        <v>28524.36</v>
      </c>
      <c r="O1257" s="92">
        <v>344149.891</v>
      </c>
      <c r="P1257" s="91">
        <f t="shared" si="54"/>
        <v>494414.38199999998</v>
      </c>
      <c r="Q1257" s="91">
        <v>279341.07799999998</v>
      </c>
      <c r="R1257" s="92">
        <v>215073.304</v>
      </c>
      <c r="S1257" s="92">
        <v>50671.203000000001</v>
      </c>
      <c r="T1257" s="92">
        <v>917759.83499999996</v>
      </c>
      <c r="U1257" s="91">
        <v>28736</v>
      </c>
      <c r="V1257" s="91">
        <v>31937.63</v>
      </c>
    </row>
    <row r="1258" spans="1:22" x14ac:dyDescent="0.25">
      <c r="A1258" s="27" t="str">
        <f t="shared" si="53"/>
        <v>32005082018</v>
      </c>
      <c r="B1258" s="23">
        <f>VLOOKUP(H1258,Nomes!$H$2:$I$79,2,FALSE)</f>
        <v>8</v>
      </c>
      <c r="C1258" s="23">
        <f>VLOOKUP(D1258,Nomes!$C$2:$D$18,2,FALSE)</f>
        <v>17</v>
      </c>
      <c r="D1258" s="23">
        <v>2018</v>
      </c>
      <c r="E1258" s="23">
        <v>32</v>
      </c>
      <c r="F1258" s="23" t="s">
        <v>14</v>
      </c>
      <c r="G1258" s="23" t="s">
        <v>45</v>
      </c>
      <c r="H1258" s="23" t="s">
        <v>46</v>
      </c>
      <c r="I1258" s="23"/>
      <c r="J1258" s="23" t="s">
        <v>32</v>
      </c>
      <c r="K1258" s="23" t="s">
        <v>33</v>
      </c>
      <c r="L1258" s="23">
        <f>VLOOKUP(H1258,Regiões!$A$1:$E$79,4,FALSE)</f>
        <v>5</v>
      </c>
      <c r="M1258" s="23" t="str">
        <f>VLOOKUP(H1258,Regiões!$A$1:$E$79,5,FALSE)</f>
        <v>Central Sul</v>
      </c>
      <c r="N1258" s="92">
        <v>16640.938999999998</v>
      </c>
      <c r="O1258" s="92">
        <v>7320.0069999999996</v>
      </c>
      <c r="P1258" s="91">
        <f t="shared" si="54"/>
        <v>75260.799999999988</v>
      </c>
      <c r="Q1258" s="91">
        <v>37898.781999999999</v>
      </c>
      <c r="R1258" s="92">
        <v>37362.017999999996</v>
      </c>
      <c r="S1258" s="92">
        <v>6141.1559999999999</v>
      </c>
      <c r="T1258" s="92">
        <v>105362.902</v>
      </c>
      <c r="U1258" s="91">
        <v>7580</v>
      </c>
      <c r="V1258" s="91">
        <v>13900.12</v>
      </c>
    </row>
    <row r="1259" spans="1:22" x14ac:dyDescent="0.25">
      <c r="A1259" s="27" t="str">
        <f t="shared" si="53"/>
        <v>32006072018</v>
      </c>
      <c r="B1259" s="23">
        <f>VLOOKUP(H1259,Nomes!$H$2:$I$79,2,FALSE)</f>
        <v>9</v>
      </c>
      <c r="C1259" s="23">
        <f>VLOOKUP(D1259,Nomes!$C$2:$D$18,2,FALSE)</f>
        <v>17</v>
      </c>
      <c r="D1259" s="23">
        <v>2018</v>
      </c>
      <c r="E1259" s="23">
        <v>32</v>
      </c>
      <c r="F1259" s="23" t="s">
        <v>14</v>
      </c>
      <c r="G1259" s="23" t="s">
        <v>49</v>
      </c>
      <c r="H1259" s="23" t="s">
        <v>50</v>
      </c>
      <c r="I1259" s="23"/>
      <c r="J1259" s="23" t="s">
        <v>51</v>
      </c>
      <c r="K1259" s="23" t="s">
        <v>52</v>
      </c>
      <c r="L1259" s="23">
        <f>VLOOKUP(H1259,Regiões!$A$1:$E$79,4,FALSE)</f>
        <v>7</v>
      </c>
      <c r="M1259" s="23" t="str">
        <f>VLOOKUP(H1259,Regiões!$A$1:$E$79,5,FALSE)</f>
        <v>Rio Doce</v>
      </c>
      <c r="N1259" s="92">
        <v>51347.097999999998</v>
      </c>
      <c r="O1259" s="92">
        <v>2952113.7220000001</v>
      </c>
      <c r="P1259" s="91">
        <f t="shared" si="54"/>
        <v>1779372.9350000001</v>
      </c>
      <c r="Q1259" s="91">
        <v>1271708.2239999999</v>
      </c>
      <c r="R1259" s="92">
        <v>507664.71100000001</v>
      </c>
      <c r="S1259" s="92">
        <v>611583.56299999997</v>
      </c>
      <c r="T1259" s="92">
        <v>5394417.3190000001</v>
      </c>
      <c r="U1259" s="91">
        <v>99305</v>
      </c>
      <c r="V1259" s="91">
        <v>54321.71</v>
      </c>
    </row>
    <row r="1260" spans="1:22" x14ac:dyDescent="0.25">
      <c r="A1260" s="27" t="str">
        <f t="shared" si="53"/>
        <v>32007062018</v>
      </c>
      <c r="B1260" s="23">
        <f>VLOOKUP(H1260,Nomes!$H$2:$I$79,2,FALSE)</f>
        <v>10</v>
      </c>
      <c r="C1260" s="23">
        <f>VLOOKUP(D1260,Nomes!$C$2:$D$18,2,FALSE)</f>
        <v>17</v>
      </c>
      <c r="D1260" s="23">
        <v>2018</v>
      </c>
      <c r="E1260" s="23">
        <v>32</v>
      </c>
      <c r="F1260" s="23" t="s">
        <v>14</v>
      </c>
      <c r="G1260" s="23" t="s">
        <v>55</v>
      </c>
      <c r="H1260" s="23" t="s">
        <v>56</v>
      </c>
      <c r="I1260" s="23"/>
      <c r="J1260" s="23" t="s">
        <v>32</v>
      </c>
      <c r="K1260" s="23" t="s">
        <v>33</v>
      </c>
      <c r="L1260" s="23">
        <f>VLOOKUP(H1260,Regiões!$A$1:$E$79,4,FALSE)</f>
        <v>5</v>
      </c>
      <c r="M1260" s="23" t="str">
        <f>VLOOKUP(H1260,Regiões!$A$1:$E$79,5,FALSE)</f>
        <v>Central Sul</v>
      </c>
      <c r="N1260" s="92">
        <v>11187.534</v>
      </c>
      <c r="O1260" s="92">
        <v>62894.959000000003</v>
      </c>
      <c r="P1260" s="91">
        <f t="shared" si="54"/>
        <v>134029.58299999998</v>
      </c>
      <c r="Q1260" s="91">
        <v>75418.752999999997</v>
      </c>
      <c r="R1260" s="92">
        <v>58610.83</v>
      </c>
      <c r="S1260" s="92">
        <v>39486.629999999997</v>
      </c>
      <c r="T1260" s="92">
        <v>247598.70600000001</v>
      </c>
      <c r="U1260" s="91">
        <v>11765</v>
      </c>
      <c r="V1260" s="91">
        <v>21045.360000000001</v>
      </c>
    </row>
    <row r="1261" spans="1:22" x14ac:dyDescent="0.25">
      <c r="A1261" s="27" t="str">
        <f t="shared" si="53"/>
        <v>32008052018</v>
      </c>
      <c r="B1261" s="23">
        <f>VLOOKUP(H1261,Nomes!$H$2:$I$79,2,FALSE)</f>
        <v>11</v>
      </c>
      <c r="C1261" s="23">
        <f>VLOOKUP(D1261,Nomes!$C$2:$D$18,2,FALSE)</f>
        <v>17</v>
      </c>
      <c r="D1261" s="23">
        <v>2018</v>
      </c>
      <c r="E1261" s="23">
        <v>32</v>
      </c>
      <c r="F1261" s="23" t="s">
        <v>14</v>
      </c>
      <c r="G1261" s="23" t="s">
        <v>57</v>
      </c>
      <c r="H1261" s="23" t="s">
        <v>58</v>
      </c>
      <c r="I1261" s="23"/>
      <c r="J1261" s="23" t="s">
        <v>22</v>
      </c>
      <c r="K1261" s="23" t="s">
        <v>23</v>
      </c>
      <c r="L1261" s="23">
        <f>VLOOKUP(H1261,Regiões!$A$1:$E$79,4,FALSE)</f>
        <v>8</v>
      </c>
      <c r="M1261" s="23" t="str">
        <f>VLOOKUP(H1261,Regiões!$A$1:$E$79,5,FALSE)</f>
        <v>Centro-Oeste</v>
      </c>
      <c r="N1261" s="92">
        <v>32096.446</v>
      </c>
      <c r="O1261" s="92">
        <v>295835.98</v>
      </c>
      <c r="P1261" s="91">
        <f t="shared" si="54"/>
        <v>338504.73300000001</v>
      </c>
      <c r="Q1261" s="91">
        <v>201100.894</v>
      </c>
      <c r="R1261" s="92">
        <v>137403.83900000001</v>
      </c>
      <c r="S1261" s="92">
        <v>38425.919999999998</v>
      </c>
      <c r="T1261" s="92">
        <v>704863.07799999998</v>
      </c>
      <c r="U1261" s="91">
        <v>30862</v>
      </c>
      <c r="V1261" s="91">
        <v>22839.19</v>
      </c>
    </row>
    <row r="1262" spans="1:22" x14ac:dyDescent="0.25">
      <c r="A1262" s="27" t="str">
        <f t="shared" si="53"/>
        <v>32009042018</v>
      </c>
      <c r="B1262" s="23">
        <f>VLOOKUP(H1262,Nomes!$H$2:$I$79,2,FALSE)</f>
        <v>12</v>
      </c>
      <c r="C1262" s="23">
        <f>VLOOKUP(D1262,Nomes!$C$2:$D$18,2,FALSE)</f>
        <v>17</v>
      </c>
      <c r="D1262" s="23">
        <v>2018</v>
      </c>
      <c r="E1262" s="23">
        <v>32</v>
      </c>
      <c r="F1262" s="23" t="s">
        <v>14</v>
      </c>
      <c r="G1262" s="23" t="s">
        <v>59</v>
      </c>
      <c r="H1262" s="23" t="s">
        <v>29</v>
      </c>
      <c r="I1262" s="23"/>
      <c r="J1262" s="23" t="s">
        <v>22</v>
      </c>
      <c r="K1262" s="23" t="s">
        <v>23</v>
      </c>
      <c r="L1262" s="23">
        <f>VLOOKUP(H1262,Regiões!$A$1:$E$79,4,FALSE)</f>
        <v>10</v>
      </c>
      <c r="M1262" s="23" t="str">
        <f>VLOOKUP(H1262,Regiões!$A$1:$E$79,5,FALSE)</f>
        <v>Noroeste</v>
      </c>
      <c r="N1262" s="92">
        <v>37752.453999999998</v>
      </c>
      <c r="O1262" s="92">
        <v>238845.76199999999</v>
      </c>
      <c r="P1262" s="91">
        <f t="shared" si="54"/>
        <v>491281.38699999999</v>
      </c>
      <c r="Q1262" s="91">
        <v>306104.99599999998</v>
      </c>
      <c r="R1262" s="92">
        <v>185176.391</v>
      </c>
      <c r="S1262" s="92">
        <v>74220.952999999994</v>
      </c>
      <c r="T1262" s="92">
        <v>842100.554</v>
      </c>
      <c r="U1262" s="91">
        <v>44315</v>
      </c>
      <c r="V1262" s="91">
        <v>19002.61</v>
      </c>
    </row>
    <row r="1263" spans="1:22" x14ac:dyDescent="0.25">
      <c r="A1263" s="27" t="str">
        <f t="shared" si="53"/>
        <v>32010012018</v>
      </c>
      <c r="B1263" s="23">
        <f>VLOOKUP(H1263,Nomes!$H$2:$I$79,2,FALSE)</f>
        <v>13</v>
      </c>
      <c r="C1263" s="23">
        <f>VLOOKUP(D1263,Nomes!$C$2:$D$18,2,FALSE)</f>
        <v>17</v>
      </c>
      <c r="D1263" s="23">
        <v>2018</v>
      </c>
      <c r="E1263" s="23">
        <v>32</v>
      </c>
      <c r="F1263" s="23" t="s">
        <v>14</v>
      </c>
      <c r="G1263" s="23" t="s">
        <v>60</v>
      </c>
      <c r="H1263" s="23" t="s">
        <v>61</v>
      </c>
      <c r="I1263" s="23"/>
      <c r="J1263" s="23" t="s">
        <v>22</v>
      </c>
      <c r="K1263" s="23" t="s">
        <v>23</v>
      </c>
      <c r="L1263" s="23">
        <f>VLOOKUP(H1263,Regiões!$A$1:$E$79,4,FALSE)</f>
        <v>9</v>
      </c>
      <c r="M1263" s="23" t="str">
        <f>VLOOKUP(H1263,Regiões!$A$1:$E$79,5,FALSE)</f>
        <v>Nordeste</v>
      </c>
      <c r="N1263" s="92">
        <v>37917.853999999999</v>
      </c>
      <c r="O1263" s="92">
        <v>18684.973000000002</v>
      </c>
      <c r="P1263" s="91">
        <f t="shared" si="54"/>
        <v>141842.80300000001</v>
      </c>
      <c r="Q1263" s="91">
        <v>75666.667000000001</v>
      </c>
      <c r="R1263" s="92">
        <v>66176.135999999999</v>
      </c>
      <c r="S1263" s="92">
        <v>13054.868</v>
      </c>
      <c r="T1263" s="92">
        <v>211500.49799999999</v>
      </c>
      <c r="U1263" s="91">
        <v>14982</v>
      </c>
      <c r="V1263" s="91">
        <v>14116.97</v>
      </c>
    </row>
    <row r="1264" spans="1:22" x14ac:dyDescent="0.25">
      <c r="A1264" s="27" t="str">
        <f t="shared" si="53"/>
        <v>32011002018</v>
      </c>
      <c r="B1264" s="23">
        <f>VLOOKUP(H1264,Nomes!$H$2:$I$79,2,FALSE)</f>
        <v>14</v>
      </c>
      <c r="C1264" s="23">
        <f>VLOOKUP(D1264,Nomes!$C$2:$D$18,2,FALSE)</f>
        <v>17</v>
      </c>
      <c r="D1264" s="23">
        <v>2018</v>
      </c>
      <c r="E1264" s="23">
        <v>32</v>
      </c>
      <c r="F1264" s="23" t="s">
        <v>14</v>
      </c>
      <c r="G1264" s="23" t="s">
        <v>62</v>
      </c>
      <c r="H1264" s="23" t="s">
        <v>63</v>
      </c>
      <c r="I1264" s="23"/>
      <c r="J1264" s="23" t="s">
        <v>32</v>
      </c>
      <c r="K1264" s="23" t="s">
        <v>33</v>
      </c>
      <c r="L1264" s="23">
        <f>VLOOKUP(H1264,Regiões!$A$1:$E$79,4,FALSE)</f>
        <v>6</v>
      </c>
      <c r="M1264" s="23" t="str">
        <f>VLOOKUP(H1264,Regiões!$A$1:$E$79,5,FALSE)</f>
        <v>Caparaó</v>
      </c>
      <c r="N1264" s="92">
        <v>3593.299</v>
      </c>
      <c r="O1264" s="92">
        <v>20895.844000000001</v>
      </c>
      <c r="P1264" s="91">
        <f t="shared" si="54"/>
        <v>139227.894</v>
      </c>
      <c r="Q1264" s="91">
        <v>92037.486000000004</v>
      </c>
      <c r="R1264" s="92">
        <v>47190.408000000003</v>
      </c>
      <c r="S1264" s="92">
        <v>16962.986000000001</v>
      </c>
      <c r="T1264" s="92">
        <v>180680.02299999999</v>
      </c>
      <c r="U1264" s="91">
        <v>9910</v>
      </c>
      <c r="V1264" s="91">
        <v>18232.09</v>
      </c>
    </row>
    <row r="1265" spans="1:22" x14ac:dyDescent="0.25">
      <c r="A1265" s="27" t="str">
        <f t="shared" si="53"/>
        <v>32011592018</v>
      </c>
      <c r="B1265" s="23">
        <f>VLOOKUP(H1265,Nomes!$H$2:$I$79,2,FALSE)</f>
        <v>15</v>
      </c>
      <c r="C1265" s="23">
        <f>VLOOKUP(D1265,Nomes!$C$2:$D$18,2,FALSE)</f>
        <v>17</v>
      </c>
      <c r="D1265" s="23">
        <v>2018</v>
      </c>
      <c r="E1265" s="23">
        <v>32</v>
      </c>
      <c r="F1265" s="23" t="s">
        <v>14</v>
      </c>
      <c r="G1265" s="23" t="s">
        <v>64</v>
      </c>
      <c r="H1265" s="23" t="s">
        <v>65</v>
      </c>
      <c r="I1265" s="23"/>
      <c r="J1265" s="23" t="s">
        <v>17</v>
      </c>
      <c r="K1265" s="23" t="s">
        <v>18</v>
      </c>
      <c r="L1265" s="23">
        <f>VLOOKUP(H1265,Regiões!$A$1:$E$79,4,FALSE)</f>
        <v>3</v>
      </c>
      <c r="M1265" s="23" t="str">
        <f>VLOOKUP(H1265,Regiões!$A$1:$E$79,5,FALSE)</f>
        <v>Sudoeste Serrana</v>
      </c>
      <c r="N1265" s="92">
        <v>100247.031</v>
      </c>
      <c r="O1265" s="92">
        <v>12983.097</v>
      </c>
      <c r="P1265" s="91">
        <f t="shared" si="54"/>
        <v>111723.973</v>
      </c>
      <c r="Q1265" s="91">
        <v>54865.214</v>
      </c>
      <c r="R1265" s="92">
        <v>56858.758999999998</v>
      </c>
      <c r="S1265" s="92">
        <v>7328.6149999999998</v>
      </c>
      <c r="T1265" s="92">
        <v>232282.71599999999</v>
      </c>
      <c r="U1265" s="91">
        <v>12381</v>
      </c>
      <c r="V1265" s="91">
        <v>18761.22</v>
      </c>
    </row>
    <row r="1266" spans="1:22" x14ac:dyDescent="0.25">
      <c r="A1266" s="27" t="str">
        <f t="shared" si="53"/>
        <v>32012092018</v>
      </c>
      <c r="B1266" s="23">
        <f>VLOOKUP(H1266,Nomes!$H$2:$I$79,2,FALSE)</f>
        <v>16</v>
      </c>
      <c r="C1266" s="23">
        <f>VLOOKUP(D1266,Nomes!$C$2:$D$18,2,FALSE)</f>
        <v>17</v>
      </c>
      <c r="D1266" s="23">
        <v>2018</v>
      </c>
      <c r="E1266" s="23">
        <v>32</v>
      </c>
      <c r="F1266" s="23" t="s">
        <v>14</v>
      </c>
      <c r="G1266" s="23" t="s">
        <v>66</v>
      </c>
      <c r="H1266" s="23" t="s">
        <v>48</v>
      </c>
      <c r="I1266" s="23"/>
      <c r="J1266" s="23" t="s">
        <v>32</v>
      </c>
      <c r="K1266" s="23" t="s">
        <v>33</v>
      </c>
      <c r="L1266" s="23">
        <f>VLOOKUP(H1266,Regiões!$A$1:$E$79,4,FALSE)</f>
        <v>5</v>
      </c>
      <c r="M1266" s="23" t="str">
        <f>VLOOKUP(H1266,Regiões!$A$1:$E$79,5,FALSE)</f>
        <v>Central Sul</v>
      </c>
      <c r="N1266" s="92">
        <v>46243.887999999999</v>
      </c>
      <c r="O1266" s="92">
        <v>926606.54700000002</v>
      </c>
      <c r="P1266" s="91">
        <f t="shared" si="54"/>
        <v>3313458.7290000003</v>
      </c>
      <c r="Q1266" s="91">
        <v>2432126.2310000001</v>
      </c>
      <c r="R1266" s="92">
        <v>881332.49800000002</v>
      </c>
      <c r="S1266" s="92">
        <v>550771.01</v>
      </c>
      <c r="T1266" s="92">
        <v>4837080.1730000004</v>
      </c>
      <c r="U1266" s="91">
        <v>207324</v>
      </c>
      <c r="V1266" s="91">
        <v>23331.02</v>
      </c>
    </row>
    <row r="1267" spans="1:22" x14ac:dyDescent="0.25">
      <c r="A1267" s="27" t="str">
        <f t="shared" si="53"/>
        <v>32013082018</v>
      </c>
      <c r="B1267" s="23">
        <f>VLOOKUP(H1267,Nomes!$H$2:$I$79,2,FALSE)</f>
        <v>17</v>
      </c>
      <c r="C1267" s="23">
        <f>VLOOKUP(D1267,Nomes!$C$2:$D$18,2,FALSE)</f>
        <v>17</v>
      </c>
      <c r="D1267" s="23">
        <v>2018</v>
      </c>
      <c r="E1267" s="23">
        <v>32</v>
      </c>
      <c r="F1267" s="23" t="s">
        <v>14</v>
      </c>
      <c r="G1267" s="23" t="s">
        <v>67</v>
      </c>
      <c r="H1267" s="23" t="s">
        <v>68</v>
      </c>
      <c r="I1267" s="23" t="s">
        <v>69</v>
      </c>
      <c r="J1267" s="23" t="s">
        <v>17</v>
      </c>
      <c r="K1267" s="23" t="s">
        <v>18</v>
      </c>
      <c r="L1267" s="23">
        <f>VLOOKUP(H1267,Regiões!$A$1:$E$79,4,FALSE)</f>
        <v>1</v>
      </c>
      <c r="M1267" s="23" t="str">
        <f>VLOOKUP(H1267,Regiões!$A$1:$E$79,5,FALSE)</f>
        <v>Metropolitana</v>
      </c>
      <c r="N1267" s="92">
        <v>10841.858</v>
      </c>
      <c r="O1267" s="92">
        <v>944639.04299999995</v>
      </c>
      <c r="P1267" s="91">
        <f t="shared" si="54"/>
        <v>5999229.3200000003</v>
      </c>
      <c r="Q1267" s="91">
        <v>4629870.1310000001</v>
      </c>
      <c r="R1267" s="92">
        <v>1369359.189</v>
      </c>
      <c r="S1267" s="92">
        <v>2449626.341</v>
      </c>
      <c r="T1267" s="92">
        <v>9404336.5629999992</v>
      </c>
      <c r="U1267" s="91">
        <v>378603</v>
      </c>
      <c r="V1267" s="91">
        <v>24839.57</v>
      </c>
    </row>
    <row r="1268" spans="1:22" x14ac:dyDescent="0.25">
      <c r="A1268" s="27" t="str">
        <f t="shared" si="53"/>
        <v>32014072018</v>
      </c>
      <c r="B1268" s="23">
        <f>VLOOKUP(H1268,Nomes!$H$2:$I$79,2,FALSE)</f>
        <v>18</v>
      </c>
      <c r="C1268" s="23">
        <f>VLOOKUP(D1268,Nomes!$C$2:$D$18,2,FALSE)</f>
        <v>17</v>
      </c>
      <c r="D1268" s="23">
        <v>2018</v>
      </c>
      <c r="E1268" s="23">
        <v>32</v>
      </c>
      <c r="F1268" s="23" t="s">
        <v>14</v>
      </c>
      <c r="G1268" s="23" t="s">
        <v>72</v>
      </c>
      <c r="H1268" s="23" t="s">
        <v>73</v>
      </c>
      <c r="I1268" s="23"/>
      <c r="J1268" s="23" t="s">
        <v>32</v>
      </c>
      <c r="K1268" s="23" t="s">
        <v>33</v>
      </c>
      <c r="L1268" s="23">
        <f>VLOOKUP(H1268,Regiões!$A$1:$E$79,4,FALSE)</f>
        <v>5</v>
      </c>
      <c r="M1268" s="23" t="str">
        <f>VLOOKUP(H1268,Regiões!$A$1:$E$79,5,FALSE)</f>
        <v>Central Sul</v>
      </c>
      <c r="N1268" s="92">
        <v>75883.712</v>
      </c>
      <c r="O1268" s="92">
        <v>208439.22</v>
      </c>
      <c r="P1268" s="91">
        <f t="shared" si="54"/>
        <v>504114.70999999996</v>
      </c>
      <c r="Q1268" s="91">
        <v>338361.03399999999</v>
      </c>
      <c r="R1268" s="92">
        <v>165753.67600000001</v>
      </c>
      <c r="S1268" s="92">
        <v>89547.081000000006</v>
      </c>
      <c r="T1268" s="92">
        <v>877984.72199999995</v>
      </c>
      <c r="U1268" s="91">
        <v>37317</v>
      </c>
      <c r="V1268" s="91">
        <v>23527.74</v>
      </c>
    </row>
    <row r="1269" spans="1:22" x14ac:dyDescent="0.25">
      <c r="A1269" s="27" t="str">
        <f t="shared" si="53"/>
        <v>32015062018</v>
      </c>
      <c r="B1269" s="23">
        <f>VLOOKUP(H1269,Nomes!$H$2:$I$79,2,FALSE)</f>
        <v>19</v>
      </c>
      <c r="C1269" s="23">
        <f>VLOOKUP(D1269,Nomes!$C$2:$D$18,2,FALSE)</f>
        <v>17</v>
      </c>
      <c r="D1269" s="23">
        <v>2018</v>
      </c>
      <c r="E1269" s="23">
        <v>32</v>
      </c>
      <c r="F1269" s="23" t="s">
        <v>14</v>
      </c>
      <c r="G1269" s="23" t="s">
        <v>74</v>
      </c>
      <c r="H1269" s="23" t="s">
        <v>42</v>
      </c>
      <c r="I1269" s="23"/>
      <c r="J1269" s="23" t="s">
        <v>22</v>
      </c>
      <c r="K1269" s="23" t="s">
        <v>23</v>
      </c>
      <c r="L1269" s="23">
        <f>VLOOKUP(H1269,Regiões!$A$1:$E$79,4,FALSE)</f>
        <v>8</v>
      </c>
      <c r="M1269" s="23" t="str">
        <f>VLOOKUP(H1269,Regiões!$A$1:$E$79,5,FALSE)</f>
        <v>Centro-Oeste</v>
      </c>
      <c r="N1269" s="92">
        <v>77566.111000000004</v>
      </c>
      <c r="O1269" s="92">
        <v>827423.79</v>
      </c>
      <c r="P1269" s="91">
        <f t="shared" si="54"/>
        <v>2167886.7649999997</v>
      </c>
      <c r="Q1269" s="91">
        <v>1618543.5179999999</v>
      </c>
      <c r="R1269" s="92">
        <v>549343.24699999997</v>
      </c>
      <c r="S1269" s="92">
        <v>403592.57299999997</v>
      </c>
      <c r="T1269" s="92">
        <v>3476469.2390000001</v>
      </c>
      <c r="U1269" s="91">
        <v>121580</v>
      </c>
      <c r="V1269" s="91">
        <v>28594.09</v>
      </c>
    </row>
    <row r="1270" spans="1:22" x14ac:dyDescent="0.25">
      <c r="A1270" s="27" t="str">
        <f t="shared" si="53"/>
        <v>32016052018</v>
      </c>
      <c r="B1270" s="23">
        <f>VLOOKUP(H1270,Nomes!$H$2:$I$79,2,FALSE)</f>
        <v>20</v>
      </c>
      <c r="C1270" s="23">
        <f>VLOOKUP(D1270,Nomes!$C$2:$D$18,2,FALSE)</f>
        <v>17</v>
      </c>
      <c r="D1270" s="23">
        <v>2018</v>
      </c>
      <c r="E1270" s="23">
        <v>32</v>
      </c>
      <c r="F1270" s="23" t="s">
        <v>14</v>
      </c>
      <c r="G1270" s="23" t="s">
        <v>75</v>
      </c>
      <c r="H1270" s="23" t="s">
        <v>76</v>
      </c>
      <c r="I1270" s="23"/>
      <c r="J1270" s="23" t="s">
        <v>51</v>
      </c>
      <c r="K1270" s="23" t="s">
        <v>52</v>
      </c>
      <c r="L1270" s="23">
        <f>VLOOKUP(H1270,Regiões!$A$1:$E$79,4,FALSE)</f>
        <v>9</v>
      </c>
      <c r="M1270" s="23" t="str">
        <f>VLOOKUP(H1270,Regiões!$A$1:$E$79,5,FALSE)</f>
        <v>Nordeste</v>
      </c>
      <c r="N1270" s="92">
        <v>47689.589</v>
      </c>
      <c r="O1270" s="92">
        <v>56772.904000000002</v>
      </c>
      <c r="P1270" s="91">
        <f t="shared" si="54"/>
        <v>284227.484</v>
      </c>
      <c r="Q1270" s="91">
        <v>135219.739</v>
      </c>
      <c r="R1270" s="92">
        <v>149007.745</v>
      </c>
      <c r="S1270" s="92">
        <v>31532.506000000001</v>
      </c>
      <c r="T1270" s="92">
        <v>420222.48200000002</v>
      </c>
      <c r="U1270" s="91">
        <v>30849</v>
      </c>
      <c r="V1270" s="91">
        <v>13621.92</v>
      </c>
    </row>
    <row r="1271" spans="1:22" x14ac:dyDescent="0.25">
      <c r="A1271" s="27" t="str">
        <f t="shared" si="53"/>
        <v>32017042018</v>
      </c>
      <c r="B1271" s="23">
        <f>VLOOKUP(H1271,Nomes!$H$2:$I$79,2,FALSE)</f>
        <v>21</v>
      </c>
      <c r="C1271" s="23">
        <f>VLOOKUP(D1271,Nomes!$C$2:$D$18,2,FALSE)</f>
        <v>17</v>
      </c>
      <c r="D1271" s="23">
        <v>2018</v>
      </c>
      <c r="E1271" s="23">
        <v>32</v>
      </c>
      <c r="F1271" s="23" t="s">
        <v>14</v>
      </c>
      <c r="G1271" s="23" t="s">
        <v>79</v>
      </c>
      <c r="H1271" s="23" t="s">
        <v>80</v>
      </c>
      <c r="I1271" s="23"/>
      <c r="J1271" s="23" t="s">
        <v>17</v>
      </c>
      <c r="K1271" s="23" t="s">
        <v>18</v>
      </c>
      <c r="L1271" s="23">
        <f>VLOOKUP(H1271,Regiões!$A$1:$E$79,4,FALSE)</f>
        <v>3</v>
      </c>
      <c r="M1271" s="23" t="str">
        <f>VLOOKUP(H1271,Regiões!$A$1:$E$79,5,FALSE)</f>
        <v>Sudoeste Serrana</v>
      </c>
      <c r="N1271" s="92">
        <v>27179.327000000001</v>
      </c>
      <c r="O1271" s="92">
        <v>23469.483</v>
      </c>
      <c r="P1271" s="91">
        <f t="shared" si="54"/>
        <v>132408.22200000001</v>
      </c>
      <c r="Q1271" s="91">
        <v>72455.142000000007</v>
      </c>
      <c r="R1271" s="92">
        <v>59953.08</v>
      </c>
      <c r="S1271" s="92">
        <v>12994.878000000001</v>
      </c>
      <c r="T1271" s="92">
        <v>196051.91</v>
      </c>
      <c r="U1271" s="91">
        <v>12638</v>
      </c>
      <c r="V1271" s="91">
        <v>15512.89</v>
      </c>
    </row>
    <row r="1272" spans="1:22" x14ac:dyDescent="0.25">
      <c r="A1272" s="27" t="str">
        <f t="shared" si="53"/>
        <v>32018032018</v>
      </c>
      <c r="B1272" s="23">
        <f>VLOOKUP(H1272,Nomes!$H$2:$I$79,2,FALSE)</f>
        <v>22</v>
      </c>
      <c r="C1272" s="23">
        <f>VLOOKUP(D1272,Nomes!$C$2:$D$18,2,FALSE)</f>
        <v>17</v>
      </c>
      <c r="D1272" s="23">
        <v>2018</v>
      </c>
      <c r="E1272" s="23">
        <v>32</v>
      </c>
      <c r="F1272" s="23" t="s">
        <v>14</v>
      </c>
      <c r="G1272" s="23" t="s">
        <v>81</v>
      </c>
      <c r="H1272" s="23" t="s">
        <v>82</v>
      </c>
      <c r="I1272" s="23"/>
      <c r="J1272" s="23" t="s">
        <v>32</v>
      </c>
      <c r="K1272" s="23" t="s">
        <v>33</v>
      </c>
      <c r="L1272" s="23">
        <f>VLOOKUP(H1272,Regiões!$A$1:$E$79,4,FALSE)</f>
        <v>6</v>
      </c>
      <c r="M1272" s="23" t="str">
        <f>VLOOKUP(H1272,Regiões!$A$1:$E$79,5,FALSE)</f>
        <v>Caparaó</v>
      </c>
      <c r="N1272" s="92">
        <v>14970.626</v>
      </c>
      <c r="O1272" s="92">
        <v>4039.0729999999999</v>
      </c>
      <c r="P1272" s="91">
        <f t="shared" si="54"/>
        <v>45340.074999999997</v>
      </c>
      <c r="Q1272" s="91">
        <v>21185.873</v>
      </c>
      <c r="R1272" s="92">
        <v>24154.202000000001</v>
      </c>
      <c r="S1272" s="92">
        <v>3410.9940000000001</v>
      </c>
      <c r="T1272" s="92">
        <v>67760.767999999996</v>
      </c>
      <c r="U1272" s="91">
        <v>4338</v>
      </c>
      <c r="V1272" s="91">
        <v>15620.28</v>
      </c>
    </row>
    <row r="1273" spans="1:22" x14ac:dyDescent="0.25">
      <c r="A1273" s="27" t="str">
        <f t="shared" si="53"/>
        <v>32019022018</v>
      </c>
      <c r="B1273" s="23">
        <f>VLOOKUP(H1273,Nomes!$H$2:$I$79,2,FALSE)</f>
        <v>23</v>
      </c>
      <c r="C1273" s="23">
        <f>VLOOKUP(D1273,Nomes!$C$2:$D$18,2,FALSE)</f>
        <v>17</v>
      </c>
      <c r="D1273" s="23">
        <v>2018</v>
      </c>
      <c r="E1273" s="23">
        <v>32</v>
      </c>
      <c r="F1273" s="23" t="s">
        <v>14</v>
      </c>
      <c r="G1273" s="23" t="s">
        <v>83</v>
      </c>
      <c r="H1273" s="23" t="s">
        <v>84</v>
      </c>
      <c r="I1273" s="23"/>
      <c r="J1273" s="23" t="s">
        <v>17</v>
      </c>
      <c r="K1273" s="23" t="s">
        <v>18</v>
      </c>
      <c r="L1273" s="23">
        <f>VLOOKUP(H1273,Regiões!$A$1:$E$79,4,FALSE)</f>
        <v>3</v>
      </c>
      <c r="M1273" s="23" t="str">
        <f>VLOOKUP(H1273,Regiões!$A$1:$E$79,5,FALSE)</f>
        <v>Sudoeste Serrana</v>
      </c>
      <c r="N1273" s="92">
        <v>113501.519</v>
      </c>
      <c r="O1273" s="92">
        <v>92852.403999999995</v>
      </c>
      <c r="P1273" s="91">
        <f t="shared" si="54"/>
        <v>448679.78300000005</v>
      </c>
      <c r="Q1273" s="91">
        <v>295076.23100000003</v>
      </c>
      <c r="R1273" s="92">
        <v>153603.552</v>
      </c>
      <c r="S1273" s="92">
        <v>44687.220999999998</v>
      </c>
      <c r="T1273" s="92">
        <v>699720.92700000003</v>
      </c>
      <c r="U1273" s="91">
        <v>33711</v>
      </c>
      <c r="V1273" s="91">
        <v>20756.46</v>
      </c>
    </row>
    <row r="1274" spans="1:22" x14ac:dyDescent="0.25">
      <c r="A1274" s="27" t="str">
        <f t="shared" si="53"/>
        <v>32020092018</v>
      </c>
      <c r="B1274" s="23">
        <f>VLOOKUP(H1274,Nomes!$H$2:$I$79,2,FALSE)</f>
        <v>24</v>
      </c>
      <c r="C1274" s="23">
        <f>VLOOKUP(D1274,Nomes!$C$2:$D$18,2,FALSE)</f>
        <v>17</v>
      </c>
      <c r="D1274" s="23">
        <v>2018</v>
      </c>
      <c r="E1274" s="23">
        <v>32</v>
      </c>
      <c r="F1274" s="23" t="s">
        <v>14</v>
      </c>
      <c r="G1274" s="23" t="s">
        <v>85</v>
      </c>
      <c r="H1274" s="23" t="s">
        <v>86</v>
      </c>
      <c r="I1274" s="23"/>
      <c r="J1274" s="23" t="s">
        <v>32</v>
      </c>
      <c r="K1274" s="23" t="s">
        <v>33</v>
      </c>
      <c r="L1274" s="23">
        <f>VLOOKUP(H1274,Regiões!$A$1:$E$79,4,FALSE)</f>
        <v>6</v>
      </c>
      <c r="M1274" s="23" t="str">
        <f>VLOOKUP(H1274,Regiões!$A$1:$E$79,5,FALSE)</f>
        <v>Caparaó</v>
      </c>
      <c r="N1274" s="92">
        <v>21065.550999999999</v>
      </c>
      <c r="O1274" s="92">
        <v>10963.743</v>
      </c>
      <c r="P1274" s="91">
        <f t="shared" si="54"/>
        <v>89882.252999999997</v>
      </c>
      <c r="Q1274" s="91">
        <v>55839.228000000003</v>
      </c>
      <c r="R1274" s="92">
        <v>34043.025000000001</v>
      </c>
      <c r="S1274" s="92">
        <v>11237.725</v>
      </c>
      <c r="T1274" s="92">
        <v>133149.27299999999</v>
      </c>
      <c r="U1274" s="91">
        <v>6727</v>
      </c>
      <c r="V1274" s="91">
        <v>19793.259999999998</v>
      </c>
    </row>
    <row r="1275" spans="1:22" x14ac:dyDescent="0.25">
      <c r="A1275" s="27" t="str">
        <f t="shared" si="53"/>
        <v>32021082018</v>
      </c>
      <c r="B1275" s="23">
        <f>VLOOKUP(H1275,Nomes!$H$2:$I$79,2,FALSE)</f>
        <v>25</v>
      </c>
      <c r="C1275" s="23">
        <f>VLOOKUP(D1275,Nomes!$C$2:$D$18,2,FALSE)</f>
        <v>17</v>
      </c>
      <c r="D1275" s="23">
        <v>2018</v>
      </c>
      <c r="E1275" s="23">
        <v>32</v>
      </c>
      <c r="F1275" s="23" t="s">
        <v>14</v>
      </c>
      <c r="G1275" s="23" t="s">
        <v>87</v>
      </c>
      <c r="H1275" s="23" t="s">
        <v>88</v>
      </c>
      <c r="I1275" s="23"/>
      <c r="J1275" s="23" t="s">
        <v>22</v>
      </c>
      <c r="K1275" s="23" t="s">
        <v>23</v>
      </c>
      <c r="L1275" s="23">
        <f>VLOOKUP(H1275,Regiões!$A$1:$E$79,4,FALSE)</f>
        <v>10</v>
      </c>
      <c r="M1275" s="23" t="str">
        <f>VLOOKUP(H1275,Regiões!$A$1:$E$79,5,FALSE)</f>
        <v>Noroeste</v>
      </c>
      <c r="N1275" s="92">
        <v>55170.64</v>
      </c>
      <c r="O1275" s="92">
        <v>43889.63</v>
      </c>
      <c r="P1275" s="91">
        <f t="shared" si="54"/>
        <v>190377.25200000001</v>
      </c>
      <c r="Q1275" s="91">
        <v>95227.395000000004</v>
      </c>
      <c r="R1275" s="92">
        <v>95149.857000000004</v>
      </c>
      <c r="S1275" s="92">
        <v>12842.708000000001</v>
      </c>
      <c r="T1275" s="92">
        <v>302280.23</v>
      </c>
      <c r="U1275" s="91">
        <v>23014</v>
      </c>
      <c r="V1275" s="91">
        <v>13134.62</v>
      </c>
    </row>
    <row r="1276" spans="1:22" x14ac:dyDescent="0.25">
      <c r="A1276" s="27" t="str">
        <f t="shared" si="53"/>
        <v>32022072018</v>
      </c>
      <c r="B1276" s="23">
        <f>VLOOKUP(H1276,Nomes!$H$2:$I$79,2,FALSE)</f>
        <v>26</v>
      </c>
      <c r="C1276" s="23">
        <f>VLOOKUP(D1276,Nomes!$C$2:$D$18,2,FALSE)</f>
        <v>17</v>
      </c>
      <c r="D1276" s="23">
        <v>2018</v>
      </c>
      <c r="E1276" s="23">
        <v>32</v>
      </c>
      <c r="F1276" s="23" t="s">
        <v>14</v>
      </c>
      <c r="G1276" s="23" t="s">
        <v>89</v>
      </c>
      <c r="H1276" s="23" t="s">
        <v>90</v>
      </c>
      <c r="I1276" s="23" t="s">
        <v>69</v>
      </c>
      <c r="J1276" s="23" t="s">
        <v>51</v>
      </c>
      <c r="K1276" s="23" t="s">
        <v>52</v>
      </c>
      <c r="L1276" s="23">
        <f>VLOOKUP(H1276,Regiões!$A$1:$E$79,4,FALSE)</f>
        <v>1</v>
      </c>
      <c r="M1276" s="23" t="str">
        <f>VLOOKUP(H1276,Regiões!$A$1:$E$79,5,FALSE)</f>
        <v>Metropolitana</v>
      </c>
      <c r="N1276" s="92">
        <v>28954.938999999998</v>
      </c>
      <c r="O1276" s="92">
        <v>141349.06899999999</v>
      </c>
      <c r="P1276" s="91">
        <f t="shared" si="54"/>
        <v>244136.598</v>
      </c>
      <c r="Q1276" s="91">
        <v>138670.44699999999</v>
      </c>
      <c r="R1276" s="92">
        <v>105466.151</v>
      </c>
      <c r="S1276" s="92">
        <v>32968.330999999998</v>
      </c>
      <c r="T1276" s="92">
        <v>447408.93800000002</v>
      </c>
      <c r="U1276" s="91">
        <v>21061</v>
      </c>
      <c r="V1276" s="91">
        <v>21243.48</v>
      </c>
    </row>
    <row r="1277" spans="1:22" x14ac:dyDescent="0.25">
      <c r="A1277" s="27" t="str">
        <f t="shared" si="53"/>
        <v>32022562018</v>
      </c>
      <c r="B1277" s="23">
        <f>VLOOKUP(H1277,Nomes!$H$2:$I$79,2,FALSE)</f>
        <v>27</v>
      </c>
      <c r="C1277" s="23">
        <f>VLOOKUP(D1277,Nomes!$C$2:$D$18,2,FALSE)</f>
        <v>17</v>
      </c>
      <c r="D1277" s="23">
        <v>2018</v>
      </c>
      <c r="E1277" s="23">
        <v>32</v>
      </c>
      <c r="F1277" s="23" t="s">
        <v>14</v>
      </c>
      <c r="G1277" s="23" t="s">
        <v>191</v>
      </c>
      <c r="H1277" s="23" t="s">
        <v>192</v>
      </c>
      <c r="I1277" s="23"/>
      <c r="J1277" s="23" t="s">
        <v>22</v>
      </c>
      <c r="K1277" s="23" t="s">
        <v>23</v>
      </c>
      <c r="L1277" s="23">
        <f>VLOOKUP(H1277,Regiões!$A$1:$E$79,4,FALSE)</f>
        <v>8</v>
      </c>
      <c r="M1277" s="23" t="str">
        <f>VLOOKUP(H1277,Regiões!$A$1:$E$79,5,FALSE)</f>
        <v>Centro-Oeste</v>
      </c>
      <c r="N1277" s="92">
        <v>49705.186000000002</v>
      </c>
      <c r="O1277" s="92">
        <v>47111.523999999998</v>
      </c>
      <c r="P1277" s="91">
        <f t="shared" si="54"/>
        <v>155265.54300000001</v>
      </c>
      <c r="Q1277" s="91">
        <v>98397.649000000005</v>
      </c>
      <c r="R1277" s="92">
        <v>56867.894</v>
      </c>
      <c r="S1277" s="92">
        <v>18137.502</v>
      </c>
      <c r="T1277" s="92">
        <v>270219.75400000002</v>
      </c>
      <c r="U1277" s="91">
        <v>12535</v>
      </c>
      <c r="V1277" s="91">
        <v>21557.22</v>
      </c>
    </row>
    <row r="1278" spans="1:22" x14ac:dyDescent="0.25">
      <c r="A1278" s="27" t="str">
        <f t="shared" si="53"/>
        <v>32023062018</v>
      </c>
      <c r="B1278" s="23">
        <f>VLOOKUP(H1278,Nomes!$H$2:$I$79,2,FALSE)</f>
        <v>28</v>
      </c>
      <c r="C1278" s="23">
        <f>VLOOKUP(D1278,Nomes!$C$2:$D$18,2,FALSE)</f>
        <v>17</v>
      </c>
      <c r="D1278" s="23">
        <v>2018</v>
      </c>
      <c r="E1278" s="23">
        <v>32</v>
      </c>
      <c r="F1278" s="23" t="s">
        <v>14</v>
      </c>
      <c r="G1278" s="23" t="s">
        <v>91</v>
      </c>
      <c r="H1278" s="23" t="s">
        <v>92</v>
      </c>
      <c r="I1278" s="23"/>
      <c r="J1278" s="23" t="s">
        <v>32</v>
      </c>
      <c r="K1278" s="23" t="s">
        <v>33</v>
      </c>
      <c r="L1278" s="23">
        <f>VLOOKUP(H1278,Regiões!$A$1:$E$79,4,FALSE)</f>
        <v>6</v>
      </c>
      <c r="M1278" s="23" t="str">
        <f>VLOOKUP(H1278,Regiões!$A$1:$E$79,5,FALSE)</f>
        <v>Caparaó</v>
      </c>
      <c r="N1278" s="92">
        <v>44365.080999999998</v>
      </c>
      <c r="O1278" s="92">
        <v>57012.432999999997</v>
      </c>
      <c r="P1278" s="91">
        <f t="shared" si="54"/>
        <v>399467.71500000003</v>
      </c>
      <c r="Q1278" s="91">
        <v>267939.06300000002</v>
      </c>
      <c r="R1278" s="92">
        <v>131528.652</v>
      </c>
      <c r="S1278" s="92">
        <v>38716.241999999998</v>
      </c>
      <c r="T1278" s="92">
        <v>539561.47100000002</v>
      </c>
      <c r="U1278" s="91">
        <v>30607</v>
      </c>
      <c r="V1278" s="91">
        <v>17628.7</v>
      </c>
    </row>
    <row r="1279" spans="1:22" x14ac:dyDescent="0.25">
      <c r="A1279" s="27" t="str">
        <f t="shared" si="53"/>
        <v>32024052018</v>
      </c>
      <c r="B1279" s="23">
        <f>VLOOKUP(H1279,Nomes!$H$2:$I$79,2,FALSE)</f>
        <v>29</v>
      </c>
      <c r="C1279" s="23">
        <f>VLOOKUP(D1279,Nomes!$C$2:$D$18,2,FALSE)</f>
        <v>17</v>
      </c>
      <c r="D1279" s="23">
        <v>2018</v>
      </c>
      <c r="E1279" s="23">
        <v>32</v>
      </c>
      <c r="F1279" s="23" t="s">
        <v>14</v>
      </c>
      <c r="G1279" s="23" t="s">
        <v>93</v>
      </c>
      <c r="H1279" s="23" t="s">
        <v>38</v>
      </c>
      <c r="I1279" s="23" t="s">
        <v>69</v>
      </c>
      <c r="J1279" s="23" t="s">
        <v>17</v>
      </c>
      <c r="K1279" s="23" t="s">
        <v>18</v>
      </c>
      <c r="L1279" s="23">
        <f>VLOOKUP(H1279,Regiões!$A$1:$E$79,4,FALSE)</f>
        <v>1</v>
      </c>
      <c r="M1279" s="23" t="str">
        <f>VLOOKUP(H1279,Regiões!$A$1:$E$79,5,FALSE)</f>
        <v>Metropolitana</v>
      </c>
      <c r="N1279" s="92">
        <v>45362.44</v>
      </c>
      <c r="O1279" s="92">
        <v>218355.47500000001</v>
      </c>
      <c r="P1279" s="91">
        <f t="shared" si="54"/>
        <v>1718009.4640000002</v>
      </c>
      <c r="Q1279" s="91">
        <v>1187642.449</v>
      </c>
      <c r="R1279" s="92">
        <v>530367.01500000001</v>
      </c>
      <c r="S1279" s="92">
        <v>178265.32399999999</v>
      </c>
      <c r="T1279" s="92">
        <v>2159992.7030000002</v>
      </c>
      <c r="U1279" s="91">
        <v>122982</v>
      </c>
      <c r="V1279" s="91">
        <v>17563.490000000002</v>
      </c>
    </row>
    <row r="1280" spans="1:22" x14ac:dyDescent="0.25">
      <c r="A1280" s="27" t="str">
        <f t="shared" si="53"/>
        <v>32024542018</v>
      </c>
      <c r="B1280" s="23">
        <f>VLOOKUP(H1280,Nomes!$H$2:$I$79,2,FALSE)</f>
        <v>30</v>
      </c>
      <c r="C1280" s="23">
        <f>VLOOKUP(D1280,Nomes!$C$2:$D$18,2,FALSE)</f>
        <v>17</v>
      </c>
      <c r="D1280" s="23">
        <v>2018</v>
      </c>
      <c r="E1280" s="23">
        <v>32</v>
      </c>
      <c r="F1280" s="23" t="s">
        <v>14</v>
      </c>
      <c r="G1280" s="23" t="s">
        <v>94</v>
      </c>
      <c r="H1280" s="23" t="s">
        <v>95</v>
      </c>
      <c r="I1280" s="23"/>
      <c r="J1280" s="23" t="s">
        <v>32</v>
      </c>
      <c r="K1280" s="23" t="s">
        <v>33</v>
      </c>
      <c r="L1280" s="23">
        <f>VLOOKUP(H1280,Regiões!$A$1:$E$79,4,FALSE)</f>
        <v>6</v>
      </c>
      <c r="M1280" s="23" t="str">
        <f>VLOOKUP(H1280,Regiões!$A$1:$E$79,5,FALSE)</f>
        <v>Caparaó</v>
      </c>
      <c r="N1280" s="92">
        <v>52092.451999999997</v>
      </c>
      <c r="O1280" s="92">
        <v>16976.690999999999</v>
      </c>
      <c r="P1280" s="91">
        <f t="shared" si="54"/>
        <v>242832.45</v>
      </c>
      <c r="Q1280" s="91">
        <v>133848.87100000001</v>
      </c>
      <c r="R1280" s="92">
        <v>108983.579</v>
      </c>
      <c r="S1280" s="92">
        <v>20611.521000000001</v>
      </c>
      <c r="T1280" s="92">
        <v>332513.114</v>
      </c>
      <c r="U1280" s="91">
        <v>25732</v>
      </c>
      <c r="V1280" s="91">
        <v>12922.16</v>
      </c>
    </row>
    <row r="1281" spans="1:22" x14ac:dyDescent="0.25">
      <c r="A1281" s="27" t="str">
        <f t="shared" si="53"/>
        <v>32025042018</v>
      </c>
      <c r="B1281" s="23">
        <f>VLOOKUP(H1281,Nomes!$H$2:$I$79,2,FALSE)</f>
        <v>31</v>
      </c>
      <c r="C1281" s="23">
        <f>VLOOKUP(D1281,Nomes!$C$2:$D$18,2,FALSE)</f>
        <v>17</v>
      </c>
      <c r="D1281" s="23">
        <v>2018</v>
      </c>
      <c r="E1281" s="23">
        <v>32</v>
      </c>
      <c r="F1281" s="23" t="s">
        <v>14</v>
      </c>
      <c r="G1281" s="23" t="s">
        <v>96</v>
      </c>
      <c r="H1281" s="23" t="s">
        <v>97</v>
      </c>
      <c r="I1281" s="23"/>
      <c r="J1281" s="23" t="s">
        <v>51</v>
      </c>
      <c r="K1281" s="23" t="s">
        <v>52</v>
      </c>
      <c r="L1281" s="23">
        <f>VLOOKUP(H1281,Regiões!$A$1:$E$79,4,FALSE)</f>
        <v>7</v>
      </c>
      <c r="M1281" s="23" t="str">
        <f>VLOOKUP(H1281,Regiões!$A$1:$E$79,5,FALSE)</f>
        <v>Rio Doce</v>
      </c>
      <c r="N1281" s="92">
        <v>12150.403</v>
      </c>
      <c r="O1281" s="92">
        <v>30348.564999999999</v>
      </c>
      <c r="P1281" s="91">
        <f t="shared" si="54"/>
        <v>178836.12599999999</v>
      </c>
      <c r="Q1281" s="91">
        <v>120143.19500000001</v>
      </c>
      <c r="R1281" s="92">
        <v>58692.930999999997</v>
      </c>
      <c r="S1281" s="92">
        <v>21119.636999999999</v>
      </c>
      <c r="T1281" s="92">
        <v>242454.731</v>
      </c>
      <c r="U1281" s="91">
        <v>12365</v>
      </c>
      <c r="V1281" s="91">
        <v>19608.150000000001</v>
      </c>
    </row>
    <row r="1282" spans="1:22" x14ac:dyDescent="0.25">
      <c r="A1282" s="27" t="str">
        <f t="shared" si="53"/>
        <v>32025532018</v>
      </c>
      <c r="B1282" s="23">
        <f>VLOOKUP(H1282,Nomes!$H$2:$I$79,2,FALSE)</f>
        <v>32</v>
      </c>
      <c r="C1282" s="23">
        <f>VLOOKUP(D1282,Nomes!$C$2:$D$18,2,FALSE)</f>
        <v>17</v>
      </c>
      <c r="D1282" s="23">
        <v>2018</v>
      </c>
      <c r="E1282" s="23">
        <v>32</v>
      </c>
      <c r="F1282" s="23" t="s">
        <v>14</v>
      </c>
      <c r="G1282" s="23" t="s">
        <v>98</v>
      </c>
      <c r="H1282" s="23" t="s">
        <v>99</v>
      </c>
      <c r="I1282" s="23"/>
      <c r="J1282" s="23" t="s">
        <v>32</v>
      </c>
      <c r="K1282" s="23" t="s">
        <v>33</v>
      </c>
      <c r="L1282" s="23">
        <f>VLOOKUP(H1282,Regiões!$A$1:$E$79,4,FALSE)</f>
        <v>6</v>
      </c>
      <c r="M1282" s="23" t="str">
        <f>VLOOKUP(H1282,Regiões!$A$1:$E$79,5,FALSE)</f>
        <v>Caparaó</v>
      </c>
      <c r="N1282" s="92">
        <v>35211.254999999997</v>
      </c>
      <c r="O1282" s="92">
        <v>3803.989</v>
      </c>
      <c r="P1282" s="91">
        <f t="shared" si="54"/>
        <v>74421.125999999989</v>
      </c>
      <c r="Q1282" s="91">
        <v>32218.616999999998</v>
      </c>
      <c r="R1282" s="92">
        <v>42202.508999999998</v>
      </c>
      <c r="S1282" s="92">
        <v>4674.1459999999997</v>
      </c>
      <c r="T1282" s="92">
        <v>118110.516</v>
      </c>
      <c r="U1282" s="91">
        <v>8919</v>
      </c>
      <c r="V1282" s="91">
        <v>13242.57</v>
      </c>
    </row>
    <row r="1283" spans="1:22" x14ac:dyDescent="0.25">
      <c r="A1283" s="27" t="str">
        <f t="shared" si="53"/>
        <v>32026032018</v>
      </c>
      <c r="B1283" s="23">
        <f>VLOOKUP(H1283,Nomes!$H$2:$I$79,2,FALSE)</f>
        <v>33</v>
      </c>
      <c r="C1283" s="23">
        <f>VLOOKUP(D1283,Nomes!$C$2:$D$18,2,FALSE)</f>
        <v>17</v>
      </c>
      <c r="D1283" s="23">
        <v>2018</v>
      </c>
      <c r="E1283" s="23">
        <v>32</v>
      </c>
      <c r="F1283" s="23" t="s">
        <v>14</v>
      </c>
      <c r="G1283" s="23" t="s">
        <v>100</v>
      </c>
      <c r="H1283" s="23" t="s">
        <v>101</v>
      </c>
      <c r="I1283" s="23"/>
      <c r="J1283" s="23" t="s">
        <v>17</v>
      </c>
      <c r="K1283" s="23" t="s">
        <v>18</v>
      </c>
      <c r="L1283" s="23">
        <f>VLOOKUP(H1283,Regiões!$A$1:$E$79,4,FALSE)</f>
        <v>4</v>
      </c>
      <c r="M1283" s="23" t="str">
        <f>VLOOKUP(H1283,Regiões!$A$1:$E$79,5,FALSE)</f>
        <v>Litoral Sul</v>
      </c>
      <c r="N1283" s="92">
        <v>23851.363000000001</v>
      </c>
      <c r="O1283" s="92">
        <v>12313.624</v>
      </c>
      <c r="P1283" s="91">
        <f t="shared" si="54"/>
        <v>219588.83600000001</v>
      </c>
      <c r="Q1283" s="91">
        <v>148148.821</v>
      </c>
      <c r="R1283" s="92">
        <v>71440.014999999999</v>
      </c>
      <c r="S1283" s="92">
        <v>61686.822999999997</v>
      </c>
      <c r="T1283" s="92">
        <v>317440.64600000001</v>
      </c>
      <c r="U1283" s="91">
        <v>13745</v>
      </c>
      <c r="V1283" s="91">
        <v>23094.99</v>
      </c>
    </row>
    <row r="1284" spans="1:22" x14ac:dyDescent="0.25">
      <c r="A1284" s="27" t="str">
        <f t="shared" si="53"/>
        <v>32026522018</v>
      </c>
      <c r="B1284" s="23">
        <f>VLOOKUP(H1284,Nomes!$H$2:$I$79,2,FALSE)</f>
        <v>34</v>
      </c>
      <c r="C1284" s="23">
        <f>VLOOKUP(D1284,Nomes!$C$2:$D$18,2,FALSE)</f>
        <v>17</v>
      </c>
      <c r="D1284" s="23">
        <v>2018</v>
      </c>
      <c r="E1284" s="23">
        <v>32</v>
      </c>
      <c r="F1284" s="23" t="s">
        <v>14</v>
      </c>
      <c r="G1284" s="23" t="s">
        <v>102</v>
      </c>
      <c r="H1284" s="23" t="s">
        <v>103</v>
      </c>
      <c r="I1284" s="23"/>
      <c r="J1284" s="23" t="s">
        <v>32</v>
      </c>
      <c r="K1284" s="23" t="s">
        <v>33</v>
      </c>
      <c r="L1284" s="23">
        <f>VLOOKUP(H1284,Regiões!$A$1:$E$79,4,FALSE)</f>
        <v>6</v>
      </c>
      <c r="M1284" s="23" t="str">
        <f>VLOOKUP(H1284,Regiões!$A$1:$E$79,5,FALSE)</f>
        <v>Caparaó</v>
      </c>
      <c r="N1284" s="92">
        <v>62472.406999999999</v>
      </c>
      <c r="O1284" s="92">
        <v>8570.35</v>
      </c>
      <c r="P1284" s="91">
        <f t="shared" si="54"/>
        <v>129401.817</v>
      </c>
      <c r="Q1284" s="91">
        <v>66820.131999999998</v>
      </c>
      <c r="R1284" s="92">
        <v>62581.684999999998</v>
      </c>
      <c r="S1284" s="92">
        <v>11345.888999999999</v>
      </c>
      <c r="T1284" s="92">
        <v>211790.462</v>
      </c>
      <c r="U1284" s="91">
        <v>13226</v>
      </c>
      <c r="V1284" s="91">
        <v>16013.19</v>
      </c>
    </row>
    <row r="1285" spans="1:22" x14ac:dyDescent="0.25">
      <c r="A1285" s="27" t="str">
        <f t="shared" si="53"/>
        <v>32027022018</v>
      </c>
      <c r="B1285" s="23">
        <f>VLOOKUP(H1285,Nomes!$H$2:$I$79,2,FALSE)</f>
        <v>35</v>
      </c>
      <c r="C1285" s="23">
        <f>VLOOKUP(D1285,Nomes!$C$2:$D$18,2,FALSE)</f>
        <v>17</v>
      </c>
      <c r="D1285" s="23">
        <v>2018</v>
      </c>
      <c r="E1285" s="23">
        <v>32</v>
      </c>
      <c r="F1285" s="23" t="s">
        <v>14</v>
      </c>
      <c r="G1285" s="23" t="s">
        <v>104</v>
      </c>
      <c r="H1285" s="23" t="s">
        <v>105</v>
      </c>
      <c r="I1285" s="23"/>
      <c r="J1285" s="23" t="s">
        <v>17</v>
      </c>
      <c r="K1285" s="23" t="s">
        <v>18</v>
      </c>
      <c r="L1285" s="23">
        <f>VLOOKUP(H1285,Regiões!$A$1:$E$79,4,FALSE)</f>
        <v>2</v>
      </c>
      <c r="M1285" s="23" t="str">
        <f>VLOOKUP(H1285,Regiões!$A$1:$E$79,5,FALSE)</f>
        <v>Central Serrana</v>
      </c>
      <c r="N1285" s="92">
        <v>71218.703999999998</v>
      </c>
      <c r="O1285" s="92">
        <v>15891.731</v>
      </c>
      <c r="P1285" s="91">
        <f t="shared" si="54"/>
        <v>142944.321</v>
      </c>
      <c r="Q1285" s="91">
        <v>78563.933999999994</v>
      </c>
      <c r="R1285" s="92">
        <v>64380.387000000002</v>
      </c>
      <c r="S1285" s="92">
        <v>10874.575000000001</v>
      </c>
      <c r="T1285" s="92">
        <v>240929.33</v>
      </c>
      <c r="U1285" s="91">
        <v>14109</v>
      </c>
      <c r="V1285" s="91">
        <v>17076.29</v>
      </c>
    </row>
    <row r="1286" spans="1:22" x14ac:dyDescent="0.25">
      <c r="A1286" s="27" t="str">
        <f t="shared" si="53"/>
        <v>32028012018</v>
      </c>
      <c r="B1286" s="23">
        <f>VLOOKUP(H1286,Nomes!$H$2:$I$79,2,FALSE)</f>
        <v>36</v>
      </c>
      <c r="C1286" s="23">
        <f>VLOOKUP(D1286,Nomes!$C$2:$D$18,2,FALSE)</f>
        <v>17</v>
      </c>
      <c r="D1286" s="23">
        <v>2018</v>
      </c>
      <c r="E1286" s="23">
        <v>32</v>
      </c>
      <c r="F1286" s="23" t="s">
        <v>14</v>
      </c>
      <c r="G1286" s="23" t="s">
        <v>108</v>
      </c>
      <c r="H1286" s="23" t="s">
        <v>109</v>
      </c>
      <c r="I1286" s="23"/>
      <c r="J1286" s="23" t="s">
        <v>32</v>
      </c>
      <c r="K1286" s="23" t="s">
        <v>33</v>
      </c>
      <c r="L1286" s="23">
        <f>VLOOKUP(H1286,Regiões!$A$1:$E$79,4,FALSE)</f>
        <v>4</v>
      </c>
      <c r="M1286" s="23" t="str">
        <f>VLOOKUP(H1286,Regiões!$A$1:$E$79,5,FALSE)</f>
        <v>Litoral Sul</v>
      </c>
      <c r="N1286" s="92">
        <v>76450.548999999999</v>
      </c>
      <c r="O1286" s="92">
        <v>4053550.108</v>
      </c>
      <c r="P1286" s="91">
        <f t="shared" si="54"/>
        <v>1476270.4070000001</v>
      </c>
      <c r="Q1286" s="91">
        <v>1168623.99</v>
      </c>
      <c r="R1286" s="92">
        <v>307646.41700000002</v>
      </c>
      <c r="S1286" s="92">
        <v>77411.572</v>
      </c>
      <c r="T1286" s="92">
        <v>5683682.6359999999</v>
      </c>
      <c r="U1286" s="91">
        <v>34032</v>
      </c>
      <c r="V1286" s="91">
        <v>167009.95000000001</v>
      </c>
    </row>
    <row r="1287" spans="1:22" x14ac:dyDescent="0.25">
      <c r="A1287" s="27" t="str">
        <f t="shared" si="53"/>
        <v>32029002018</v>
      </c>
      <c r="B1287" s="23">
        <f>VLOOKUP(H1287,Nomes!$H$2:$I$79,2,FALSE)</f>
        <v>37</v>
      </c>
      <c r="C1287" s="23">
        <f>VLOOKUP(D1287,Nomes!$C$2:$D$18,2,FALSE)</f>
        <v>17</v>
      </c>
      <c r="D1287" s="23">
        <v>2018</v>
      </c>
      <c r="E1287" s="23">
        <v>32</v>
      </c>
      <c r="F1287" s="23" t="s">
        <v>14</v>
      </c>
      <c r="G1287" s="23" t="s">
        <v>111</v>
      </c>
      <c r="H1287" s="23" t="s">
        <v>112</v>
      </c>
      <c r="I1287" s="23"/>
      <c r="J1287" s="23" t="s">
        <v>17</v>
      </c>
      <c r="K1287" s="23" t="s">
        <v>18</v>
      </c>
      <c r="L1287" s="23">
        <f>VLOOKUP(H1287,Regiões!$A$1:$E$79,4,FALSE)</f>
        <v>2</v>
      </c>
      <c r="M1287" s="23" t="str">
        <f>VLOOKUP(H1287,Regiões!$A$1:$E$79,5,FALSE)</f>
        <v>Central Serrana</v>
      </c>
      <c r="N1287" s="92">
        <v>32210.452000000001</v>
      </c>
      <c r="O1287" s="92">
        <v>40571.008000000002</v>
      </c>
      <c r="P1287" s="91">
        <f t="shared" si="54"/>
        <v>134723.77499999999</v>
      </c>
      <c r="Q1287" s="91">
        <v>85619.278999999995</v>
      </c>
      <c r="R1287" s="92">
        <v>49104.495999999999</v>
      </c>
      <c r="S1287" s="92">
        <v>13504.525</v>
      </c>
      <c r="T1287" s="92">
        <v>221009.761</v>
      </c>
      <c r="U1287" s="91">
        <v>10619</v>
      </c>
      <c r="V1287" s="91">
        <v>20812.669999999998</v>
      </c>
    </row>
    <row r="1288" spans="1:22" x14ac:dyDescent="0.25">
      <c r="A1288" s="27" t="str">
        <f t="shared" si="53"/>
        <v>32030072018</v>
      </c>
      <c r="B1288" s="23">
        <f>VLOOKUP(H1288,Nomes!$H$2:$I$79,2,FALSE)</f>
        <v>38</v>
      </c>
      <c r="C1288" s="23">
        <f>VLOOKUP(D1288,Nomes!$C$2:$D$18,2,FALSE)</f>
        <v>17</v>
      </c>
      <c r="D1288" s="23">
        <v>2018</v>
      </c>
      <c r="E1288" s="23">
        <v>32</v>
      </c>
      <c r="F1288" s="23" t="s">
        <v>14</v>
      </c>
      <c r="G1288" s="23" t="s">
        <v>113</v>
      </c>
      <c r="H1288" s="23" t="s">
        <v>114</v>
      </c>
      <c r="I1288" s="23"/>
      <c r="J1288" s="23" t="s">
        <v>32</v>
      </c>
      <c r="K1288" s="23" t="s">
        <v>33</v>
      </c>
      <c r="L1288" s="23">
        <f>VLOOKUP(H1288,Regiões!$A$1:$E$79,4,FALSE)</f>
        <v>6</v>
      </c>
      <c r="M1288" s="23" t="str">
        <f>VLOOKUP(H1288,Regiões!$A$1:$E$79,5,FALSE)</f>
        <v>Caparaó</v>
      </c>
      <c r="N1288" s="92">
        <v>84551.433000000005</v>
      </c>
      <c r="O1288" s="92">
        <v>24631.728999999999</v>
      </c>
      <c r="P1288" s="91">
        <f t="shared" si="54"/>
        <v>300392.46600000001</v>
      </c>
      <c r="Q1288" s="91">
        <v>178153.897</v>
      </c>
      <c r="R1288" s="92">
        <v>122238.569</v>
      </c>
      <c r="S1288" s="92">
        <v>27705.041000000001</v>
      </c>
      <c r="T1288" s="92">
        <v>437280.67</v>
      </c>
      <c r="U1288" s="91">
        <v>29030</v>
      </c>
      <c r="V1288" s="91">
        <v>15063.06</v>
      </c>
    </row>
    <row r="1289" spans="1:22" x14ac:dyDescent="0.25">
      <c r="A1289" s="27" t="str">
        <f t="shared" si="53"/>
        <v>32030562018</v>
      </c>
      <c r="B1289" s="23">
        <f>VLOOKUP(H1289,Nomes!$H$2:$I$79,2,FALSE)</f>
        <v>39</v>
      </c>
      <c r="C1289" s="23">
        <f>VLOOKUP(D1289,Nomes!$C$2:$D$18,2,FALSE)</f>
        <v>17</v>
      </c>
      <c r="D1289" s="23">
        <v>2018</v>
      </c>
      <c r="E1289" s="23">
        <v>32</v>
      </c>
      <c r="F1289" s="23" t="s">
        <v>14</v>
      </c>
      <c r="G1289" s="23" t="s">
        <v>115</v>
      </c>
      <c r="H1289" s="23" t="s">
        <v>116</v>
      </c>
      <c r="I1289" s="23"/>
      <c r="J1289" s="23" t="s">
        <v>51</v>
      </c>
      <c r="K1289" s="23" t="s">
        <v>52</v>
      </c>
      <c r="L1289" s="23">
        <f>VLOOKUP(H1289,Regiões!$A$1:$E$79,4,FALSE)</f>
        <v>9</v>
      </c>
      <c r="M1289" s="23" t="str">
        <f>VLOOKUP(H1289,Regiões!$A$1:$E$79,5,FALSE)</f>
        <v>Nordeste</v>
      </c>
      <c r="N1289" s="92">
        <v>89437.894</v>
      </c>
      <c r="O1289" s="92">
        <v>130379.765</v>
      </c>
      <c r="P1289" s="91">
        <f t="shared" si="54"/>
        <v>338269.90399999998</v>
      </c>
      <c r="Q1289" s="91">
        <v>191715.34899999999</v>
      </c>
      <c r="R1289" s="92">
        <v>146554.55499999999</v>
      </c>
      <c r="S1289" s="92">
        <v>31890.135999999999</v>
      </c>
      <c r="T1289" s="92">
        <v>589977.701</v>
      </c>
      <c r="U1289" s="91">
        <v>29904</v>
      </c>
      <c r="V1289" s="91">
        <v>19729.060000000001</v>
      </c>
    </row>
    <row r="1290" spans="1:22" x14ac:dyDescent="0.25">
      <c r="A1290" s="27" t="str">
        <f t="shared" si="53"/>
        <v>32031062018</v>
      </c>
      <c r="B1290" s="23">
        <f>VLOOKUP(H1290,Nomes!$H$2:$I$79,2,FALSE)</f>
        <v>40</v>
      </c>
      <c r="C1290" s="23">
        <f>VLOOKUP(D1290,Nomes!$C$2:$D$18,2,FALSE)</f>
        <v>17</v>
      </c>
      <c r="D1290" s="23">
        <v>2018</v>
      </c>
      <c r="E1290" s="23">
        <v>32</v>
      </c>
      <c r="F1290" s="23" t="s">
        <v>14</v>
      </c>
      <c r="G1290" s="23" t="s">
        <v>117</v>
      </c>
      <c r="H1290" s="23" t="s">
        <v>118</v>
      </c>
      <c r="I1290" s="23"/>
      <c r="J1290" s="23" t="s">
        <v>32</v>
      </c>
      <c r="K1290" s="23" t="s">
        <v>33</v>
      </c>
      <c r="L1290" s="23">
        <f>VLOOKUP(H1290,Regiões!$A$1:$E$79,4,FALSE)</f>
        <v>6</v>
      </c>
      <c r="M1290" s="23" t="str">
        <f>VLOOKUP(H1290,Regiões!$A$1:$E$79,5,FALSE)</f>
        <v>Caparaó</v>
      </c>
      <c r="N1290" s="92">
        <v>19753.432000000001</v>
      </c>
      <c r="O1290" s="92">
        <v>6541.9319999999998</v>
      </c>
      <c r="P1290" s="91">
        <f t="shared" si="54"/>
        <v>103948.201</v>
      </c>
      <c r="Q1290" s="91">
        <v>48630.588000000003</v>
      </c>
      <c r="R1290" s="92">
        <v>55317.612999999998</v>
      </c>
      <c r="S1290" s="92">
        <v>6386.1629999999996</v>
      </c>
      <c r="T1290" s="92">
        <v>136629.728</v>
      </c>
      <c r="U1290" s="91">
        <v>11744</v>
      </c>
      <c r="V1290" s="91">
        <v>11634</v>
      </c>
    </row>
    <row r="1291" spans="1:22" x14ac:dyDescent="0.25">
      <c r="A1291" s="27" t="str">
        <f t="shared" si="53"/>
        <v>32031302018</v>
      </c>
      <c r="B1291" s="23">
        <f>VLOOKUP(H1291,Nomes!$H$2:$I$79,2,FALSE)</f>
        <v>41</v>
      </c>
      <c r="C1291" s="23">
        <f>VLOOKUP(D1291,Nomes!$C$2:$D$18,2,FALSE)</f>
        <v>17</v>
      </c>
      <c r="D1291" s="23">
        <v>2018</v>
      </c>
      <c r="E1291" s="23">
        <v>32</v>
      </c>
      <c r="F1291" s="23" t="s">
        <v>14</v>
      </c>
      <c r="G1291" s="23" t="s">
        <v>119</v>
      </c>
      <c r="H1291" s="23" t="s">
        <v>120</v>
      </c>
      <c r="I1291" s="23"/>
      <c r="J1291" s="23" t="s">
        <v>51</v>
      </c>
      <c r="K1291" s="23" t="s">
        <v>52</v>
      </c>
      <c r="L1291" s="23">
        <f>VLOOKUP(H1291,Regiões!$A$1:$E$79,4,FALSE)</f>
        <v>7</v>
      </c>
      <c r="M1291" s="23" t="str">
        <f>VLOOKUP(H1291,Regiões!$A$1:$E$79,5,FALSE)</f>
        <v>Rio Doce</v>
      </c>
      <c r="N1291" s="92">
        <v>11256.906000000001</v>
      </c>
      <c r="O1291" s="92">
        <v>140517.91500000001</v>
      </c>
      <c r="P1291" s="91">
        <f t="shared" si="54"/>
        <v>241816.38</v>
      </c>
      <c r="Q1291" s="91">
        <v>168062.95800000001</v>
      </c>
      <c r="R1291" s="92">
        <v>73753.422000000006</v>
      </c>
      <c r="S1291" s="92">
        <v>62724.267</v>
      </c>
      <c r="T1291" s="92">
        <v>456315.46799999999</v>
      </c>
      <c r="U1291" s="91">
        <v>16614</v>
      </c>
      <c r="V1291" s="91">
        <v>27465.72</v>
      </c>
    </row>
    <row r="1292" spans="1:22" x14ac:dyDescent="0.25">
      <c r="A1292" s="27" t="str">
        <f t="shared" si="53"/>
        <v>32031632018</v>
      </c>
      <c r="B1292" s="23">
        <f>VLOOKUP(H1292,Nomes!$H$2:$I$79,2,FALSE)</f>
        <v>42</v>
      </c>
      <c r="C1292" s="23">
        <f>VLOOKUP(D1292,Nomes!$C$2:$D$18,2,FALSE)</f>
        <v>17</v>
      </c>
      <c r="D1292" s="23">
        <v>2018</v>
      </c>
      <c r="E1292" s="23">
        <v>32</v>
      </c>
      <c r="F1292" s="23" t="s">
        <v>14</v>
      </c>
      <c r="G1292" s="23" t="s">
        <v>121</v>
      </c>
      <c r="H1292" s="23" t="s">
        <v>122</v>
      </c>
      <c r="I1292" s="23"/>
      <c r="J1292" s="23" t="s">
        <v>17</v>
      </c>
      <c r="K1292" s="23" t="s">
        <v>18</v>
      </c>
      <c r="L1292" s="23">
        <f>VLOOKUP(H1292,Regiões!$A$1:$E$79,4,FALSE)</f>
        <v>3</v>
      </c>
      <c r="M1292" s="23" t="str">
        <f>VLOOKUP(H1292,Regiões!$A$1:$E$79,5,FALSE)</f>
        <v>Sudoeste Serrana</v>
      </c>
      <c r="N1292" s="92">
        <v>29724.998</v>
      </c>
      <c r="O1292" s="92">
        <v>6647.616</v>
      </c>
      <c r="P1292" s="91">
        <f t="shared" si="54"/>
        <v>87182.221999999994</v>
      </c>
      <c r="Q1292" s="91">
        <v>36439.540999999997</v>
      </c>
      <c r="R1292" s="92">
        <v>50742.680999999997</v>
      </c>
      <c r="S1292" s="92">
        <v>7084.924</v>
      </c>
      <c r="T1292" s="92">
        <v>130639.76</v>
      </c>
      <c r="U1292" s="91">
        <v>10961</v>
      </c>
      <c r="V1292" s="91">
        <v>11918.6</v>
      </c>
    </row>
    <row r="1293" spans="1:22" x14ac:dyDescent="0.25">
      <c r="A1293" s="27" t="str">
        <f t="shared" si="53"/>
        <v>32032052018</v>
      </c>
      <c r="B1293" s="23">
        <f>VLOOKUP(H1293,Nomes!$H$2:$I$79,2,FALSE)</f>
        <v>43</v>
      </c>
      <c r="C1293" s="23">
        <f>VLOOKUP(D1293,Nomes!$C$2:$D$18,2,FALSE)</f>
        <v>17</v>
      </c>
      <c r="D1293" s="23">
        <v>2018</v>
      </c>
      <c r="E1293" s="23">
        <v>32</v>
      </c>
      <c r="F1293" s="23" t="s">
        <v>14</v>
      </c>
      <c r="G1293" s="23" t="s">
        <v>123</v>
      </c>
      <c r="H1293" s="23" t="s">
        <v>54</v>
      </c>
      <c r="I1293" s="23"/>
      <c r="J1293" s="23" t="s">
        <v>51</v>
      </c>
      <c r="K1293" s="23" t="s">
        <v>52</v>
      </c>
      <c r="L1293" s="23">
        <f>VLOOKUP(H1293,Regiões!$A$1:$E$79,4,FALSE)</f>
        <v>7</v>
      </c>
      <c r="M1293" s="23" t="str">
        <f>VLOOKUP(H1293,Regiões!$A$1:$E$79,5,FALSE)</f>
        <v>Rio Doce</v>
      </c>
      <c r="N1293" s="92">
        <v>239029.815</v>
      </c>
      <c r="O1293" s="92">
        <v>2131509.7379999999</v>
      </c>
      <c r="P1293" s="91">
        <f t="shared" si="54"/>
        <v>3175301.0930000003</v>
      </c>
      <c r="Q1293" s="91">
        <v>2330793.0690000001</v>
      </c>
      <c r="R1293" s="92">
        <v>844508.02399999998</v>
      </c>
      <c r="S1293" s="92">
        <v>838240.77399999998</v>
      </c>
      <c r="T1293" s="92">
        <v>6384081.4210000001</v>
      </c>
      <c r="U1293" s="91">
        <v>170364</v>
      </c>
      <c r="V1293" s="91">
        <v>37473.18</v>
      </c>
    </row>
    <row r="1294" spans="1:22" x14ac:dyDescent="0.25">
      <c r="A1294" s="27" t="str">
        <f t="shared" si="53"/>
        <v>32033042018</v>
      </c>
      <c r="B1294" s="23">
        <f>VLOOKUP(H1294,Nomes!$H$2:$I$79,2,FALSE)</f>
        <v>44</v>
      </c>
      <c r="C1294" s="23">
        <f>VLOOKUP(D1294,Nomes!$C$2:$D$18,2,FALSE)</f>
        <v>17</v>
      </c>
      <c r="D1294" s="23">
        <v>2018</v>
      </c>
      <c r="E1294" s="23">
        <v>32</v>
      </c>
      <c r="F1294" s="23" t="s">
        <v>14</v>
      </c>
      <c r="G1294" s="23" t="s">
        <v>124</v>
      </c>
      <c r="H1294" s="23" t="s">
        <v>125</v>
      </c>
      <c r="I1294" s="23"/>
      <c r="J1294" s="23" t="s">
        <v>22</v>
      </c>
      <c r="K1294" s="23" t="s">
        <v>23</v>
      </c>
      <c r="L1294" s="23">
        <f>VLOOKUP(H1294,Regiões!$A$1:$E$79,4,FALSE)</f>
        <v>10</v>
      </c>
      <c r="M1294" s="23" t="str">
        <f>VLOOKUP(H1294,Regiões!$A$1:$E$79,5,FALSE)</f>
        <v>Noroeste</v>
      </c>
      <c r="N1294" s="92">
        <v>36934.417000000001</v>
      </c>
      <c r="O1294" s="92">
        <v>7570.4070000000002</v>
      </c>
      <c r="P1294" s="91">
        <f t="shared" si="54"/>
        <v>106097.655</v>
      </c>
      <c r="Q1294" s="91">
        <v>40507.927000000003</v>
      </c>
      <c r="R1294" s="92">
        <v>65589.728000000003</v>
      </c>
      <c r="S1294" s="92">
        <v>4952.5020000000004</v>
      </c>
      <c r="T1294" s="92">
        <v>155554.981</v>
      </c>
      <c r="U1294" s="91">
        <v>15194</v>
      </c>
      <c r="V1294" s="91">
        <v>10237.92</v>
      </c>
    </row>
    <row r="1295" spans="1:22" x14ac:dyDescent="0.25">
      <c r="A1295" s="27" t="str">
        <f t="shared" si="53"/>
        <v>32033202018</v>
      </c>
      <c r="B1295" s="23">
        <f>VLOOKUP(H1295,Nomes!$H$2:$I$79,2,FALSE)</f>
        <v>45</v>
      </c>
      <c r="C1295" s="23">
        <f>VLOOKUP(D1295,Nomes!$C$2:$D$18,2,FALSE)</f>
        <v>17</v>
      </c>
      <c r="D1295" s="23">
        <v>2018</v>
      </c>
      <c r="E1295" s="23">
        <v>32</v>
      </c>
      <c r="F1295" s="23" t="s">
        <v>14</v>
      </c>
      <c r="G1295" s="23" t="s">
        <v>126</v>
      </c>
      <c r="H1295" s="23" t="s">
        <v>127</v>
      </c>
      <c r="I1295" s="23"/>
      <c r="J1295" s="23" t="s">
        <v>32</v>
      </c>
      <c r="K1295" s="23" t="s">
        <v>33</v>
      </c>
      <c r="L1295" s="23">
        <f>VLOOKUP(H1295,Regiões!$A$1:$E$79,4,FALSE)</f>
        <v>4</v>
      </c>
      <c r="M1295" s="23" t="str">
        <f>VLOOKUP(H1295,Regiões!$A$1:$E$79,5,FALSE)</f>
        <v>Litoral Sul</v>
      </c>
      <c r="N1295" s="92">
        <v>76493.964999999997</v>
      </c>
      <c r="O1295" s="92">
        <v>1544180.9069999999</v>
      </c>
      <c r="P1295" s="91">
        <f t="shared" si="54"/>
        <v>840828.52499999991</v>
      </c>
      <c r="Q1295" s="91">
        <v>597525.59199999995</v>
      </c>
      <c r="R1295" s="92">
        <v>243302.93299999999</v>
      </c>
      <c r="S1295" s="92">
        <v>41259.870999999999</v>
      </c>
      <c r="T1295" s="92">
        <v>2502763.267</v>
      </c>
      <c r="U1295" s="91">
        <v>38108</v>
      </c>
      <c r="V1295" s="91">
        <v>65675.53</v>
      </c>
    </row>
    <row r="1296" spans="1:22" x14ac:dyDescent="0.25">
      <c r="A1296" s="27" t="str">
        <f t="shared" si="53"/>
        <v>32033462018</v>
      </c>
      <c r="B1296" s="23">
        <f>VLOOKUP(H1296,Nomes!$H$2:$I$79,2,FALSE)</f>
        <v>46</v>
      </c>
      <c r="C1296" s="23">
        <f>VLOOKUP(D1296,Nomes!$C$2:$D$18,2,FALSE)</f>
        <v>17</v>
      </c>
      <c r="D1296" s="23">
        <v>2018</v>
      </c>
      <c r="E1296" s="23">
        <v>32</v>
      </c>
      <c r="F1296" s="23" t="s">
        <v>14</v>
      </c>
      <c r="G1296" s="23" t="s">
        <v>128</v>
      </c>
      <c r="H1296" s="23" t="s">
        <v>129</v>
      </c>
      <c r="I1296" s="23"/>
      <c r="J1296" s="23" t="s">
        <v>17</v>
      </c>
      <c r="K1296" s="23" t="s">
        <v>18</v>
      </c>
      <c r="L1296" s="23">
        <f>VLOOKUP(H1296,Regiões!$A$1:$E$79,4,FALSE)</f>
        <v>3</v>
      </c>
      <c r="M1296" s="23" t="str">
        <f>VLOOKUP(H1296,Regiões!$A$1:$E$79,5,FALSE)</f>
        <v>Sudoeste Serrana</v>
      </c>
      <c r="N1296" s="92">
        <v>72594.804000000004</v>
      </c>
      <c r="O1296" s="92">
        <v>39955.839999999997</v>
      </c>
      <c r="P1296" s="91">
        <f t="shared" si="54"/>
        <v>237170.46299999999</v>
      </c>
      <c r="Q1296" s="91">
        <v>157395.09700000001</v>
      </c>
      <c r="R1296" s="92">
        <v>79775.365999999995</v>
      </c>
      <c r="S1296" s="92">
        <v>31135.367999999999</v>
      </c>
      <c r="T1296" s="92">
        <v>380856.47399999999</v>
      </c>
      <c r="U1296" s="91">
        <v>16464</v>
      </c>
      <c r="V1296" s="91">
        <v>23132.68</v>
      </c>
    </row>
    <row r="1297" spans="1:22" x14ac:dyDescent="0.25">
      <c r="A1297" s="27" t="str">
        <f t="shared" si="53"/>
        <v>32033532018</v>
      </c>
      <c r="B1297" s="23">
        <f>VLOOKUP(H1297,Nomes!$H$2:$I$79,2,FALSE)</f>
        <v>47</v>
      </c>
      <c r="C1297" s="23">
        <f>VLOOKUP(D1297,Nomes!$C$2:$D$18,2,FALSE)</f>
        <v>17</v>
      </c>
      <c r="D1297" s="23">
        <v>2018</v>
      </c>
      <c r="E1297" s="23">
        <v>32</v>
      </c>
      <c r="F1297" s="23" t="s">
        <v>14</v>
      </c>
      <c r="G1297" s="23" t="s">
        <v>130</v>
      </c>
      <c r="H1297" s="23" t="s">
        <v>131</v>
      </c>
      <c r="I1297" s="23"/>
      <c r="J1297" s="23" t="s">
        <v>22</v>
      </c>
      <c r="K1297" s="23" t="s">
        <v>23</v>
      </c>
      <c r="L1297" s="23">
        <f>VLOOKUP(H1297,Regiões!$A$1:$E$79,4,FALSE)</f>
        <v>8</v>
      </c>
      <c r="M1297" s="23" t="str">
        <f>VLOOKUP(H1297,Regiões!$A$1:$E$79,5,FALSE)</f>
        <v>Centro-Oeste</v>
      </c>
      <c r="N1297" s="92">
        <v>40526.125</v>
      </c>
      <c r="O1297" s="92">
        <v>15537.692999999999</v>
      </c>
      <c r="P1297" s="91">
        <f t="shared" si="54"/>
        <v>173204.62699999998</v>
      </c>
      <c r="Q1297" s="91">
        <v>113999.11199999999</v>
      </c>
      <c r="R1297" s="92">
        <v>59205.514999999999</v>
      </c>
      <c r="S1297" s="92">
        <v>20478.017</v>
      </c>
      <c r="T1297" s="92">
        <v>249746.46299999999</v>
      </c>
      <c r="U1297" s="91">
        <v>12700</v>
      </c>
      <c r="V1297" s="91">
        <v>19665.080000000002</v>
      </c>
    </row>
    <row r="1298" spans="1:22" x14ac:dyDescent="0.25">
      <c r="A1298" s="27" t="str">
        <f t="shared" si="53"/>
        <v>32034032018</v>
      </c>
      <c r="B1298" s="23">
        <f>VLOOKUP(H1298,Nomes!$H$2:$I$79,2,FALSE)</f>
        <v>48</v>
      </c>
      <c r="C1298" s="23">
        <f>VLOOKUP(D1298,Nomes!$C$2:$D$18,2,FALSE)</f>
        <v>17</v>
      </c>
      <c r="D1298" s="23">
        <v>2018</v>
      </c>
      <c r="E1298" s="23">
        <v>32</v>
      </c>
      <c r="F1298" s="23" t="s">
        <v>14</v>
      </c>
      <c r="G1298" s="23" t="s">
        <v>132</v>
      </c>
      <c r="H1298" s="23" t="s">
        <v>133</v>
      </c>
      <c r="I1298" s="23"/>
      <c r="J1298" s="23" t="s">
        <v>32</v>
      </c>
      <c r="K1298" s="23" t="s">
        <v>33</v>
      </c>
      <c r="L1298" s="23">
        <f>VLOOKUP(H1298,Regiões!$A$1:$E$79,4,FALSE)</f>
        <v>5</v>
      </c>
      <c r="M1298" s="23" t="str">
        <f>VLOOKUP(H1298,Regiões!$A$1:$E$79,5,FALSE)</f>
        <v>Central Sul</v>
      </c>
      <c r="N1298" s="92">
        <v>58698.874000000003</v>
      </c>
      <c r="O1298" s="92">
        <v>61559.625</v>
      </c>
      <c r="P1298" s="91">
        <f t="shared" si="54"/>
        <v>284311.64299999998</v>
      </c>
      <c r="Q1298" s="91">
        <v>172188.894</v>
      </c>
      <c r="R1298" s="92">
        <v>112122.749</v>
      </c>
      <c r="S1298" s="92">
        <v>30403.014999999999</v>
      </c>
      <c r="T1298" s="92">
        <v>434973.15700000001</v>
      </c>
      <c r="U1298" s="91">
        <v>26191</v>
      </c>
      <c r="V1298" s="91">
        <v>16607.73</v>
      </c>
    </row>
    <row r="1299" spans="1:22" x14ac:dyDescent="0.25">
      <c r="A1299" s="27" t="str">
        <f t="shared" si="53"/>
        <v>32035022018</v>
      </c>
      <c r="B1299" s="23">
        <f>VLOOKUP(H1299,Nomes!$H$2:$I$79,2,FALSE)</f>
        <v>49</v>
      </c>
      <c r="C1299" s="23">
        <f>VLOOKUP(D1299,Nomes!$C$2:$D$18,2,FALSE)</f>
        <v>17</v>
      </c>
      <c r="D1299" s="23">
        <v>2018</v>
      </c>
      <c r="E1299" s="23">
        <v>32</v>
      </c>
      <c r="F1299" s="23" t="s">
        <v>14</v>
      </c>
      <c r="G1299" s="23" t="s">
        <v>134</v>
      </c>
      <c r="H1299" s="23" t="s">
        <v>135</v>
      </c>
      <c r="I1299" s="23"/>
      <c r="J1299" s="23" t="s">
        <v>51</v>
      </c>
      <c r="K1299" s="23" t="s">
        <v>52</v>
      </c>
      <c r="L1299" s="23">
        <f>VLOOKUP(H1299,Regiões!$A$1:$E$79,4,FALSE)</f>
        <v>9</v>
      </c>
      <c r="M1299" s="23" t="str">
        <f>VLOOKUP(H1299,Regiões!$A$1:$E$79,5,FALSE)</f>
        <v>Nordeste</v>
      </c>
      <c r="N1299" s="92">
        <v>55046.074999999997</v>
      </c>
      <c r="O1299" s="92">
        <v>44782.752999999997</v>
      </c>
      <c r="P1299" s="91">
        <f t="shared" si="54"/>
        <v>213400.03399999999</v>
      </c>
      <c r="Q1299" s="91">
        <v>128710.575</v>
      </c>
      <c r="R1299" s="92">
        <v>84689.459000000003</v>
      </c>
      <c r="S1299" s="92">
        <v>27161.642</v>
      </c>
      <c r="T1299" s="92">
        <v>340390.50400000002</v>
      </c>
      <c r="U1299" s="91">
        <v>18770</v>
      </c>
      <c r="V1299" s="91">
        <v>18134.82</v>
      </c>
    </row>
    <row r="1300" spans="1:22" x14ac:dyDescent="0.25">
      <c r="A1300" s="27" t="str">
        <f t="shared" si="53"/>
        <v>32036012018</v>
      </c>
      <c r="B1300" s="23">
        <f>VLOOKUP(H1300,Nomes!$H$2:$I$79,2,FALSE)</f>
        <v>50</v>
      </c>
      <c r="C1300" s="23">
        <f>VLOOKUP(D1300,Nomes!$C$2:$D$18,2,FALSE)</f>
        <v>17</v>
      </c>
      <c r="D1300" s="23">
        <v>2018</v>
      </c>
      <c r="E1300" s="23">
        <v>32</v>
      </c>
      <c r="F1300" s="23" t="s">
        <v>14</v>
      </c>
      <c r="G1300" s="23" t="s">
        <v>137</v>
      </c>
      <c r="H1300" s="23" t="s">
        <v>138</v>
      </c>
      <c r="I1300" s="23"/>
      <c r="J1300" s="23" t="s">
        <v>51</v>
      </c>
      <c r="K1300" s="23" t="s">
        <v>52</v>
      </c>
      <c r="L1300" s="23">
        <f>VLOOKUP(H1300,Regiões!$A$1:$E$79,4,FALSE)</f>
        <v>9</v>
      </c>
      <c r="M1300" s="23" t="str">
        <f>VLOOKUP(H1300,Regiões!$A$1:$E$79,5,FALSE)</f>
        <v>Nordeste</v>
      </c>
      <c r="N1300" s="92">
        <v>18176.870999999999</v>
      </c>
      <c r="O1300" s="92">
        <v>4074.11</v>
      </c>
      <c r="P1300" s="91">
        <f t="shared" si="54"/>
        <v>45076.597999999998</v>
      </c>
      <c r="Q1300" s="91">
        <v>14811.118</v>
      </c>
      <c r="R1300" s="92">
        <v>30265.48</v>
      </c>
      <c r="S1300" s="92">
        <v>981.26499999999999</v>
      </c>
      <c r="T1300" s="92">
        <v>68308.845000000001</v>
      </c>
      <c r="U1300" s="91">
        <v>5552</v>
      </c>
      <c r="V1300" s="91">
        <v>12303.47</v>
      </c>
    </row>
    <row r="1301" spans="1:22" x14ac:dyDescent="0.25">
      <c r="A1301" s="27" t="str">
        <f t="shared" si="53"/>
        <v>32037002018</v>
      </c>
      <c r="B1301" s="23">
        <f>VLOOKUP(H1301,Nomes!$H$2:$I$79,2,FALSE)</f>
        <v>51</v>
      </c>
      <c r="C1301" s="23">
        <f>VLOOKUP(D1301,Nomes!$C$2:$D$18,2,FALSE)</f>
        <v>17</v>
      </c>
      <c r="D1301" s="23">
        <v>2018</v>
      </c>
      <c r="E1301" s="23">
        <v>32</v>
      </c>
      <c r="F1301" s="23" t="s">
        <v>14</v>
      </c>
      <c r="G1301" s="23" t="s">
        <v>139</v>
      </c>
      <c r="H1301" s="23" t="s">
        <v>140</v>
      </c>
      <c r="I1301" s="23"/>
      <c r="J1301" s="23" t="s">
        <v>32</v>
      </c>
      <c r="K1301" s="23" t="s">
        <v>33</v>
      </c>
      <c r="L1301" s="23">
        <f>VLOOKUP(H1301,Regiões!$A$1:$E$79,4,FALSE)</f>
        <v>6</v>
      </c>
      <c r="M1301" s="23" t="str">
        <f>VLOOKUP(H1301,Regiões!$A$1:$E$79,5,FALSE)</f>
        <v>Caparaó</v>
      </c>
      <c r="N1301" s="92">
        <v>86750.654999999999</v>
      </c>
      <c r="O1301" s="92">
        <v>16010.111999999999</v>
      </c>
      <c r="P1301" s="91">
        <f t="shared" si="54"/>
        <v>186153.88</v>
      </c>
      <c r="Q1301" s="91">
        <v>96507.224000000002</v>
      </c>
      <c r="R1301" s="92">
        <v>89646.656000000003</v>
      </c>
      <c r="S1301" s="92">
        <v>15438.112999999999</v>
      </c>
      <c r="T1301" s="92">
        <v>304352.75900000002</v>
      </c>
      <c r="U1301" s="91">
        <v>17613</v>
      </c>
      <c r="V1301" s="91">
        <v>17280.009999999998</v>
      </c>
    </row>
    <row r="1302" spans="1:22" x14ac:dyDescent="0.25">
      <c r="A1302" s="27" t="str">
        <f t="shared" si="53"/>
        <v>32038092018</v>
      </c>
      <c r="B1302" s="23">
        <f>VLOOKUP(H1302,Nomes!$H$2:$I$79,2,FALSE)</f>
        <v>52</v>
      </c>
      <c r="C1302" s="23">
        <f>VLOOKUP(D1302,Nomes!$C$2:$D$18,2,FALSE)</f>
        <v>17</v>
      </c>
      <c r="D1302" s="23">
        <v>2018</v>
      </c>
      <c r="E1302" s="23">
        <v>32</v>
      </c>
      <c r="F1302" s="23" t="s">
        <v>14</v>
      </c>
      <c r="G1302" s="23" t="s">
        <v>141</v>
      </c>
      <c r="H1302" s="23" t="s">
        <v>142</v>
      </c>
      <c r="I1302" s="23"/>
      <c r="J1302" s="23" t="s">
        <v>32</v>
      </c>
      <c r="K1302" s="23" t="s">
        <v>33</v>
      </c>
      <c r="L1302" s="23">
        <f>VLOOKUP(H1302,Regiões!$A$1:$E$79,4,FALSE)</f>
        <v>5</v>
      </c>
      <c r="M1302" s="23" t="str">
        <f>VLOOKUP(H1302,Regiões!$A$1:$E$79,5,FALSE)</f>
        <v>Central Sul</v>
      </c>
      <c r="N1302" s="92">
        <v>17645.465</v>
      </c>
      <c r="O1302" s="92">
        <v>7272.152</v>
      </c>
      <c r="P1302" s="91">
        <f t="shared" si="54"/>
        <v>151682.997</v>
      </c>
      <c r="Q1302" s="91">
        <v>83150.226999999999</v>
      </c>
      <c r="R1302" s="92">
        <v>68532.77</v>
      </c>
      <c r="S1302" s="92">
        <v>11227.317999999999</v>
      </c>
      <c r="T1302" s="92">
        <v>187827.932</v>
      </c>
      <c r="U1302" s="91">
        <v>15370</v>
      </c>
      <c r="V1302" s="91">
        <v>12220.43</v>
      </c>
    </row>
    <row r="1303" spans="1:22" x14ac:dyDescent="0.25">
      <c r="A1303" s="27" t="str">
        <f t="shared" si="53"/>
        <v>32039082018</v>
      </c>
      <c r="B1303" s="23">
        <f>VLOOKUP(H1303,Nomes!$H$2:$I$79,2,FALSE)</f>
        <v>53</v>
      </c>
      <c r="C1303" s="23">
        <f>VLOOKUP(D1303,Nomes!$C$2:$D$18,2,FALSE)</f>
        <v>17</v>
      </c>
      <c r="D1303" s="23">
        <v>2018</v>
      </c>
      <c r="E1303" s="23">
        <v>32</v>
      </c>
      <c r="F1303" s="23" t="s">
        <v>14</v>
      </c>
      <c r="G1303" s="23" t="s">
        <v>143</v>
      </c>
      <c r="H1303" s="23" t="s">
        <v>25</v>
      </c>
      <c r="I1303" s="23"/>
      <c r="J1303" s="23" t="s">
        <v>22</v>
      </c>
      <c r="K1303" s="23" t="s">
        <v>23</v>
      </c>
      <c r="L1303" s="23">
        <f>VLOOKUP(H1303,Regiões!$A$1:$E$79,4,FALSE)</f>
        <v>10</v>
      </c>
      <c r="M1303" s="23" t="str">
        <f>VLOOKUP(H1303,Regiões!$A$1:$E$79,5,FALSE)</f>
        <v>Noroeste</v>
      </c>
      <c r="N1303" s="92">
        <v>88336.410999999993</v>
      </c>
      <c r="O1303" s="92">
        <v>105447.50599999999</v>
      </c>
      <c r="P1303" s="91">
        <f t="shared" si="54"/>
        <v>656140.23399999994</v>
      </c>
      <c r="Q1303" s="91">
        <v>447158.59299999999</v>
      </c>
      <c r="R1303" s="92">
        <v>208981.641</v>
      </c>
      <c r="S1303" s="92">
        <v>87003.952999999994</v>
      </c>
      <c r="T1303" s="92">
        <v>936928.10400000005</v>
      </c>
      <c r="U1303" s="91">
        <v>49780</v>
      </c>
      <c r="V1303" s="91">
        <v>18821.38</v>
      </c>
    </row>
    <row r="1304" spans="1:22" x14ac:dyDescent="0.25">
      <c r="A1304" s="27" t="str">
        <f t="shared" si="53"/>
        <v>32040052018</v>
      </c>
      <c r="B1304" s="23">
        <f>VLOOKUP(H1304,Nomes!$H$2:$I$79,2,FALSE)</f>
        <v>54</v>
      </c>
      <c r="C1304" s="23">
        <f>VLOOKUP(D1304,Nomes!$C$2:$D$18,2,FALSE)</f>
        <v>17</v>
      </c>
      <c r="D1304" s="23">
        <v>2018</v>
      </c>
      <c r="E1304" s="23">
        <v>32</v>
      </c>
      <c r="F1304" s="23" t="s">
        <v>14</v>
      </c>
      <c r="G1304" s="23" t="s">
        <v>144</v>
      </c>
      <c r="H1304" s="23" t="s">
        <v>145</v>
      </c>
      <c r="I1304" s="23"/>
      <c r="J1304" s="23" t="s">
        <v>22</v>
      </c>
      <c r="K1304" s="23" t="s">
        <v>23</v>
      </c>
      <c r="L1304" s="23">
        <f>VLOOKUP(H1304,Regiões!$A$1:$E$79,4,FALSE)</f>
        <v>8</v>
      </c>
      <c r="M1304" s="23" t="str">
        <f>VLOOKUP(H1304,Regiões!$A$1:$E$79,5,FALSE)</f>
        <v>Centro-Oeste</v>
      </c>
      <c r="N1304" s="92">
        <v>68624.767999999996</v>
      </c>
      <c r="O1304" s="92">
        <v>12091.322</v>
      </c>
      <c r="P1304" s="91">
        <f t="shared" si="54"/>
        <v>177237.34700000001</v>
      </c>
      <c r="Q1304" s="91">
        <v>82586.804999999993</v>
      </c>
      <c r="R1304" s="92">
        <v>94650.542000000001</v>
      </c>
      <c r="S1304" s="92">
        <v>10674.179</v>
      </c>
      <c r="T1304" s="92">
        <v>268627.61700000003</v>
      </c>
      <c r="U1304" s="91">
        <v>23059</v>
      </c>
      <c r="V1304" s="91">
        <v>11649.58</v>
      </c>
    </row>
    <row r="1305" spans="1:22" x14ac:dyDescent="0.25">
      <c r="A1305" s="27" t="str">
        <f t="shared" si="53"/>
        <v>32040542018</v>
      </c>
      <c r="B1305" s="23">
        <f>VLOOKUP(H1305,Nomes!$H$2:$I$79,2,FALSE)</f>
        <v>55</v>
      </c>
      <c r="C1305" s="23">
        <f>VLOOKUP(D1305,Nomes!$C$2:$D$18,2,FALSE)</f>
        <v>17</v>
      </c>
      <c r="D1305" s="23">
        <v>2018</v>
      </c>
      <c r="E1305" s="23">
        <v>32</v>
      </c>
      <c r="F1305" s="23" t="s">
        <v>14</v>
      </c>
      <c r="G1305" s="23" t="s">
        <v>146</v>
      </c>
      <c r="H1305" s="23" t="s">
        <v>147</v>
      </c>
      <c r="I1305" s="23"/>
      <c r="J1305" s="23" t="s">
        <v>51</v>
      </c>
      <c r="K1305" s="23" t="s">
        <v>52</v>
      </c>
      <c r="L1305" s="23">
        <f>VLOOKUP(H1305,Regiões!$A$1:$E$79,4,FALSE)</f>
        <v>9</v>
      </c>
      <c r="M1305" s="23" t="str">
        <f>VLOOKUP(H1305,Regiões!$A$1:$E$79,5,FALSE)</f>
        <v>Nordeste</v>
      </c>
      <c r="N1305" s="92">
        <v>26178.973000000002</v>
      </c>
      <c r="O1305" s="92">
        <v>33721.516000000003</v>
      </c>
      <c r="P1305" s="91">
        <f t="shared" si="54"/>
        <v>211642.36600000001</v>
      </c>
      <c r="Q1305" s="91">
        <v>100342.099</v>
      </c>
      <c r="R1305" s="92">
        <v>111300.26700000001</v>
      </c>
      <c r="S1305" s="92">
        <v>12950.213</v>
      </c>
      <c r="T1305" s="92">
        <v>284493.06900000002</v>
      </c>
      <c r="U1305" s="91">
        <v>25982</v>
      </c>
      <c r="V1305" s="91">
        <v>10949.62</v>
      </c>
    </row>
    <row r="1306" spans="1:22" x14ac:dyDescent="0.25">
      <c r="A1306" s="27" t="str">
        <f t="shared" si="53"/>
        <v>32041042018</v>
      </c>
      <c r="B1306" s="23">
        <f>VLOOKUP(H1306,Nomes!$H$2:$I$79,2,FALSE)</f>
        <v>56</v>
      </c>
      <c r="C1306" s="23">
        <f>VLOOKUP(D1306,Nomes!$C$2:$D$18,2,FALSE)</f>
        <v>17</v>
      </c>
      <c r="D1306" s="23">
        <v>2018</v>
      </c>
      <c r="E1306" s="23">
        <v>32</v>
      </c>
      <c r="F1306" s="23" t="s">
        <v>14</v>
      </c>
      <c r="G1306" s="23" t="s">
        <v>148</v>
      </c>
      <c r="H1306" s="23" t="s">
        <v>149</v>
      </c>
      <c r="I1306" s="23"/>
      <c r="J1306" s="23" t="s">
        <v>51</v>
      </c>
      <c r="K1306" s="23" t="s">
        <v>52</v>
      </c>
      <c r="L1306" s="23">
        <f>VLOOKUP(H1306,Regiões!$A$1:$E$79,4,FALSE)</f>
        <v>9</v>
      </c>
      <c r="M1306" s="23" t="str">
        <f>VLOOKUP(H1306,Regiões!$A$1:$E$79,5,FALSE)</f>
        <v>Nordeste</v>
      </c>
      <c r="N1306" s="92">
        <v>89796.99</v>
      </c>
      <c r="O1306" s="92">
        <v>44302.705000000002</v>
      </c>
      <c r="P1306" s="91">
        <f t="shared" si="54"/>
        <v>313241.489</v>
      </c>
      <c r="Q1306" s="91">
        <v>187733.5</v>
      </c>
      <c r="R1306" s="92">
        <v>125507.989</v>
      </c>
      <c r="S1306" s="92">
        <v>54188.319000000003</v>
      </c>
      <c r="T1306" s="92">
        <v>501529.50199999998</v>
      </c>
      <c r="U1306" s="91">
        <v>26763</v>
      </c>
      <c r="V1306" s="91">
        <v>18739.66</v>
      </c>
    </row>
    <row r="1307" spans="1:22" x14ac:dyDescent="0.25">
      <c r="A1307" s="27" t="str">
        <f t="shared" si="53"/>
        <v>32042032018</v>
      </c>
      <c r="B1307" s="23">
        <f>VLOOKUP(H1307,Nomes!$H$2:$I$79,2,FALSE)</f>
        <v>57</v>
      </c>
      <c r="C1307" s="23">
        <f>VLOOKUP(D1307,Nomes!$C$2:$D$18,2,FALSE)</f>
        <v>17</v>
      </c>
      <c r="D1307" s="23">
        <v>2018</v>
      </c>
      <c r="E1307" s="23">
        <v>32</v>
      </c>
      <c r="F1307" s="23" t="s">
        <v>14</v>
      </c>
      <c r="G1307" s="23" t="s">
        <v>150</v>
      </c>
      <c r="H1307" s="23" t="s">
        <v>151</v>
      </c>
      <c r="I1307" s="23"/>
      <c r="J1307" s="23" t="s">
        <v>17</v>
      </c>
      <c r="K1307" s="23" t="s">
        <v>18</v>
      </c>
      <c r="L1307" s="23">
        <f>VLOOKUP(H1307,Regiões!$A$1:$E$79,4,FALSE)</f>
        <v>4</v>
      </c>
      <c r="M1307" s="23" t="str">
        <f>VLOOKUP(H1307,Regiões!$A$1:$E$79,5,FALSE)</f>
        <v>Litoral Sul</v>
      </c>
      <c r="N1307" s="92">
        <v>12239.843999999999</v>
      </c>
      <c r="O1307" s="92">
        <v>277562.18199999997</v>
      </c>
      <c r="P1307" s="91">
        <f t="shared" si="54"/>
        <v>305035.88300000003</v>
      </c>
      <c r="Q1307" s="91">
        <v>193431.024</v>
      </c>
      <c r="R1307" s="92">
        <v>111604.859</v>
      </c>
      <c r="S1307" s="92">
        <v>20037.768</v>
      </c>
      <c r="T1307" s="92">
        <v>614875.67599999998</v>
      </c>
      <c r="U1307" s="91">
        <v>21363</v>
      </c>
      <c r="V1307" s="91">
        <v>28782.27</v>
      </c>
    </row>
    <row r="1308" spans="1:22" x14ac:dyDescent="0.25">
      <c r="A1308" s="27" t="str">
        <f t="shared" ref="A1308:A1371" si="55">G1308&amp;D1308</f>
        <v>32042522018</v>
      </c>
      <c r="B1308" s="23">
        <f>VLOOKUP(H1308,Nomes!$H$2:$I$79,2,FALSE)</f>
        <v>58</v>
      </c>
      <c r="C1308" s="23">
        <f>VLOOKUP(D1308,Nomes!$C$2:$D$18,2,FALSE)</f>
        <v>17</v>
      </c>
      <c r="D1308" s="23">
        <v>2018</v>
      </c>
      <c r="E1308" s="23">
        <v>32</v>
      </c>
      <c r="F1308" s="23" t="s">
        <v>14</v>
      </c>
      <c r="G1308" s="23" t="s">
        <v>152</v>
      </c>
      <c r="H1308" s="23" t="s">
        <v>153</v>
      </c>
      <c r="I1308" s="23"/>
      <c r="J1308" s="23" t="s">
        <v>51</v>
      </c>
      <c r="K1308" s="23" t="s">
        <v>52</v>
      </c>
      <c r="L1308" s="23">
        <f>VLOOKUP(H1308,Regiões!$A$1:$E$79,4,FALSE)</f>
        <v>9</v>
      </c>
      <c r="M1308" s="23" t="str">
        <f>VLOOKUP(H1308,Regiões!$A$1:$E$79,5,FALSE)</f>
        <v>Nordeste</v>
      </c>
      <c r="N1308" s="92">
        <v>12649.316000000001</v>
      </c>
      <c r="O1308" s="92">
        <v>5211.201</v>
      </c>
      <c r="P1308" s="91">
        <f t="shared" si="54"/>
        <v>58755.437000000005</v>
      </c>
      <c r="Q1308" s="91">
        <v>23181.999</v>
      </c>
      <c r="R1308" s="92">
        <v>35573.438000000002</v>
      </c>
      <c r="S1308" s="92">
        <v>3106.4749999999999</v>
      </c>
      <c r="T1308" s="92">
        <v>79722.429000000004</v>
      </c>
      <c r="U1308" s="91">
        <v>7784</v>
      </c>
      <c r="V1308" s="91">
        <v>10241.83</v>
      </c>
    </row>
    <row r="1309" spans="1:22" x14ac:dyDescent="0.25">
      <c r="A1309" s="27" t="str">
        <f t="shared" si="55"/>
        <v>32043022018</v>
      </c>
      <c r="B1309" s="23">
        <f>VLOOKUP(H1309,Nomes!$H$2:$I$79,2,FALSE)</f>
        <v>59</v>
      </c>
      <c r="C1309" s="23">
        <f>VLOOKUP(D1309,Nomes!$C$2:$D$18,2,FALSE)</f>
        <v>17</v>
      </c>
      <c r="D1309" s="23">
        <v>2018</v>
      </c>
      <c r="E1309" s="23">
        <v>32</v>
      </c>
      <c r="F1309" s="23" t="s">
        <v>14</v>
      </c>
      <c r="G1309" s="23" t="s">
        <v>154</v>
      </c>
      <c r="H1309" s="23" t="s">
        <v>155</v>
      </c>
      <c r="I1309" s="23"/>
      <c r="J1309" s="23" t="s">
        <v>32</v>
      </c>
      <c r="K1309" s="23" t="s">
        <v>33</v>
      </c>
      <c r="L1309" s="23">
        <f>VLOOKUP(H1309,Regiões!$A$1:$E$79,4,FALSE)</f>
        <v>4</v>
      </c>
      <c r="M1309" s="23" t="str">
        <f>VLOOKUP(H1309,Regiões!$A$1:$E$79,5,FALSE)</f>
        <v>Litoral Sul</v>
      </c>
      <c r="N1309" s="92">
        <v>53289.735000000001</v>
      </c>
      <c r="O1309" s="92">
        <v>5141361.9040000001</v>
      </c>
      <c r="P1309" s="91">
        <f t="shared" si="54"/>
        <v>1447218.273</v>
      </c>
      <c r="Q1309" s="91">
        <v>1315091.621</v>
      </c>
      <c r="R1309" s="92">
        <v>132126.652</v>
      </c>
      <c r="S1309" s="92">
        <v>51666.921999999999</v>
      </c>
      <c r="T1309" s="92">
        <v>6693536.8339999998</v>
      </c>
      <c r="U1309" s="91">
        <v>11488</v>
      </c>
      <c r="V1309" s="91">
        <v>582654.67000000004</v>
      </c>
    </row>
    <row r="1310" spans="1:22" x14ac:dyDescent="0.25">
      <c r="A1310" s="27" t="str">
        <f t="shared" si="55"/>
        <v>32043512018</v>
      </c>
      <c r="B1310" s="23">
        <f>VLOOKUP(H1310,Nomes!$H$2:$I$79,2,FALSE)</f>
        <v>60</v>
      </c>
      <c r="C1310" s="23">
        <f>VLOOKUP(D1310,Nomes!$C$2:$D$18,2,FALSE)</f>
        <v>17</v>
      </c>
      <c r="D1310" s="23">
        <v>2018</v>
      </c>
      <c r="E1310" s="23">
        <v>32</v>
      </c>
      <c r="F1310" s="23" t="s">
        <v>14</v>
      </c>
      <c r="G1310" s="23" t="s">
        <v>156</v>
      </c>
      <c r="H1310" s="23" t="s">
        <v>157</v>
      </c>
      <c r="I1310" s="23"/>
      <c r="J1310" s="23" t="s">
        <v>51</v>
      </c>
      <c r="K1310" s="23" t="s">
        <v>52</v>
      </c>
      <c r="L1310" s="23">
        <f>VLOOKUP(H1310,Regiões!$A$1:$E$79,4,FALSE)</f>
        <v>7</v>
      </c>
      <c r="M1310" s="23" t="str">
        <f>VLOOKUP(H1310,Regiões!$A$1:$E$79,5,FALSE)</f>
        <v>Rio Doce</v>
      </c>
      <c r="N1310" s="92">
        <v>83848.176000000007</v>
      </c>
      <c r="O1310" s="92">
        <v>27893.954000000002</v>
      </c>
      <c r="P1310" s="91">
        <f t="shared" si="54"/>
        <v>217757.95</v>
      </c>
      <c r="Q1310" s="91">
        <v>118454.367</v>
      </c>
      <c r="R1310" s="92">
        <v>99303.582999999999</v>
      </c>
      <c r="S1310" s="92">
        <v>26763.761999999999</v>
      </c>
      <c r="T1310" s="92">
        <v>356263.842</v>
      </c>
      <c r="U1310" s="91">
        <v>19009</v>
      </c>
      <c r="V1310" s="91">
        <v>18741.849999999999</v>
      </c>
    </row>
    <row r="1311" spans="1:22" x14ac:dyDescent="0.25">
      <c r="A1311" s="27" t="str">
        <f t="shared" si="55"/>
        <v>32044012018</v>
      </c>
      <c r="B1311" s="23">
        <f>VLOOKUP(H1311,Nomes!$H$2:$I$79,2,FALSE)</f>
        <v>61</v>
      </c>
      <c r="C1311" s="23">
        <f>VLOOKUP(D1311,Nomes!$C$2:$D$18,2,FALSE)</f>
        <v>17</v>
      </c>
      <c r="D1311" s="23">
        <v>2018</v>
      </c>
      <c r="E1311" s="23">
        <v>32</v>
      </c>
      <c r="F1311" s="23" t="s">
        <v>14</v>
      </c>
      <c r="G1311" s="23" t="s">
        <v>158</v>
      </c>
      <c r="H1311" s="23" t="s">
        <v>159</v>
      </c>
      <c r="I1311" s="23"/>
      <c r="J1311" s="23" t="s">
        <v>17</v>
      </c>
      <c r="K1311" s="23" t="s">
        <v>18</v>
      </c>
      <c r="L1311" s="23">
        <f>VLOOKUP(H1311,Regiões!$A$1:$E$79,4,FALSE)</f>
        <v>4</v>
      </c>
      <c r="M1311" s="23" t="str">
        <f>VLOOKUP(H1311,Regiões!$A$1:$E$79,5,FALSE)</f>
        <v>Litoral Sul</v>
      </c>
      <c r="N1311" s="92">
        <v>20497.315999999999</v>
      </c>
      <c r="O1311" s="92">
        <v>31817.272000000001</v>
      </c>
      <c r="P1311" s="91">
        <f t="shared" si="54"/>
        <v>117000.67600000001</v>
      </c>
      <c r="Q1311" s="91">
        <v>62363.436000000002</v>
      </c>
      <c r="R1311" s="92">
        <v>54637.24</v>
      </c>
      <c r="S1311" s="92">
        <v>14330.941999999999</v>
      </c>
      <c r="T1311" s="92">
        <v>183646.20600000001</v>
      </c>
      <c r="U1311" s="91">
        <v>11618</v>
      </c>
      <c r="V1311" s="91">
        <v>15807.04</v>
      </c>
    </row>
    <row r="1312" spans="1:22" x14ac:dyDescent="0.25">
      <c r="A1312" s="27" t="str">
        <f t="shared" si="55"/>
        <v>32045002018</v>
      </c>
      <c r="B1312" s="23">
        <f>VLOOKUP(H1312,Nomes!$H$2:$I$79,2,FALSE)</f>
        <v>62</v>
      </c>
      <c r="C1312" s="23">
        <f>VLOOKUP(D1312,Nomes!$C$2:$D$18,2,FALSE)</f>
        <v>17</v>
      </c>
      <c r="D1312" s="23">
        <v>2018</v>
      </c>
      <c r="E1312" s="23">
        <v>32</v>
      </c>
      <c r="F1312" s="23" t="s">
        <v>14</v>
      </c>
      <c r="G1312" s="23" t="s">
        <v>160</v>
      </c>
      <c r="H1312" s="23" t="s">
        <v>161</v>
      </c>
      <c r="I1312" s="23"/>
      <c r="J1312" s="23" t="s">
        <v>17</v>
      </c>
      <c r="K1312" s="23" t="s">
        <v>18</v>
      </c>
      <c r="L1312" s="23">
        <f>VLOOKUP(H1312,Regiões!$A$1:$E$79,4,FALSE)</f>
        <v>2</v>
      </c>
      <c r="M1312" s="23" t="str">
        <f>VLOOKUP(H1312,Regiões!$A$1:$E$79,5,FALSE)</f>
        <v>Central Serrana</v>
      </c>
      <c r="N1312" s="92">
        <v>60198.767</v>
      </c>
      <c r="O1312" s="92">
        <v>39768.995000000003</v>
      </c>
      <c r="P1312" s="91">
        <f t="shared" si="54"/>
        <v>95653.698000000004</v>
      </c>
      <c r="Q1312" s="91">
        <v>42849.341999999997</v>
      </c>
      <c r="R1312" s="92">
        <v>52804.356</v>
      </c>
      <c r="S1312" s="92">
        <v>5257.3530000000001</v>
      </c>
      <c r="T1312" s="92">
        <v>200878.81400000001</v>
      </c>
      <c r="U1312" s="91">
        <v>12300</v>
      </c>
      <c r="V1312" s="91">
        <v>16331.61</v>
      </c>
    </row>
    <row r="1313" spans="1:22" x14ac:dyDescent="0.25">
      <c r="A1313" s="27" t="str">
        <f t="shared" si="55"/>
        <v>32045592018</v>
      </c>
      <c r="B1313" s="23">
        <f>VLOOKUP(H1313,Nomes!$H$2:$I$79,2,FALSE)</f>
        <v>63</v>
      </c>
      <c r="C1313" s="23">
        <f>VLOOKUP(D1313,Nomes!$C$2:$D$18,2,FALSE)</f>
        <v>17</v>
      </c>
      <c r="D1313" s="23">
        <v>2018</v>
      </c>
      <c r="E1313" s="23">
        <v>32</v>
      </c>
      <c r="F1313" s="23" t="s">
        <v>14</v>
      </c>
      <c r="G1313" s="23" t="s">
        <v>162</v>
      </c>
      <c r="H1313" s="23" t="s">
        <v>163</v>
      </c>
      <c r="I1313" s="23"/>
      <c r="J1313" s="23" t="s">
        <v>17</v>
      </c>
      <c r="K1313" s="23" t="s">
        <v>18</v>
      </c>
      <c r="L1313" s="23">
        <f>VLOOKUP(H1313,Regiões!$A$1:$E$79,4,FALSE)</f>
        <v>2</v>
      </c>
      <c r="M1313" s="23" t="str">
        <f>VLOOKUP(H1313,Regiões!$A$1:$E$79,5,FALSE)</f>
        <v>Central Serrana</v>
      </c>
      <c r="N1313" s="92">
        <v>628502.73100000003</v>
      </c>
      <c r="O1313" s="92">
        <v>70344.686000000002</v>
      </c>
      <c r="P1313" s="91">
        <f t="shared" si="54"/>
        <v>584586.36800000002</v>
      </c>
      <c r="Q1313" s="91">
        <v>400129.02899999998</v>
      </c>
      <c r="R1313" s="92">
        <v>184457.33900000001</v>
      </c>
      <c r="S1313" s="92">
        <v>86320.269</v>
      </c>
      <c r="T1313" s="92">
        <v>1369754.054</v>
      </c>
      <c r="U1313" s="91">
        <v>39849</v>
      </c>
      <c r="V1313" s="91">
        <v>34373.61</v>
      </c>
    </row>
    <row r="1314" spans="1:22" x14ac:dyDescent="0.25">
      <c r="A1314" s="27" t="str">
        <f t="shared" si="55"/>
        <v>32046092018</v>
      </c>
      <c r="B1314" s="23">
        <f>VLOOKUP(H1314,Nomes!$H$2:$I$79,2,FALSE)</f>
        <v>64</v>
      </c>
      <c r="C1314" s="23">
        <f>VLOOKUP(D1314,Nomes!$C$2:$D$18,2,FALSE)</f>
        <v>17</v>
      </c>
      <c r="D1314" s="23">
        <v>2018</v>
      </c>
      <c r="E1314" s="23">
        <v>32</v>
      </c>
      <c r="F1314" s="23" t="s">
        <v>14</v>
      </c>
      <c r="G1314" s="23" t="s">
        <v>164</v>
      </c>
      <c r="H1314" s="23" t="s">
        <v>107</v>
      </c>
      <c r="I1314" s="23"/>
      <c r="J1314" s="23" t="s">
        <v>17</v>
      </c>
      <c r="K1314" s="23" t="s">
        <v>18</v>
      </c>
      <c r="L1314" s="23">
        <f>VLOOKUP(H1314,Regiões!$A$1:$E$79,4,FALSE)</f>
        <v>2</v>
      </c>
      <c r="M1314" s="23" t="str">
        <f>VLOOKUP(H1314,Regiões!$A$1:$E$79,5,FALSE)</f>
        <v>Central Serrana</v>
      </c>
      <c r="N1314" s="92">
        <v>84362.131999999998</v>
      </c>
      <c r="O1314" s="92">
        <v>31394.964</v>
      </c>
      <c r="P1314" s="91">
        <f t="shared" si="54"/>
        <v>305490.54500000004</v>
      </c>
      <c r="Q1314" s="91">
        <v>200146.68400000001</v>
      </c>
      <c r="R1314" s="92">
        <v>105343.861</v>
      </c>
      <c r="S1314" s="92">
        <v>27061.879000000001</v>
      </c>
      <c r="T1314" s="92">
        <v>448309.52</v>
      </c>
      <c r="U1314" s="91">
        <v>23392</v>
      </c>
      <c r="V1314" s="91">
        <v>19165.080000000002</v>
      </c>
    </row>
    <row r="1315" spans="1:22" x14ac:dyDescent="0.25">
      <c r="A1315" s="27" t="str">
        <f t="shared" si="55"/>
        <v>32046582018</v>
      </c>
      <c r="B1315" s="23">
        <f>VLOOKUP(H1315,Nomes!$H$2:$I$79,2,FALSE)</f>
        <v>65</v>
      </c>
      <c r="C1315" s="23">
        <f>VLOOKUP(D1315,Nomes!$C$2:$D$18,2,FALSE)</f>
        <v>17</v>
      </c>
      <c r="D1315" s="23">
        <v>2018</v>
      </c>
      <c r="E1315" s="23">
        <v>32</v>
      </c>
      <c r="F1315" s="23" t="s">
        <v>14</v>
      </c>
      <c r="G1315" s="23" t="s">
        <v>165</v>
      </c>
      <c r="H1315" s="23" t="s">
        <v>166</v>
      </c>
      <c r="I1315" s="23"/>
      <c r="J1315" s="23" t="s">
        <v>22</v>
      </c>
      <c r="K1315" s="23" t="s">
        <v>23</v>
      </c>
      <c r="L1315" s="23">
        <f>VLOOKUP(H1315,Regiões!$A$1:$E$79,4,FALSE)</f>
        <v>8</v>
      </c>
      <c r="M1315" s="23" t="str">
        <f>VLOOKUP(H1315,Regiões!$A$1:$E$79,5,FALSE)</f>
        <v>Centro-Oeste</v>
      </c>
      <c r="N1315" s="92">
        <v>21302.014999999999</v>
      </c>
      <c r="O1315" s="92">
        <v>100515.67200000001</v>
      </c>
      <c r="P1315" s="91">
        <f t="shared" si="54"/>
        <v>96517.994000000006</v>
      </c>
      <c r="Q1315" s="91">
        <v>52381.712</v>
      </c>
      <c r="R1315" s="92">
        <v>44136.281999999999</v>
      </c>
      <c r="S1315" s="92">
        <v>26655.7</v>
      </c>
      <c r="T1315" s="92">
        <v>244991.38200000001</v>
      </c>
      <c r="U1315" s="91">
        <v>8589</v>
      </c>
      <c r="V1315" s="91">
        <v>28523.85</v>
      </c>
    </row>
    <row r="1316" spans="1:22" x14ac:dyDescent="0.25">
      <c r="A1316" s="27" t="str">
        <f t="shared" si="55"/>
        <v>32047082018</v>
      </c>
      <c r="B1316" s="23">
        <f>VLOOKUP(H1316,Nomes!$H$2:$I$79,2,FALSE)</f>
        <v>66</v>
      </c>
      <c r="C1316" s="23">
        <f>VLOOKUP(D1316,Nomes!$C$2:$D$18,2,FALSE)</f>
        <v>17</v>
      </c>
      <c r="D1316" s="23">
        <v>2018</v>
      </c>
      <c r="E1316" s="23">
        <v>32</v>
      </c>
      <c r="F1316" s="23" t="s">
        <v>14</v>
      </c>
      <c r="G1316" s="23" t="s">
        <v>167</v>
      </c>
      <c r="H1316" s="23" t="s">
        <v>168</v>
      </c>
      <c r="I1316" s="23"/>
      <c r="J1316" s="23" t="s">
        <v>22</v>
      </c>
      <c r="K1316" s="23" t="s">
        <v>23</v>
      </c>
      <c r="L1316" s="23">
        <f>VLOOKUP(H1316,Regiões!$A$1:$E$79,4,FALSE)</f>
        <v>8</v>
      </c>
      <c r="M1316" s="23" t="str">
        <f>VLOOKUP(H1316,Regiões!$A$1:$E$79,5,FALSE)</f>
        <v>Centro-Oeste</v>
      </c>
      <c r="N1316" s="92">
        <v>43708.343000000001</v>
      </c>
      <c r="O1316" s="92">
        <v>81464.198999999993</v>
      </c>
      <c r="P1316" s="91">
        <f t="shared" ref="P1316:P1328" si="56">Q1316+R1316</f>
        <v>400280.41899999999</v>
      </c>
      <c r="Q1316" s="91">
        <v>248638.23300000001</v>
      </c>
      <c r="R1316" s="92">
        <v>151642.18599999999</v>
      </c>
      <c r="S1316" s="92">
        <v>54835.665000000001</v>
      </c>
      <c r="T1316" s="92">
        <v>580288.62699999998</v>
      </c>
      <c r="U1316" s="91">
        <v>37361</v>
      </c>
      <c r="V1316" s="91">
        <v>15531.94</v>
      </c>
    </row>
    <row r="1317" spans="1:22" x14ac:dyDescent="0.25">
      <c r="A1317" s="27" t="str">
        <f t="shared" si="55"/>
        <v>32048072018</v>
      </c>
      <c r="B1317" s="23">
        <f>VLOOKUP(H1317,Nomes!$H$2:$I$79,2,FALSE)</f>
        <v>67</v>
      </c>
      <c r="C1317" s="23">
        <f>VLOOKUP(D1317,Nomes!$C$2:$D$18,2,FALSE)</f>
        <v>17</v>
      </c>
      <c r="D1317" s="23">
        <v>2018</v>
      </c>
      <c r="E1317" s="23">
        <v>32</v>
      </c>
      <c r="F1317" s="23" t="s">
        <v>14</v>
      </c>
      <c r="G1317" s="23" t="s">
        <v>169</v>
      </c>
      <c r="H1317" s="23" t="s">
        <v>170</v>
      </c>
      <c r="I1317" s="23"/>
      <c r="J1317" s="23" t="s">
        <v>32</v>
      </c>
      <c r="K1317" s="23" t="s">
        <v>33</v>
      </c>
      <c r="L1317" s="23">
        <f>VLOOKUP(H1317,Regiões!$A$1:$E$79,4,FALSE)</f>
        <v>6</v>
      </c>
      <c r="M1317" s="23" t="str">
        <f>VLOOKUP(H1317,Regiões!$A$1:$E$79,5,FALSE)</f>
        <v>Caparaó</v>
      </c>
      <c r="N1317" s="92">
        <v>14869.169</v>
      </c>
      <c r="O1317" s="92">
        <v>26618.168000000001</v>
      </c>
      <c r="P1317" s="91">
        <f t="shared" si="56"/>
        <v>111668.224</v>
      </c>
      <c r="Q1317" s="91">
        <v>63954.756000000001</v>
      </c>
      <c r="R1317" s="92">
        <v>47713.468000000001</v>
      </c>
      <c r="S1317" s="92">
        <v>8340.8330000000005</v>
      </c>
      <c r="T1317" s="92">
        <v>161496.394</v>
      </c>
      <c r="U1317" s="91">
        <v>10566</v>
      </c>
      <c r="V1317" s="91">
        <v>15284.53</v>
      </c>
    </row>
    <row r="1318" spans="1:22" x14ac:dyDescent="0.25">
      <c r="A1318" s="27" t="str">
        <f t="shared" si="55"/>
        <v>32049062018</v>
      </c>
      <c r="B1318" s="23">
        <f>VLOOKUP(H1318,Nomes!$H$2:$I$79,2,FALSE)</f>
        <v>68</v>
      </c>
      <c r="C1318" s="23">
        <f>VLOOKUP(D1318,Nomes!$C$2:$D$18,2,FALSE)</f>
        <v>17</v>
      </c>
      <c r="D1318" s="23">
        <v>2018</v>
      </c>
      <c r="E1318" s="23">
        <v>32</v>
      </c>
      <c r="F1318" s="23" t="s">
        <v>14</v>
      </c>
      <c r="G1318" s="23" t="s">
        <v>171</v>
      </c>
      <c r="H1318" s="23" t="s">
        <v>78</v>
      </c>
      <c r="I1318" s="23"/>
      <c r="J1318" s="23" t="s">
        <v>51</v>
      </c>
      <c r="K1318" s="23" t="s">
        <v>52</v>
      </c>
      <c r="L1318" s="23">
        <f>VLOOKUP(H1318,Regiões!$A$1:$E$79,4,FALSE)</f>
        <v>9</v>
      </c>
      <c r="M1318" s="23" t="str">
        <f>VLOOKUP(H1318,Regiões!$A$1:$E$79,5,FALSE)</f>
        <v>Nordeste</v>
      </c>
      <c r="N1318" s="92">
        <v>179938.16899999999</v>
      </c>
      <c r="O1318" s="92">
        <v>322716.38799999998</v>
      </c>
      <c r="P1318" s="91">
        <f t="shared" si="56"/>
        <v>1586675.6159999999</v>
      </c>
      <c r="Q1318" s="91">
        <v>1016205.433</v>
      </c>
      <c r="R1318" s="92">
        <v>570470.18299999996</v>
      </c>
      <c r="S1318" s="92">
        <v>199017.20499999999</v>
      </c>
      <c r="T1318" s="92">
        <v>2288347.378</v>
      </c>
      <c r="U1318" s="91">
        <v>128542</v>
      </c>
      <c r="V1318" s="91">
        <v>17802.330000000002</v>
      </c>
    </row>
    <row r="1319" spans="1:22" x14ac:dyDescent="0.25">
      <c r="A1319" s="27" t="str">
        <f t="shared" si="55"/>
        <v>32049552018</v>
      </c>
      <c r="B1319" s="23">
        <f>VLOOKUP(H1319,Nomes!$H$2:$I$79,2,FALSE)</f>
        <v>69</v>
      </c>
      <c r="C1319" s="23">
        <f>VLOOKUP(D1319,Nomes!$C$2:$D$18,2,FALSE)</f>
        <v>17</v>
      </c>
      <c r="D1319" s="23">
        <v>2018</v>
      </c>
      <c r="E1319" s="23">
        <v>32</v>
      </c>
      <c r="F1319" s="23" t="s">
        <v>14</v>
      </c>
      <c r="G1319" s="23" t="s">
        <v>172</v>
      </c>
      <c r="H1319" s="23" t="s">
        <v>173</v>
      </c>
      <c r="I1319" s="23"/>
      <c r="J1319" s="23" t="s">
        <v>17</v>
      </c>
      <c r="K1319" s="23" t="s">
        <v>18</v>
      </c>
      <c r="L1319" s="23">
        <f>VLOOKUP(H1319,Regiões!$A$1:$E$79,4,FALSE)</f>
        <v>8</v>
      </c>
      <c r="M1319" s="23" t="str">
        <f>VLOOKUP(H1319,Regiões!$A$1:$E$79,5,FALSE)</f>
        <v>Centro-Oeste</v>
      </c>
      <c r="N1319" s="92">
        <v>34411.991000000002</v>
      </c>
      <c r="O1319" s="92">
        <v>11122.583000000001</v>
      </c>
      <c r="P1319" s="91">
        <f t="shared" si="56"/>
        <v>117363.027</v>
      </c>
      <c r="Q1319" s="91">
        <v>63535.205999999998</v>
      </c>
      <c r="R1319" s="92">
        <v>53827.821000000004</v>
      </c>
      <c r="S1319" s="92">
        <v>10376.391</v>
      </c>
      <c r="T1319" s="92">
        <v>173273.992</v>
      </c>
      <c r="U1319" s="91">
        <v>12318</v>
      </c>
      <c r="V1319" s="91">
        <v>14066.73</v>
      </c>
    </row>
    <row r="1320" spans="1:22" x14ac:dyDescent="0.25">
      <c r="A1320" s="27" t="str">
        <f t="shared" si="55"/>
        <v>32050022018</v>
      </c>
      <c r="B1320" s="23">
        <f>VLOOKUP(H1320,Nomes!$H$2:$I$79,2,FALSE)</f>
        <v>70</v>
      </c>
      <c r="C1320" s="23">
        <f>VLOOKUP(D1320,Nomes!$C$2:$D$18,2,FALSE)</f>
        <v>17</v>
      </c>
      <c r="D1320" s="23">
        <v>2018</v>
      </c>
      <c r="E1320" s="23">
        <v>32</v>
      </c>
      <c r="F1320" s="23" t="s">
        <v>14</v>
      </c>
      <c r="G1320" s="23" t="s">
        <v>174</v>
      </c>
      <c r="H1320" s="23" t="s">
        <v>175</v>
      </c>
      <c r="I1320" s="23" t="s">
        <v>69</v>
      </c>
      <c r="J1320" s="23" t="s">
        <v>17</v>
      </c>
      <c r="K1320" s="23" t="s">
        <v>18</v>
      </c>
      <c r="L1320" s="23">
        <f>VLOOKUP(H1320,Regiões!$A$1:$E$79,4,FALSE)</f>
        <v>1</v>
      </c>
      <c r="M1320" s="23" t="str">
        <f>VLOOKUP(H1320,Regiões!$A$1:$E$79,5,FALSE)</f>
        <v>Metropolitana</v>
      </c>
      <c r="N1320" s="92">
        <v>21794.261999999999</v>
      </c>
      <c r="O1320" s="92">
        <v>6403561.5539999995</v>
      </c>
      <c r="P1320" s="91">
        <f t="shared" si="56"/>
        <v>13163879.927999999</v>
      </c>
      <c r="Q1320" s="91">
        <v>11050139.961999999</v>
      </c>
      <c r="R1320" s="92">
        <v>2113739.966</v>
      </c>
      <c r="S1320" s="92">
        <v>5436519.6789999995</v>
      </c>
      <c r="T1320" s="92">
        <v>25025755.423</v>
      </c>
      <c r="U1320" s="91">
        <v>507598</v>
      </c>
      <c r="V1320" s="91">
        <v>49302.31</v>
      </c>
    </row>
    <row r="1321" spans="1:22" x14ac:dyDescent="0.25">
      <c r="A1321" s="27" t="str">
        <f t="shared" si="55"/>
        <v>32050102018</v>
      </c>
      <c r="B1321" s="23">
        <f>VLOOKUP(H1321,Nomes!$H$2:$I$79,2,FALSE)</f>
        <v>71</v>
      </c>
      <c r="C1321" s="23">
        <f>VLOOKUP(D1321,Nomes!$C$2:$D$18,2,FALSE)</f>
        <v>17</v>
      </c>
      <c r="D1321" s="23">
        <v>2018</v>
      </c>
      <c r="E1321" s="23">
        <v>32</v>
      </c>
      <c r="F1321" s="23" t="s">
        <v>14</v>
      </c>
      <c r="G1321" s="23" t="s">
        <v>176</v>
      </c>
      <c r="H1321" s="23" t="s">
        <v>177</v>
      </c>
      <c r="I1321" s="23"/>
      <c r="J1321" s="23" t="s">
        <v>51</v>
      </c>
      <c r="K1321" s="23" t="s">
        <v>52</v>
      </c>
      <c r="L1321" s="23">
        <f>VLOOKUP(H1321,Regiões!$A$1:$E$79,4,FALSE)</f>
        <v>7</v>
      </c>
      <c r="M1321" s="23" t="str">
        <f>VLOOKUP(H1321,Regiões!$A$1:$E$79,5,FALSE)</f>
        <v>Rio Doce</v>
      </c>
      <c r="N1321" s="92">
        <v>65704.129000000001</v>
      </c>
      <c r="O1321" s="92">
        <v>124402.70600000001</v>
      </c>
      <c r="P1321" s="91">
        <f t="shared" si="56"/>
        <v>272742.06400000001</v>
      </c>
      <c r="Q1321" s="91">
        <v>143011.47099999999</v>
      </c>
      <c r="R1321" s="92">
        <v>129730.59299999999</v>
      </c>
      <c r="S1321" s="92">
        <v>48915.108</v>
      </c>
      <c r="T1321" s="92">
        <v>511764.00599999999</v>
      </c>
      <c r="U1321" s="91">
        <v>29449</v>
      </c>
      <c r="V1321" s="91">
        <v>17377.98</v>
      </c>
    </row>
    <row r="1322" spans="1:22" x14ac:dyDescent="0.25">
      <c r="A1322" s="27" t="str">
        <f t="shared" si="55"/>
        <v>32050362018</v>
      </c>
      <c r="B1322" s="23">
        <f>VLOOKUP(H1322,Nomes!$H$2:$I$79,2,FALSE)</f>
        <v>72</v>
      </c>
      <c r="C1322" s="23">
        <f>VLOOKUP(D1322,Nomes!$C$2:$D$18,2,FALSE)</f>
        <v>17</v>
      </c>
      <c r="D1322" s="23">
        <v>2018</v>
      </c>
      <c r="E1322" s="23">
        <v>32</v>
      </c>
      <c r="F1322" s="23" t="s">
        <v>14</v>
      </c>
      <c r="G1322" s="23" t="s">
        <v>178</v>
      </c>
      <c r="H1322" s="23" t="s">
        <v>179</v>
      </c>
      <c r="I1322" s="23"/>
      <c r="J1322" s="23" t="s">
        <v>32</v>
      </c>
      <c r="K1322" s="23" t="s">
        <v>33</v>
      </c>
      <c r="L1322" s="23">
        <f>VLOOKUP(H1322,Regiões!$A$1:$E$79,4,FALSE)</f>
        <v>5</v>
      </c>
      <c r="M1322" s="23" t="str">
        <f>VLOOKUP(H1322,Regiões!$A$1:$E$79,5,FALSE)</f>
        <v>Central Sul</v>
      </c>
      <c r="N1322" s="92">
        <v>37081.904000000002</v>
      </c>
      <c r="O1322" s="92">
        <v>54799.607000000004</v>
      </c>
      <c r="P1322" s="91">
        <f t="shared" si="56"/>
        <v>186254.8</v>
      </c>
      <c r="Q1322" s="91">
        <v>98895.481</v>
      </c>
      <c r="R1322" s="92">
        <v>87359.319000000003</v>
      </c>
      <c r="S1322" s="92">
        <v>23548.683000000001</v>
      </c>
      <c r="T1322" s="92">
        <v>301684.99400000001</v>
      </c>
      <c r="U1322" s="91">
        <v>21207</v>
      </c>
      <c r="V1322" s="91">
        <v>14225.73</v>
      </c>
    </row>
    <row r="1323" spans="1:22" x14ac:dyDescent="0.25">
      <c r="A1323" s="27" t="str">
        <f t="shared" si="55"/>
        <v>32050692018</v>
      </c>
      <c r="B1323" s="23">
        <f>VLOOKUP(H1323,Nomes!$H$2:$I$79,2,FALSE)</f>
        <v>73</v>
      </c>
      <c r="C1323" s="23">
        <f>VLOOKUP(D1323,Nomes!$C$2:$D$18,2,FALSE)</f>
        <v>17</v>
      </c>
      <c r="D1323" s="23">
        <v>2018</v>
      </c>
      <c r="E1323" s="23">
        <v>32</v>
      </c>
      <c r="F1323" s="23" t="s">
        <v>14</v>
      </c>
      <c r="G1323" s="23" t="s">
        <v>180</v>
      </c>
      <c r="H1323" s="23" t="s">
        <v>181</v>
      </c>
      <c r="I1323" s="23"/>
      <c r="J1323" s="23" t="s">
        <v>17</v>
      </c>
      <c r="K1323" s="23" t="s">
        <v>18</v>
      </c>
      <c r="L1323" s="23">
        <f>VLOOKUP(H1323,Regiões!$A$1:$E$79,4,FALSE)</f>
        <v>3</v>
      </c>
      <c r="M1323" s="23" t="str">
        <f>VLOOKUP(H1323,Regiões!$A$1:$E$79,5,FALSE)</f>
        <v>Sudoeste Serrana</v>
      </c>
      <c r="N1323" s="92">
        <v>53309.519</v>
      </c>
      <c r="O1323" s="92">
        <v>82272.289999999994</v>
      </c>
      <c r="P1323" s="91">
        <f t="shared" si="56"/>
        <v>391742.902</v>
      </c>
      <c r="Q1323" s="91">
        <v>282205.59600000002</v>
      </c>
      <c r="R1323" s="92">
        <v>109537.306</v>
      </c>
      <c r="S1323" s="92">
        <v>71792.758000000002</v>
      </c>
      <c r="T1323" s="92">
        <v>599117.46900000004</v>
      </c>
      <c r="U1323" s="91">
        <v>24800</v>
      </c>
      <c r="V1323" s="91">
        <v>24157.96</v>
      </c>
    </row>
    <row r="1324" spans="1:22" x14ac:dyDescent="0.25">
      <c r="A1324" s="27" t="str">
        <f t="shared" si="55"/>
        <v>32051012018</v>
      </c>
      <c r="B1324" s="23">
        <f>VLOOKUP(H1324,Nomes!$H$2:$I$79,2,FALSE)</f>
        <v>74</v>
      </c>
      <c r="C1324" s="23">
        <f>VLOOKUP(D1324,Nomes!$C$2:$D$18,2,FALSE)</f>
        <v>17</v>
      </c>
      <c r="D1324" s="23">
        <v>2018</v>
      </c>
      <c r="E1324" s="23">
        <v>32</v>
      </c>
      <c r="F1324" s="23" t="s">
        <v>14</v>
      </c>
      <c r="G1324" s="23" t="s">
        <v>182</v>
      </c>
      <c r="H1324" s="23" t="s">
        <v>183</v>
      </c>
      <c r="I1324" s="23" t="s">
        <v>69</v>
      </c>
      <c r="J1324" s="23" t="s">
        <v>17</v>
      </c>
      <c r="K1324" s="23" t="s">
        <v>18</v>
      </c>
      <c r="L1324" s="23">
        <f>VLOOKUP(H1324,Regiões!$A$1:$E$79,4,FALSE)</f>
        <v>1</v>
      </c>
      <c r="M1324" s="23" t="str">
        <f>VLOOKUP(H1324,Regiões!$A$1:$E$79,5,FALSE)</f>
        <v>Metropolitana</v>
      </c>
      <c r="N1324" s="92">
        <v>15076.116</v>
      </c>
      <c r="O1324" s="92">
        <v>553959.81700000004</v>
      </c>
      <c r="P1324" s="91">
        <f t="shared" si="56"/>
        <v>1598160.3699999999</v>
      </c>
      <c r="Q1324" s="91">
        <v>1291044.7879999999</v>
      </c>
      <c r="R1324" s="92">
        <v>307115.58199999999</v>
      </c>
      <c r="S1324" s="92">
        <v>463159.73300000001</v>
      </c>
      <c r="T1324" s="92">
        <v>2630356.0380000002</v>
      </c>
      <c r="U1324" s="91">
        <v>76954</v>
      </c>
      <c r="V1324" s="91">
        <v>34180.89</v>
      </c>
    </row>
    <row r="1325" spans="1:22" x14ac:dyDescent="0.25">
      <c r="A1325" s="27" t="str">
        <f t="shared" si="55"/>
        <v>32051502018</v>
      </c>
      <c r="B1325" s="23">
        <f>VLOOKUP(H1325,Nomes!$H$2:$I$79,2,FALSE)</f>
        <v>75</v>
      </c>
      <c r="C1325" s="23">
        <f>VLOOKUP(D1325,Nomes!$C$2:$D$18,2,FALSE)</f>
        <v>17</v>
      </c>
      <c r="D1325" s="23">
        <v>2018</v>
      </c>
      <c r="E1325" s="23">
        <v>32</v>
      </c>
      <c r="F1325" s="23" t="s">
        <v>14</v>
      </c>
      <c r="G1325" s="23" t="s">
        <v>184</v>
      </c>
      <c r="H1325" s="23" t="s">
        <v>185</v>
      </c>
      <c r="I1325" s="23"/>
      <c r="J1325" s="23" t="s">
        <v>22</v>
      </c>
      <c r="K1325" s="23" t="s">
        <v>23</v>
      </c>
      <c r="L1325" s="23">
        <f>VLOOKUP(H1325,Regiões!$A$1:$E$79,4,FALSE)</f>
        <v>10</v>
      </c>
      <c r="M1325" s="23" t="str">
        <f>VLOOKUP(H1325,Regiões!$A$1:$E$79,5,FALSE)</f>
        <v>Noroeste</v>
      </c>
      <c r="N1325" s="92">
        <v>26457.367999999999</v>
      </c>
      <c r="O1325" s="92">
        <v>19351.845000000001</v>
      </c>
      <c r="P1325" s="91">
        <f t="shared" si="56"/>
        <v>76312.907999999996</v>
      </c>
      <c r="Q1325" s="91">
        <v>33414.565999999999</v>
      </c>
      <c r="R1325" s="92">
        <v>42898.341999999997</v>
      </c>
      <c r="S1325" s="92">
        <v>6046.5169999999998</v>
      </c>
      <c r="T1325" s="92">
        <v>128168.637</v>
      </c>
      <c r="U1325" s="91">
        <v>9171</v>
      </c>
      <c r="V1325" s="91">
        <v>13975.43</v>
      </c>
    </row>
    <row r="1326" spans="1:22" x14ac:dyDescent="0.25">
      <c r="A1326" s="27" t="str">
        <f t="shared" si="55"/>
        <v>32051762018</v>
      </c>
      <c r="B1326" s="23">
        <f>VLOOKUP(H1326,Nomes!$H$2:$I$79,2,FALSE)</f>
        <v>76</v>
      </c>
      <c r="C1326" s="23">
        <f>VLOOKUP(D1326,Nomes!$C$2:$D$18,2,FALSE)</f>
        <v>17</v>
      </c>
      <c r="D1326" s="23">
        <v>2018</v>
      </c>
      <c r="E1326" s="23">
        <v>32</v>
      </c>
      <c r="F1326" s="23" t="s">
        <v>14</v>
      </c>
      <c r="G1326" s="23" t="s">
        <v>186</v>
      </c>
      <c r="H1326" s="23" t="s">
        <v>187</v>
      </c>
      <c r="I1326" s="23"/>
      <c r="J1326" s="23" t="s">
        <v>22</v>
      </c>
      <c r="K1326" s="23" t="s">
        <v>23</v>
      </c>
      <c r="L1326" s="23">
        <f>VLOOKUP(H1326,Regiões!$A$1:$E$79,4,FALSE)</f>
        <v>8</v>
      </c>
      <c r="M1326" s="23" t="str">
        <f>VLOOKUP(H1326,Regiões!$A$1:$E$79,5,FALSE)</f>
        <v>Centro-Oeste</v>
      </c>
      <c r="N1326" s="92">
        <v>70349.093999999997</v>
      </c>
      <c r="O1326" s="92">
        <v>14096.119000000001</v>
      </c>
      <c r="P1326" s="91">
        <f t="shared" si="56"/>
        <v>163011.78999999998</v>
      </c>
      <c r="Q1326" s="91">
        <v>95618.87</v>
      </c>
      <c r="R1326" s="92">
        <v>67392.92</v>
      </c>
      <c r="S1326" s="92">
        <v>16407.606</v>
      </c>
      <c r="T1326" s="92">
        <v>263864.609</v>
      </c>
      <c r="U1326" s="91">
        <v>14087</v>
      </c>
      <c r="V1326" s="91">
        <v>18731.07</v>
      </c>
    </row>
    <row r="1327" spans="1:22" x14ac:dyDescent="0.25">
      <c r="A1327" s="27" t="str">
        <f t="shared" si="55"/>
        <v>32052002018</v>
      </c>
      <c r="B1327" s="23">
        <f>VLOOKUP(H1327,Nomes!$H$2:$I$79,2,FALSE)</f>
        <v>77</v>
      </c>
      <c r="C1327" s="23">
        <f>VLOOKUP(D1327,Nomes!$C$2:$D$18,2,FALSE)</f>
        <v>17</v>
      </c>
      <c r="D1327" s="23">
        <v>2018</v>
      </c>
      <c r="E1327" s="23">
        <v>32</v>
      </c>
      <c r="F1327" s="23" t="s">
        <v>14</v>
      </c>
      <c r="G1327" s="23" t="s">
        <v>188</v>
      </c>
      <c r="H1327" s="23" t="s">
        <v>189</v>
      </c>
      <c r="I1327" s="23" t="s">
        <v>69</v>
      </c>
      <c r="J1327" s="23" t="s">
        <v>17</v>
      </c>
      <c r="K1327" s="23" t="s">
        <v>18</v>
      </c>
      <c r="L1327" s="23">
        <f>VLOOKUP(H1327,Regiões!$A$1:$E$79,4,FALSE)</f>
        <v>1</v>
      </c>
      <c r="M1327" s="23" t="str">
        <f>VLOOKUP(H1327,Regiões!$A$1:$E$79,5,FALSE)</f>
        <v>Metropolitana</v>
      </c>
      <c r="N1327" s="92">
        <v>16476.306</v>
      </c>
      <c r="O1327" s="92">
        <v>1685093.69</v>
      </c>
      <c r="P1327" s="91">
        <f t="shared" si="56"/>
        <v>8448273.5299999993</v>
      </c>
      <c r="Q1327" s="91">
        <v>6629262.574</v>
      </c>
      <c r="R1327" s="92">
        <v>1819010.956</v>
      </c>
      <c r="S1327" s="92">
        <v>2085725.237</v>
      </c>
      <c r="T1327" s="92">
        <v>12235568.764</v>
      </c>
      <c r="U1327" s="91">
        <v>486208</v>
      </c>
      <c r="V1327" s="91">
        <v>25165.3</v>
      </c>
    </row>
    <row r="1328" spans="1:22" x14ac:dyDescent="0.25">
      <c r="A1328" s="27" t="str">
        <f t="shared" si="55"/>
        <v>32053092018</v>
      </c>
      <c r="B1328" s="23">
        <f>VLOOKUP(H1328,Nomes!$H$2:$I$79,2,FALSE)</f>
        <v>78</v>
      </c>
      <c r="C1328" s="23">
        <f>VLOOKUP(D1328,Nomes!$C$2:$D$18,2,FALSE)</f>
        <v>17</v>
      </c>
      <c r="D1328" s="23">
        <v>2018</v>
      </c>
      <c r="E1328" s="23">
        <v>32</v>
      </c>
      <c r="F1328" s="23" t="s">
        <v>14</v>
      </c>
      <c r="G1328" s="23" t="s">
        <v>190</v>
      </c>
      <c r="H1328" s="23" t="s">
        <v>71</v>
      </c>
      <c r="I1328" s="23" t="s">
        <v>69</v>
      </c>
      <c r="J1328" s="23" t="s">
        <v>17</v>
      </c>
      <c r="K1328" s="23" t="s">
        <v>18</v>
      </c>
      <c r="L1328" s="23">
        <f>VLOOKUP(H1328,Regiões!$A$1:$E$79,4,FALSE)</f>
        <v>1</v>
      </c>
      <c r="M1328" s="23" t="str">
        <f>VLOOKUP(H1328,Regiões!$A$1:$E$79,5,FALSE)</f>
        <v>Metropolitana</v>
      </c>
      <c r="N1328" s="92">
        <v>16542.069</v>
      </c>
      <c r="O1328" s="92">
        <v>6166050.7439999999</v>
      </c>
      <c r="P1328" s="91">
        <f t="shared" si="56"/>
        <v>13636989.838</v>
      </c>
      <c r="Q1328" s="91">
        <v>11757459.995999999</v>
      </c>
      <c r="R1328" s="92">
        <v>1879529.8419999999</v>
      </c>
      <c r="S1328" s="92">
        <v>5698544.4539999999</v>
      </c>
      <c r="T1328" s="92">
        <v>25518127.105</v>
      </c>
      <c r="U1328" s="91">
        <v>358267</v>
      </c>
      <c r="V1328" s="91">
        <v>71226.559999999998</v>
      </c>
    </row>
    <row r="1329" spans="1:22" x14ac:dyDescent="0.25">
      <c r="A1329" s="27" t="str">
        <f t="shared" si="55"/>
        <v>32001022019</v>
      </c>
      <c r="B1329" s="23">
        <f>VLOOKUP(H1329,Nomes!$H$2:$I$79,2,FALSE)</f>
        <v>1</v>
      </c>
      <c r="C1329" s="23">
        <f>VLOOKUP(D1329,Nomes!$C$2:$D$19,2,FALSE)</f>
        <v>18</v>
      </c>
      <c r="D1329" s="23">
        <v>2019</v>
      </c>
      <c r="E1329" s="23">
        <v>32</v>
      </c>
      <c r="F1329" s="23" t="s">
        <v>14</v>
      </c>
      <c r="G1329" s="23" t="s">
        <v>15</v>
      </c>
      <c r="H1329" s="23" t="s">
        <v>16</v>
      </c>
      <c r="I1329" s="23"/>
      <c r="J1329" s="23" t="s">
        <v>17</v>
      </c>
      <c r="K1329" s="23" t="s">
        <v>18</v>
      </c>
      <c r="L1329" s="23">
        <f>VLOOKUP(H1329,Regiões!$A$1:$E$79,4,FALSE)</f>
        <v>3</v>
      </c>
      <c r="M1329" s="23" t="str">
        <f>VLOOKUP(H1329,Regiões!$A$1:$E$79,5,FALSE)</f>
        <v>Sudoeste Serrana</v>
      </c>
      <c r="N1329" s="92">
        <v>72465.876000000004</v>
      </c>
      <c r="O1329" s="92">
        <v>32557.599999999999</v>
      </c>
      <c r="P1329" s="91">
        <f>Q1329+R1329</f>
        <v>316606.03200000001</v>
      </c>
      <c r="Q1329" s="91">
        <v>172600.03200000001</v>
      </c>
      <c r="R1329" s="92">
        <v>144006</v>
      </c>
      <c r="S1329" s="92">
        <v>26979.920999999998</v>
      </c>
      <c r="T1329" s="92">
        <v>448609.42800000001</v>
      </c>
      <c r="U1329" s="91">
        <v>30586</v>
      </c>
      <c r="V1329" s="91">
        <v>14667.15</v>
      </c>
    </row>
    <row r="1330" spans="1:22" x14ac:dyDescent="0.25">
      <c r="A1330" s="27" t="str">
        <f t="shared" si="55"/>
        <v>32001362019</v>
      </c>
      <c r="B1330" s="23">
        <f>VLOOKUP(H1330,Nomes!$H$2:$I$79,2,FALSE)</f>
        <v>2</v>
      </c>
      <c r="C1330" s="23">
        <f>VLOOKUP(D1330,Nomes!$C$2:$D$19,2,FALSE)</f>
        <v>18</v>
      </c>
      <c r="D1330" s="23">
        <v>2019</v>
      </c>
      <c r="E1330" s="23">
        <v>32</v>
      </c>
      <c r="F1330" s="23" t="s">
        <v>14</v>
      </c>
      <c r="G1330" s="23" t="s">
        <v>20</v>
      </c>
      <c r="H1330" s="23" t="s">
        <v>21</v>
      </c>
      <c r="I1330" s="23"/>
      <c r="J1330" s="23" t="s">
        <v>22</v>
      </c>
      <c r="K1330" s="23" t="s">
        <v>23</v>
      </c>
      <c r="L1330" s="23">
        <f>VLOOKUP(H1330,Regiões!$A$1:$E$79,4,FALSE)</f>
        <v>10</v>
      </c>
      <c r="M1330" s="23" t="str">
        <f>VLOOKUP(H1330,Regiões!$A$1:$E$79,5,FALSE)</f>
        <v>Noroeste</v>
      </c>
      <c r="N1330" s="92">
        <v>30167.514999999999</v>
      </c>
      <c r="O1330" s="92">
        <v>14982.557000000001</v>
      </c>
      <c r="P1330" s="91">
        <f t="shared" ref="P1330:P1393" si="57">Q1330+R1330</f>
        <v>109899.745</v>
      </c>
      <c r="Q1330" s="91">
        <v>56858.875999999997</v>
      </c>
      <c r="R1330" s="92">
        <v>53040.868999999999</v>
      </c>
      <c r="S1330" s="92">
        <v>14107.564</v>
      </c>
      <c r="T1330" s="92">
        <v>169157.38</v>
      </c>
      <c r="U1330" s="91">
        <v>9642</v>
      </c>
      <c r="V1330" s="91">
        <v>17543.810000000001</v>
      </c>
    </row>
    <row r="1331" spans="1:22" x14ac:dyDescent="0.25">
      <c r="A1331" s="27" t="str">
        <f t="shared" si="55"/>
        <v>32001692019</v>
      </c>
      <c r="B1331" s="23">
        <f>VLOOKUP(H1331,Nomes!$H$2:$I$79,2,FALSE)</f>
        <v>3</v>
      </c>
      <c r="C1331" s="23">
        <f>VLOOKUP(D1331,Nomes!$C$2:$D$19,2,FALSE)</f>
        <v>18</v>
      </c>
      <c r="D1331" s="23">
        <v>2019</v>
      </c>
      <c r="E1331" s="23">
        <v>32</v>
      </c>
      <c r="F1331" s="23" t="s">
        <v>14</v>
      </c>
      <c r="G1331" s="23" t="s">
        <v>26</v>
      </c>
      <c r="H1331" s="23" t="s">
        <v>27</v>
      </c>
      <c r="I1331" s="23"/>
      <c r="J1331" s="23" t="s">
        <v>22</v>
      </c>
      <c r="K1331" s="23" t="s">
        <v>23</v>
      </c>
      <c r="L1331" s="23">
        <f>VLOOKUP(H1331,Regiões!$A$1:$E$79,4,FALSE)</f>
        <v>10</v>
      </c>
      <c r="M1331" s="23" t="str">
        <f>VLOOKUP(H1331,Regiões!$A$1:$E$79,5,FALSE)</f>
        <v>Noroeste</v>
      </c>
      <c r="N1331" s="92">
        <v>20104.824000000001</v>
      </c>
      <c r="O1331" s="92">
        <v>10162.308999999999</v>
      </c>
      <c r="P1331" s="91">
        <f t="shared" si="57"/>
        <v>101288.85200000001</v>
      </c>
      <c r="Q1331" s="91">
        <v>41739.821000000004</v>
      </c>
      <c r="R1331" s="92">
        <v>59549.031000000003</v>
      </c>
      <c r="S1331" s="92">
        <v>7110.4809999999998</v>
      </c>
      <c r="T1331" s="92">
        <v>138666.465</v>
      </c>
      <c r="U1331" s="91">
        <v>11019</v>
      </c>
      <c r="V1331" s="91">
        <v>12584.31</v>
      </c>
    </row>
    <row r="1332" spans="1:22" x14ac:dyDescent="0.25">
      <c r="A1332" s="27" t="str">
        <f t="shared" si="55"/>
        <v>32002012019</v>
      </c>
      <c r="B1332" s="23">
        <f>VLOOKUP(H1332,Nomes!$H$2:$I$79,2,FALSE)</f>
        <v>4</v>
      </c>
      <c r="C1332" s="23">
        <f>VLOOKUP(D1332,Nomes!$C$2:$D$19,2,FALSE)</f>
        <v>18</v>
      </c>
      <c r="D1332" s="23">
        <v>2019</v>
      </c>
      <c r="E1332" s="23">
        <v>32</v>
      </c>
      <c r="F1332" s="23" t="s">
        <v>14</v>
      </c>
      <c r="G1332" s="23" t="s">
        <v>30</v>
      </c>
      <c r="H1332" s="23" t="s">
        <v>31</v>
      </c>
      <c r="I1332" s="23"/>
      <c r="J1332" s="23" t="s">
        <v>32</v>
      </c>
      <c r="K1332" s="23" t="s">
        <v>33</v>
      </c>
      <c r="L1332" s="23">
        <f>VLOOKUP(H1332,Regiões!$A$1:$E$79,4,FALSE)</f>
        <v>6</v>
      </c>
      <c r="M1332" s="23" t="str">
        <f>VLOOKUP(H1332,Regiões!$A$1:$E$79,5,FALSE)</f>
        <v>Caparaó</v>
      </c>
      <c r="N1332" s="92">
        <v>40174.368999999999</v>
      </c>
      <c r="O1332" s="92">
        <v>86870.207999999999</v>
      </c>
      <c r="P1332" s="91">
        <f t="shared" si="57"/>
        <v>331846.15000000002</v>
      </c>
      <c r="Q1332" s="91">
        <v>201017.908</v>
      </c>
      <c r="R1332" s="92">
        <v>130828.242</v>
      </c>
      <c r="S1332" s="92">
        <v>24743.582999999999</v>
      </c>
      <c r="T1332" s="92">
        <v>483634.31099999999</v>
      </c>
      <c r="U1332" s="91">
        <v>30084</v>
      </c>
      <c r="V1332" s="91">
        <v>16076.13</v>
      </c>
    </row>
    <row r="1333" spans="1:22" x14ac:dyDescent="0.25">
      <c r="A1333" s="27" t="str">
        <f t="shared" si="55"/>
        <v>32003002019</v>
      </c>
      <c r="B1333" s="23">
        <f>VLOOKUP(H1333,Nomes!$H$2:$I$79,2,FALSE)</f>
        <v>5</v>
      </c>
      <c r="C1333" s="23">
        <f>VLOOKUP(D1333,Nomes!$C$2:$D$19,2,FALSE)</f>
        <v>18</v>
      </c>
      <c r="D1333" s="23">
        <v>2019</v>
      </c>
      <c r="E1333" s="23">
        <v>32</v>
      </c>
      <c r="F1333" s="23" t="s">
        <v>14</v>
      </c>
      <c r="G1333" s="23" t="s">
        <v>35</v>
      </c>
      <c r="H1333" s="23" t="s">
        <v>36</v>
      </c>
      <c r="I1333" s="23"/>
      <c r="J1333" s="23" t="s">
        <v>17</v>
      </c>
      <c r="K1333" s="23" t="s">
        <v>18</v>
      </c>
      <c r="L1333" s="23">
        <f>VLOOKUP(H1333,Regiões!$A$1:$E$79,4,FALSE)</f>
        <v>4</v>
      </c>
      <c r="M1333" s="23" t="str">
        <f>VLOOKUP(H1333,Regiões!$A$1:$E$79,5,FALSE)</f>
        <v>Litoral Sul</v>
      </c>
      <c r="N1333" s="92">
        <v>63190.720000000001</v>
      </c>
      <c r="O1333" s="92">
        <v>62077.133000000002</v>
      </c>
      <c r="P1333" s="91">
        <f t="shared" si="57"/>
        <v>200826.4</v>
      </c>
      <c r="Q1333" s="91">
        <v>127039.814</v>
      </c>
      <c r="R1333" s="92">
        <v>73786.585999999996</v>
      </c>
      <c r="S1333" s="92">
        <v>31669.23</v>
      </c>
      <c r="T1333" s="92">
        <v>357763.484</v>
      </c>
      <c r="U1333" s="91">
        <v>14601</v>
      </c>
      <c r="V1333" s="91">
        <v>24502.67</v>
      </c>
    </row>
    <row r="1334" spans="1:22" x14ac:dyDescent="0.25">
      <c r="A1334" s="27" t="str">
        <f t="shared" si="55"/>
        <v>32003592019</v>
      </c>
      <c r="B1334" s="23">
        <f>VLOOKUP(H1334,Nomes!$H$2:$I$79,2,FALSE)</f>
        <v>6</v>
      </c>
      <c r="C1334" s="23">
        <f>VLOOKUP(D1334,Nomes!$C$2:$D$19,2,FALSE)</f>
        <v>18</v>
      </c>
      <c r="D1334" s="23">
        <v>2019</v>
      </c>
      <c r="E1334" s="23">
        <v>32</v>
      </c>
      <c r="F1334" s="23" t="s">
        <v>14</v>
      </c>
      <c r="G1334" s="23" t="s">
        <v>39</v>
      </c>
      <c r="H1334" s="23" t="s">
        <v>40</v>
      </c>
      <c r="I1334" s="23"/>
      <c r="J1334" s="23" t="s">
        <v>22</v>
      </c>
      <c r="K1334" s="23" t="s">
        <v>23</v>
      </c>
      <c r="L1334" s="23">
        <f>VLOOKUP(H1334,Regiões!$A$1:$E$79,4,FALSE)</f>
        <v>8</v>
      </c>
      <c r="M1334" s="23" t="str">
        <f>VLOOKUP(H1334,Regiões!$A$1:$E$79,5,FALSE)</f>
        <v>Centro-Oeste</v>
      </c>
      <c r="N1334" s="92">
        <v>13911.120999999999</v>
      </c>
      <c r="O1334" s="92">
        <v>4522.1229999999996</v>
      </c>
      <c r="P1334" s="91">
        <f t="shared" si="57"/>
        <v>67388.44200000001</v>
      </c>
      <c r="Q1334" s="91">
        <v>25591.875</v>
      </c>
      <c r="R1334" s="92">
        <v>41796.567000000003</v>
      </c>
      <c r="S1334" s="92">
        <v>4299.3940000000002</v>
      </c>
      <c r="T1334" s="92">
        <v>90121.08</v>
      </c>
      <c r="U1334" s="91">
        <v>7836</v>
      </c>
      <c r="V1334" s="91">
        <v>11500.9</v>
      </c>
    </row>
    <row r="1335" spans="1:22" x14ac:dyDescent="0.25">
      <c r="A1335" s="27" t="str">
        <f t="shared" si="55"/>
        <v>32004092019</v>
      </c>
      <c r="B1335" s="23">
        <f>VLOOKUP(H1335,Nomes!$H$2:$I$79,2,FALSE)</f>
        <v>7</v>
      </c>
      <c r="C1335" s="23">
        <f>VLOOKUP(D1335,Nomes!$C$2:$D$19,2,FALSE)</f>
        <v>18</v>
      </c>
      <c r="D1335" s="23">
        <v>2019</v>
      </c>
      <c r="E1335" s="23">
        <v>32</v>
      </c>
      <c r="F1335" s="23" t="s">
        <v>14</v>
      </c>
      <c r="G1335" s="23" t="s">
        <v>43</v>
      </c>
      <c r="H1335" s="23" t="s">
        <v>44</v>
      </c>
      <c r="I1335" s="23"/>
      <c r="J1335" s="23" t="s">
        <v>17</v>
      </c>
      <c r="K1335" s="23" t="s">
        <v>18</v>
      </c>
      <c r="L1335" s="23">
        <f>VLOOKUP(H1335,Regiões!$A$1:$E$79,4,FALSE)</f>
        <v>4</v>
      </c>
      <c r="M1335" s="23" t="str">
        <f>VLOOKUP(H1335,Regiões!$A$1:$E$79,5,FALSE)</f>
        <v>Litoral Sul</v>
      </c>
      <c r="N1335" s="92">
        <v>25766.883999999998</v>
      </c>
      <c r="O1335" s="92">
        <v>371597.84600000002</v>
      </c>
      <c r="P1335" s="91">
        <f t="shared" si="57"/>
        <v>555176.152</v>
      </c>
      <c r="Q1335" s="91">
        <v>331122.04300000001</v>
      </c>
      <c r="R1335" s="92">
        <v>224054.109</v>
      </c>
      <c r="S1335" s="92">
        <v>57851.199000000001</v>
      </c>
      <c r="T1335" s="92">
        <v>1010392.081</v>
      </c>
      <c r="U1335" s="91">
        <v>29263</v>
      </c>
      <c r="V1335" s="91">
        <v>34527.97</v>
      </c>
    </row>
    <row r="1336" spans="1:22" x14ac:dyDescent="0.25">
      <c r="A1336" s="27" t="str">
        <f t="shared" si="55"/>
        <v>32005082019</v>
      </c>
      <c r="B1336" s="23">
        <f>VLOOKUP(H1336,Nomes!$H$2:$I$79,2,FALSE)</f>
        <v>8</v>
      </c>
      <c r="C1336" s="23">
        <f>VLOOKUP(D1336,Nomes!$C$2:$D$19,2,FALSE)</f>
        <v>18</v>
      </c>
      <c r="D1336" s="23">
        <v>2019</v>
      </c>
      <c r="E1336" s="23">
        <v>32</v>
      </c>
      <c r="F1336" s="23" t="s">
        <v>14</v>
      </c>
      <c r="G1336" s="23" t="s">
        <v>45</v>
      </c>
      <c r="H1336" s="23" t="s">
        <v>46</v>
      </c>
      <c r="I1336" s="23"/>
      <c r="J1336" s="23" t="s">
        <v>32</v>
      </c>
      <c r="K1336" s="23" t="s">
        <v>33</v>
      </c>
      <c r="L1336" s="23">
        <f>VLOOKUP(H1336,Regiões!$A$1:$E$79,4,FALSE)</f>
        <v>5</v>
      </c>
      <c r="M1336" s="23" t="str">
        <f>VLOOKUP(H1336,Regiões!$A$1:$E$79,5,FALSE)</f>
        <v>Central Sul</v>
      </c>
      <c r="N1336" s="92">
        <v>10462.300999999999</v>
      </c>
      <c r="O1336" s="92">
        <v>7307.0889999999999</v>
      </c>
      <c r="P1336" s="91">
        <f t="shared" si="57"/>
        <v>73342.62</v>
      </c>
      <c r="Q1336" s="91">
        <v>34418.671000000002</v>
      </c>
      <c r="R1336" s="92">
        <v>38923.949000000001</v>
      </c>
      <c r="S1336" s="92">
        <v>6562.66</v>
      </c>
      <c r="T1336" s="92">
        <v>97674.668999999994</v>
      </c>
      <c r="U1336" s="91">
        <v>7567</v>
      </c>
      <c r="V1336" s="91">
        <v>12907.98</v>
      </c>
    </row>
    <row r="1337" spans="1:22" x14ac:dyDescent="0.25">
      <c r="A1337" s="27" t="str">
        <f t="shared" si="55"/>
        <v>32006072019</v>
      </c>
      <c r="B1337" s="23">
        <f>VLOOKUP(H1337,Nomes!$H$2:$I$79,2,FALSE)</f>
        <v>9</v>
      </c>
      <c r="C1337" s="23">
        <f>VLOOKUP(D1337,Nomes!$C$2:$D$19,2,FALSE)</f>
        <v>18</v>
      </c>
      <c r="D1337" s="23">
        <v>2019</v>
      </c>
      <c r="E1337" s="23">
        <v>32</v>
      </c>
      <c r="F1337" s="23" t="s">
        <v>14</v>
      </c>
      <c r="G1337" s="23" t="s">
        <v>49</v>
      </c>
      <c r="H1337" s="23" t="s">
        <v>50</v>
      </c>
      <c r="I1337" s="23"/>
      <c r="J1337" s="23" t="s">
        <v>51</v>
      </c>
      <c r="K1337" s="23" t="s">
        <v>52</v>
      </c>
      <c r="L1337" s="23">
        <f>VLOOKUP(H1337,Regiões!$A$1:$E$79,4,FALSE)</f>
        <v>7</v>
      </c>
      <c r="M1337" s="23" t="str">
        <f>VLOOKUP(H1337,Regiões!$A$1:$E$79,5,FALSE)</f>
        <v>Rio Doce</v>
      </c>
      <c r="N1337" s="92">
        <v>57861.463000000003</v>
      </c>
      <c r="O1337" s="92">
        <v>2233880.4169999999</v>
      </c>
      <c r="P1337" s="91">
        <f t="shared" si="57"/>
        <v>2041751.0019999999</v>
      </c>
      <c r="Q1337" s="91">
        <v>1481674.851</v>
      </c>
      <c r="R1337" s="92">
        <v>560076.15099999995</v>
      </c>
      <c r="S1337" s="92">
        <v>877781.24600000004</v>
      </c>
      <c r="T1337" s="92">
        <v>5211274.1279999996</v>
      </c>
      <c r="U1337" s="91">
        <v>101220</v>
      </c>
      <c r="V1337" s="91">
        <v>51484.63</v>
      </c>
    </row>
    <row r="1338" spans="1:22" x14ac:dyDescent="0.25">
      <c r="A1338" s="27" t="str">
        <f t="shared" si="55"/>
        <v>32007062019</v>
      </c>
      <c r="B1338" s="23">
        <f>VLOOKUP(H1338,Nomes!$H$2:$I$79,2,FALSE)</f>
        <v>10</v>
      </c>
      <c r="C1338" s="23">
        <f>VLOOKUP(D1338,Nomes!$C$2:$D$19,2,FALSE)</f>
        <v>18</v>
      </c>
      <c r="D1338" s="23">
        <v>2019</v>
      </c>
      <c r="E1338" s="23">
        <v>32</v>
      </c>
      <c r="F1338" s="23" t="s">
        <v>14</v>
      </c>
      <c r="G1338" s="23" t="s">
        <v>55</v>
      </c>
      <c r="H1338" s="23" t="s">
        <v>56</v>
      </c>
      <c r="I1338" s="23"/>
      <c r="J1338" s="23" t="s">
        <v>32</v>
      </c>
      <c r="K1338" s="23" t="s">
        <v>33</v>
      </c>
      <c r="L1338" s="23">
        <f>VLOOKUP(H1338,Regiões!$A$1:$E$79,4,FALSE)</f>
        <v>5</v>
      </c>
      <c r="M1338" s="23" t="str">
        <f>VLOOKUP(H1338,Regiões!$A$1:$E$79,5,FALSE)</f>
        <v>Central Sul</v>
      </c>
      <c r="N1338" s="92">
        <v>10834.584999999999</v>
      </c>
      <c r="O1338" s="92">
        <v>66950.149000000005</v>
      </c>
      <c r="P1338" s="91">
        <f t="shared" si="57"/>
        <v>150037.31599999999</v>
      </c>
      <c r="Q1338" s="91">
        <v>85782.567999999999</v>
      </c>
      <c r="R1338" s="92">
        <v>64254.748</v>
      </c>
      <c r="S1338" s="92">
        <v>45542.161</v>
      </c>
      <c r="T1338" s="92">
        <v>273364.212</v>
      </c>
      <c r="U1338" s="91">
        <v>11936</v>
      </c>
      <c r="V1338" s="91">
        <v>22902.5</v>
      </c>
    </row>
    <row r="1339" spans="1:22" x14ac:dyDescent="0.25">
      <c r="A1339" s="27" t="str">
        <f t="shared" si="55"/>
        <v>32008052019</v>
      </c>
      <c r="B1339" s="23">
        <f>VLOOKUP(H1339,Nomes!$H$2:$I$79,2,FALSE)</f>
        <v>11</v>
      </c>
      <c r="C1339" s="23">
        <f>VLOOKUP(D1339,Nomes!$C$2:$D$19,2,FALSE)</f>
        <v>18</v>
      </c>
      <c r="D1339" s="23">
        <v>2019</v>
      </c>
      <c r="E1339" s="23">
        <v>32</v>
      </c>
      <c r="F1339" s="23" t="s">
        <v>14</v>
      </c>
      <c r="G1339" s="23" t="s">
        <v>57</v>
      </c>
      <c r="H1339" s="23" t="s">
        <v>58</v>
      </c>
      <c r="I1339" s="23"/>
      <c r="J1339" s="23" t="s">
        <v>22</v>
      </c>
      <c r="K1339" s="23" t="s">
        <v>23</v>
      </c>
      <c r="L1339" s="23">
        <f>VLOOKUP(H1339,Regiões!$A$1:$E$79,4,FALSE)</f>
        <v>8</v>
      </c>
      <c r="M1339" s="23" t="str">
        <f>VLOOKUP(H1339,Regiões!$A$1:$E$79,5,FALSE)</f>
        <v>Centro-Oeste</v>
      </c>
      <c r="N1339" s="92">
        <v>28211.768</v>
      </c>
      <c r="O1339" s="92">
        <v>227659.95300000001</v>
      </c>
      <c r="P1339" s="91">
        <f t="shared" si="57"/>
        <v>363916.72899999999</v>
      </c>
      <c r="Q1339" s="91">
        <v>217624.43599999999</v>
      </c>
      <c r="R1339" s="92">
        <v>146292.29300000001</v>
      </c>
      <c r="S1339" s="92">
        <v>40159.379000000001</v>
      </c>
      <c r="T1339" s="92">
        <v>659947.82999999996</v>
      </c>
      <c r="U1339" s="91">
        <v>30998</v>
      </c>
      <c r="V1339" s="91">
        <v>21290.01</v>
      </c>
    </row>
    <row r="1340" spans="1:22" x14ac:dyDescent="0.25">
      <c r="A1340" s="27" t="str">
        <f t="shared" si="55"/>
        <v>32009042019</v>
      </c>
      <c r="B1340" s="23">
        <f>VLOOKUP(H1340,Nomes!$H$2:$I$79,2,FALSE)</f>
        <v>12</v>
      </c>
      <c r="C1340" s="23">
        <f>VLOOKUP(D1340,Nomes!$C$2:$D$19,2,FALSE)</f>
        <v>18</v>
      </c>
      <c r="D1340" s="23">
        <v>2019</v>
      </c>
      <c r="E1340" s="23">
        <v>32</v>
      </c>
      <c r="F1340" s="23" t="s">
        <v>14</v>
      </c>
      <c r="G1340" s="23" t="s">
        <v>59</v>
      </c>
      <c r="H1340" s="23" t="s">
        <v>29</v>
      </c>
      <c r="I1340" s="23"/>
      <c r="J1340" s="23" t="s">
        <v>22</v>
      </c>
      <c r="K1340" s="23" t="s">
        <v>23</v>
      </c>
      <c r="L1340" s="23">
        <f>VLOOKUP(H1340,Regiões!$A$1:$E$79,4,FALSE)</f>
        <v>10</v>
      </c>
      <c r="M1340" s="23" t="str">
        <f>VLOOKUP(H1340,Regiões!$A$1:$E$79,5,FALSE)</f>
        <v>Noroeste</v>
      </c>
      <c r="N1340" s="92">
        <v>41149.468999999997</v>
      </c>
      <c r="O1340" s="92">
        <v>154800.092</v>
      </c>
      <c r="P1340" s="91">
        <f t="shared" si="57"/>
        <v>532060.20299999998</v>
      </c>
      <c r="Q1340" s="91">
        <v>330557.19</v>
      </c>
      <c r="R1340" s="92">
        <v>201503.01300000001</v>
      </c>
      <c r="S1340" s="92">
        <v>80878.777000000002</v>
      </c>
      <c r="T1340" s="92">
        <v>808888.54299999995</v>
      </c>
      <c r="U1340" s="91">
        <v>44650</v>
      </c>
      <c r="V1340" s="91">
        <v>18116.2</v>
      </c>
    </row>
    <row r="1341" spans="1:22" x14ac:dyDescent="0.25">
      <c r="A1341" s="27" t="str">
        <f t="shared" si="55"/>
        <v>32010012019</v>
      </c>
      <c r="B1341" s="23">
        <f>VLOOKUP(H1341,Nomes!$H$2:$I$79,2,FALSE)</f>
        <v>13</v>
      </c>
      <c r="C1341" s="23">
        <f>VLOOKUP(D1341,Nomes!$C$2:$D$19,2,FALSE)</f>
        <v>18</v>
      </c>
      <c r="D1341" s="23">
        <v>2019</v>
      </c>
      <c r="E1341" s="23">
        <v>32</v>
      </c>
      <c r="F1341" s="23" t="s">
        <v>14</v>
      </c>
      <c r="G1341" s="23" t="s">
        <v>60</v>
      </c>
      <c r="H1341" s="23" t="s">
        <v>61</v>
      </c>
      <c r="I1341" s="23"/>
      <c r="J1341" s="23" t="s">
        <v>22</v>
      </c>
      <c r="K1341" s="23" t="s">
        <v>23</v>
      </c>
      <c r="L1341" s="23">
        <f>VLOOKUP(H1341,Regiões!$A$1:$E$79,4,FALSE)</f>
        <v>9</v>
      </c>
      <c r="M1341" s="23" t="str">
        <f>VLOOKUP(H1341,Regiões!$A$1:$E$79,5,FALSE)</f>
        <v>Nordeste</v>
      </c>
      <c r="N1341" s="92">
        <v>33027.442000000003</v>
      </c>
      <c r="O1341" s="92">
        <v>22817.567999999999</v>
      </c>
      <c r="P1341" s="91">
        <f t="shared" si="57"/>
        <v>163196.54499999998</v>
      </c>
      <c r="Q1341" s="91">
        <v>90107.308999999994</v>
      </c>
      <c r="R1341" s="92">
        <v>73089.236000000004</v>
      </c>
      <c r="S1341" s="92">
        <v>18599.937999999998</v>
      </c>
      <c r="T1341" s="92">
        <v>237641.49299999999</v>
      </c>
      <c r="U1341" s="91">
        <v>15037</v>
      </c>
      <c r="V1341" s="91">
        <v>15803.78</v>
      </c>
    </row>
    <row r="1342" spans="1:22" x14ac:dyDescent="0.25">
      <c r="A1342" s="27" t="str">
        <f t="shared" si="55"/>
        <v>32011002019</v>
      </c>
      <c r="B1342" s="23">
        <f>VLOOKUP(H1342,Nomes!$H$2:$I$79,2,FALSE)</f>
        <v>14</v>
      </c>
      <c r="C1342" s="23">
        <f>VLOOKUP(D1342,Nomes!$C$2:$D$19,2,FALSE)</f>
        <v>18</v>
      </c>
      <c r="D1342" s="23">
        <v>2019</v>
      </c>
      <c r="E1342" s="23">
        <v>32</v>
      </c>
      <c r="F1342" s="23" t="s">
        <v>14</v>
      </c>
      <c r="G1342" s="23" t="s">
        <v>62</v>
      </c>
      <c r="H1342" s="23" t="s">
        <v>63</v>
      </c>
      <c r="I1342" s="23"/>
      <c r="J1342" s="23" t="s">
        <v>32</v>
      </c>
      <c r="K1342" s="23" t="s">
        <v>33</v>
      </c>
      <c r="L1342" s="23">
        <f>VLOOKUP(H1342,Regiões!$A$1:$E$79,4,FALSE)</f>
        <v>6</v>
      </c>
      <c r="M1342" s="23" t="str">
        <f>VLOOKUP(H1342,Regiões!$A$1:$E$79,5,FALSE)</f>
        <v>Caparaó</v>
      </c>
      <c r="N1342" s="92">
        <v>3003.931</v>
      </c>
      <c r="O1342" s="92">
        <v>18812.261999999999</v>
      </c>
      <c r="P1342" s="91">
        <f t="shared" si="57"/>
        <v>124482.677</v>
      </c>
      <c r="Q1342" s="91">
        <v>74813.913</v>
      </c>
      <c r="R1342" s="92">
        <v>49668.764000000003</v>
      </c>
      <c r="S1342" s="92">
        <v>14897.096</v>
      </c>
      <c r="T1342" s="92">
        <v>161195.965</v>
      </c>
      <c r="U1342" s="91">
        <v>9936</v>
      </c>
      <c r="V1342" s="91">
        <v>16223.43</v>
      </c>
    </row>
    <row r="1343" spans="1:22" x14ac:dyDescent="0.25">
      <c r="A1343" s="27" t="str">
        <f t="shared" si="55"/>
        <v>32011592019</v>
      </c>
      <c r="B1343" s="23">
        <f>VLOOKUP(H1343,Nomes!$H$2:$I$79,2,FALSE)</f>
        <v>15</v>
      </c>
      <c r="C1343" s="23">
        <f>VLOOKUP(D1343,Nomes!$C$2:$D$19,2,FALSE)</f>
        <v>18</v>
      </c>
      <c r="D1343" s="23">
        <v>2019</v>
      </c>
      <c r="E1343" s="23">
        <v>32</v>
      </c>
      <c r="F1343" s="23" t="s">
        <v>14</v>
      </c>
      <c r="G1343" s="23" t="s">
        <v>64</v>
      </c>
      <c r="H1343" s="23" t="s">
        <v>65</v>
      </c>
      <c r="I1343" s="23"/>
      <c r="J1343" s="23" t="s">
        <v>17</v>
      </c>
      <c r="K1343" s="23" t="s">
        <v>18</v>
      </c>
      <c r="L1343" s="23">
        <f>VLOOKUP(H1343,Regiões!$A$1:$E$79,4,FALSE)</f>
        <v>3</v>
      </c>
      <c r="M1343" s="23" t="str">
        <f>VLOOKUP(H1343,Regiões!$A$1:$E$79,5,FALSE)</f>
        <v>Sudoeste Serrana</v>
      </c>
      <c r="N1343" s="92">
        <v>46808.343999999997</v>
      </c>
      <c r="O1343" s="92">
        <v>16509.277999999998</v>
      </c>
      <c r="P1343" s="91">
        <f t="shared" si="57"/>
        <v>113556.77499999999</v>
      </c>
      <c r="Q1343" s="91">
        <v>53009.661999999997</v>
      </c>
      <c r="R1343" s="92">
        <v>60547.112999999998</v>
      </c>
      <c r="S1343" s="92">
        <v>8485.8369999999995</v>
      </c>
      <c r="T1343" s="92">
        <v>185360.23300000001</v>
      </c>
      <c r="U1343" s="91">
        <v>12404</v>
      </c>
      <c r="V1343" s="91">
        <v>14943.59</v>
      </c>
    </row>
    <row r="1344" spans="1:22" x14ac:dyDescent="0.25">
      <c r="A1344" s="27" t="str">
        <f t="shared" si="55"/>
        <v>32012092019</v>
      </c>
      <c r="B1344" s="23">
        <f>VLOOKUP(H1344,Nomes!$H$2:$I$79,2,FALSE)</f>
        <v>16</v>
      </c>
      <c r="C1344" s="23">
        <f>VLOOKUP(D1344,Nomes!$C$2:$D$19,2,FALSE)</f>
        <v>18</v>
      </c>
      <c r="D1344" s="23">
        <v>2019</v>
      </c>
      <c r="E1344" s="23">
        <v>32</v>
      </c>
      <c r="F1344" s="23" t="s">
        <v>14</v>
      </c>
      <c r="G1344" s="23" t="s">
        <v>66</v>
      </c>
      <c r="H1344" s="23" t="s">
        <v>48</v>
      </c>
      <c r="I1344" s="23"/>
      <c r="J1344" s="23" t="s">
        <v>32</v>
      </c>
      <c r="K1344" s="23" t="s">
        <v>33</v>
      </c>
      <c r="L1344" s="23">
        <f>VLOOKUP(H1344,Regiões!$A$1:$E$79,4,FALSE)</f>
        <v>5</v>
      </c>
      <c r="M1344" s="23" t="str">
        <f>VLOOKUP(H1344,Regiões!$A$1:$E$79,5,FALSE)</f>
        <v>Central Sul</v>
      </c>
      <c r="N1344" s="92">
        <v>45193.29</v>
      </c>
      <c r="O1344" s="92">
        <v>905126.13399999996</v>
      </c>
      <c r="P1344" s="91">
        <f t="shared" si="57"/>
        <v>3374203.1689999998</v>
      </c>
      <c r="Q1344" s="91">
        <v>2477297.642</v>
      </c>
      <c r="R1344" s="92">
        <v>896905.527</v>
      </c>
      <c r="S1344" s="92">
        <v>595512.978</v>
      </c>
      <c r="T1344" s="92">
        <v>4920035.5719999997</v>
      </c>
      <c r="U1344" s="91">
        <v>208972</v>
      </c>
      <c r="V1344" s="91">
        <v>23543.99</v>
      </c>
    </row>
    <row r="1345" spans="1:22" x14ac:dyDescent="0.25">
      <c r="A1345" s="27" t="str">
        <f t="shared" si="55"/>
        <v>32013082019</v>
      </c>
      <c r="B1345" s="23">
        <f>VLOOKUP(H1345,Nomes!$H$2:$I$79,2,FALSE)</f>
        <v>17</v>
      </c>
      <c r="C1345" s="23">
        <f>VLOOKUP(D1345,Nomes!$C$2:$D$19,2,FALSE)</f>
        <v>18</v>
      </c>
      <c r="D1345" s="23">
        <v>2019</v>
      </c>
      <c r="E1345" s="23">
        <v>32</v>
      </c>
      <c r="F1345" s="23" t="s">
        <v>14</v>
      </c>
      <c r="G1345" s="23" t="s">
        <v>67</v>
      </c>
      <c r="H1345" s="23" t="s">
        <v>68</v>
      </c>
      <c r="I1345" s="23" t="s">
        <v>69</v>
      </c>
      <c r="J1345" s="23" t="s">
        <v>17</v>
      </c>
      <c r="K1345" s="23" t="s">
        <v>18</v>
      </c>
      <c r="L1345" s="23">
        <f>VLOOKUP(H1345,Regiões!$A$1:$E$79,4,FALSE)</f>
        <v>1</v>
      </c>
      <c r="M1345" s="23" t="str">
        <f>VLOOKUP(H1345,Regiões!$A$1:$E$79,5,FALSE)</f>
        <v>Metropolitana</v>
      </c>
      <c r="N1345" s="92">
        <v>13093.028</v>
      </c>
      <c r="O1345" s="92">
        <v>883542.14300000004</v>
      </c>
      <c r="P1345" s="91">
        <f t="shared" si="57"/>
        <v>6331037.0240000002</v>
      </c>
      <c r="Q1345" s="91">
        <v>4905829.2750000004</v>
      </c>
      <c r="R1345" s="92">
        <v>1425207.7490000001</v>
      </c>
      <c r="S1345" s="92">
        <v>2735039.7549999999</v>
      </c>
      <c r="T1345" s="92">
        <v>9962711.9509999994</v>
      </c>
      <c r="U1345" s="91">
        <v>381285</v>
      </c>
      <c r="V1345" s="91">
        <v>26129.3</v>
      </c>
    </row>
    <row r="1346" spans="1:22" x14ac:dyDescent="0.25">
      <c r="A1346" s="27" t="str">
        <f t="shared" si="55"/>
        <v>32014072019</v>
      </c>
      <c r="B1346" s="23">
        <f>VLOOKUP(H1346,Nomes!$H$2:$I$79,2,FALSE)</f>
        <v>18</v>
      </c>
      <c r="C1346" s="23">
        <f>VLOOKUP(D1346,Nomes!$C$2:$D$19,2,FALSE)</f>
        <v>18</v>
      </c>
      <c r="D1346" s="23">
        <v>2019</v>
      </c>
      <c r="E1346" s="23">
        <v>32</v>
      </c>
      <c r="F1346" s="23" t="s">
        <v>14</v>
      </c>
      <c r="G1346" s="23" t="s">
        <v>72</v>
      </c>
      <c r="H1346" s="23" t="s">
        <v>73</v>
      </c>
      <c r="I1346" s="23"/>
      <c r="J1346" s="23" t="s">
        <v>32</v>
      </c>
      <c r="K1346" s="23" t="s">
        <v>33</v>
      </c>
      <c r="L1346" s="23">
        <f>VLOOKUP(H1346,Regiões!$A$1:$E$79,4,FALSE)</f>
        <v>5</v>
      </c>
      <c r="M1346" s="23" t="str">
        <f>VLOOKUP(H1346,Regiões!$A$1:$E$79,5,FALSE)</f>
        <v>Central Sul</v>
      </c>
      <c r="N1346" s="92">
        <v>63782.260999999999</v>
      </c>
      <c r="O1346" s="92">
        <v>180461.08799999999</v>
      </c>
      <c r="P1346" s="91">
        <f t="shared" si="57"/>
        <v>561044.71699999995</v>
      </c>
      <c r="Q1346" s="91">
        <v>378412.17</v>
      </c>
      <c r="R1346" s="92">
        <v>182632.54699999999</v>
      </c>
      <c r="S1346" s="92">
        <v>106947.26</v>
      </c>
      <c r="T1346" s="92">
        <v>912235.326</v>
      </c>
      <c r="U1346" s="91">
        <v>37534</v>
      </c>
      <c r="V1346" s="91">
        <v>24304.240000000002</v>
      </c>
    </row>
    <row r="1347" spans="1:22" x14ac:dyDescent="0.25">
      <c r="A1347" s="27" t="str">
        <f t="shared" si="55"/>
        <v>32015062019</v>
      </c>
      <c r="B1347" s="23">
        <f>VLOOKUP(H1347,Nomes!$H$2:$I$79,2,FALSE)</f>
        <v>19</v>
      </c>
      <c r="C1347" s="23">
        <f>VLOOKUP(D1347,Nomes!$C$2:$D$19,2,FALSE)</f>
        <v>18</v>
      </c>
      <c r="D1347" s="23">
        <v>2019</v>
      </c>
      <c r="E1347" s="23">
        <v>32</v>
      </c>
      <c r="F1347" s="23" t="s">
        <v>14</v>
      </c>
      <c r="G1347" s="23" t="s">
        <v>74</v>
      </c>
      <c r="H1347" s="23" t="s">
        <v>42</v>
      </c>
      <c r="I1347" s="23"/>
      <c r="J1347" s="23" t="s">
        <v>22</v>
      </c>
      <c r="K1347" s="23" t="s">
        <v>23</v>
      </c>
      <c r="L1347" s="23">
        <f>VLOOKUP(H1347,Regiões!$A$1:$E$79,4,FALSE)</f>
        <v>8</v>
      </c>
      <c r="M1347" s="23" t="str">
        <f>VLOOKUP(H1347,Regiões!$A$1:$E$79,5,FALSE)</f>
        <v>Centro-Oeste</v>
      </c>
      <c r="N1347" s="92">
        <v>72024.06</v>
      </c>
      <c r="O1347" s="92">
        <v>738022.51</v>
      </c>
      <c r="P1347" s="91">
        <f t="shared" si="57"/>
        <v>2335907.412</v>
      </c>
      <c r="Q1347" s="91">
        <v>1745395.93</v>
      </c>
      <c r="R1347" s="92">
        <v>590511.48199999996</v>
      </c>
      <c r="S1347" s="92">
        <v>420813.413</v>
      </c>
      <c r="T1347" s="92">
        <v>3566767.395</v>
      </c>
      <c r="U1347" s="91">
        <v>122499</v>
      </c>
      <c r="V1347" s="91">
        <v>29116.71</v>
      </c>
    </row>
    <row r="1348" spans="1:22" x14ac:dyDescent="0.25">
      <c r="A1348" s="27" t="str">
        <f t="shared" si="55"/>
        <v>32016052019</v>
      </c>
      <c r="B1348" s="23">
        <f>VLOOKUP(H1348,Nomes!$H$2:$I$79,2,FALSE)</f>
        <v>20</v>
      </c>
      <c r="C1348" s="23">
        <f>VLOOKUP(D1348,Nomes!$C$2:$D$19,2,FALSE)</f>
        <v>18</v>
      </c>
      <c r="D1348" s="23">
        <v>2019</v>
      </c>
      <c r="E1348" s="23">
        <v>32</v>
      </c>
      <c r="F1348" s="23" t="s">
        <v>14</v>
      </c>
      <c r="G1348" s="23" t="s">
        <v>75</v>
      </c>
      <c r="H1348" s="23" t="s">
        <v>76</v>
      </c>
      <c r="I1348" s="23"/>
      <c r="J1348" s="23" t="s">
        <v>51</v>
      </c>
      <c r="K1348" s="23" t="s">
        <v>52</v>
      </c>
      <c r="L1348" s="23">
        <f>VLOOKUP(H1348,Regiões!$A$1:$E$79,4,FALSE)</f>
        <v>9</v>
      </c>
      <c r="M1348" s="23" t="str">
        <f>VLOOKUP(H1348,Regiões!$A$1:$E$79,5,FALSE)</f>
        <v>Nordeste</v>
      </c>
      <c r="N1348" s="92">
        <v>55911.544000000002</v>
      </c>
      <c r="O1348" s="92">
        <v>62405.667999999998</v>
      </c>
      <c r="P1348" s="91">
        <f t="shared" si="57"/>
        <v>326903.59699999995</v>
      </c>
      <c r="Q1348" s="91">
        <v>167550.10699999999</v>
      </c>
      <c r="R1348" s="92">
        <v>159353.49</v>
      </c>
      <c r="S1348" s="92">
        <v>50528.978999999999</v>
      </c>
      <c r="T1348" s="92">
        <v>495749.78899999999</v>
      </c>
      <c r="U1348" s="91">
        <v>31063</v>
      </c>
      <c r="V1348" s="91">
        <v>15959.49</v>
      </c>
    </row>
    <row r="1349" spans="1:22" x14ac:dyDescent="0.25">
      <c r="A1349" s="27" t="str">
        <f t="shared" si="55"/>
        <v>32017042019</v>
      </c>
      <c r="B1349" s="23">
        <f>VLOOKUP(H1349,Nomes!$H$2:$I$79,2,FALSE)</f>
        <v>21</v>
      </c>
      <c r="C1349" s="23">
        <f>VLOOKUP(D1349,Nomes!$C$2:$D$19,2,FALSE)</f>
        <v>18</v>
      </c>
      <c r="D1349" s="23">
        <v>2019</v>
      </c>
      <c r="E1349" s="23">
        <v>32</v>
      </c>
      <c r="F1349" s="23" t="s">
        <v>14</v>
      </c>
      <c r="G1349" s="23" t="s">
        <v>79</v>
      </c>
      <c r="H1349" s="23" t="s">
        <v>80</v>
      </c>
      <c r="I1349" s="23"/>
      <c r="J1349" s="23" t="s">
        <v>17</v>
      </c>
      <c r="K1349" s="23" t="s">
        <v>18</v>
      </c>
      <c r="L1349" s="23">
        <f>VLOOKUP(H1349,Regiões!$A$1:$E$79,4,FALSE)</f>
        <v>3</v>
      </c>
      <c r="M1349" s="23" t="str">
        <f>VLOOKUP(H1349,Regiões!$A$1:$E$79,5,FALSE)</f>
        <v>Sudoeste Serrana</v>
      </c>
      <c r="N1349" s="92">
        <v>21634.2</v>
      </c>
      <c r="O1349" s="92">
        <v>14267.054</v>
      </c>
      <c r="P1349" s="91">
        <f t="shared" si="57"/>
        <v>150772.46600000001</v>
      </c>
      <c r="Q1349" s="91">
        <v>89094.929000000004</v>
      </c>
      <c r="R1349" s="92">
        <v>61677.536999999997</v>
      </c>
      <c r="S1349" s="92">
        <v>17394.803</v>
      </c>
      <c r="T1349" s="92">
        <v>204068.522</v>
      </c>
      <c r="U1349" s="91">
        <v>12723</v>
      </c>
      <c r="V1349" s="91">
        <v>16039.34</v>
      </c>
    </row>
    <row r="1350" spans="1:22" x14ac:dyDescent="0.25">
      <c r="A1350" s="27" t="str">
        <f t="shared" si="55"/>
        <v>32018032019</v>
      </c>
      <c r="B1350" s="23">
        <f>VLOOKUP(H1350,Nomes!$H$2:$I$79,2,FALSE)</f>
        <v>22</v>
      </c>
      <c r="C1350" s="23">
        <f>VLOOKUP(D1350,Nomes!$C$2:$D$19,2,FALSE)</f>
        <v>18</v>
      </c>
      <c r="D1350" s="23">
        <v>2019</v>
      </c>
      <c r="E1350" s="23">
        <v>32</v>
      </c>
      <c r="F1350" s="23" t="s">
        <v>14</v>
      </c>
      <c r="G1350" s="23" t="s">
        <v>81</v>
      </c>
      <c r="H1350" s="23" t="s">
        <v>82</v>
      </c>
      <c r="I1350" s="23"/>
      <c r="J1350" s="23" t="s">
        <v>32</v>
      </c>
      <c r="K1350" s="23" t="s">
        <v>33</v>
      </c>
      <c r="L1350" s="23">
        <f>VLOOKUP(H1350,Regiões!$A$1:$E$79,4,FALSE)</f>
        <v>6</v>
      </c>
      <c r="M1350" s="23" t="str">
        <f>VLOOKUP(H1350,Regiões!$A$1:$E$79,5,FALSE)</f>
        <v>Caparaó</v>
      </c>
      <c r="N1350" s="92">
        <v>11200.772000000001</v>
      </c>
      <c r="O1350" s="92">
        <v>5203.0219999999999</v>
      </c>
      <c r="P1350" s="91">
        <f t="shared" si="57"/>
        <v>41959.387999999999</v>
      </c>
      <c r="Q1350" s="91">
        <v>16041.143</v>
      </c>
      <c r="R1350" s="92">
        <v>25918.244999999999</v>
      </c>
      <c r="S1350" s="92">
        <v>2292.482</v>
      </c>
      <c r="T1350" s="92">
        <v>60655.663999999997</v>
      </c>
      <c r="U1350" s="91">
        <v>4304</v>
      </c>
      <c r="V1350" s="91">
        <v>14092.86</v>
      </c>
    </row>
    <row r="1351" spans="1:22" x14ac:dyDescent="0.25">
      <c r="A1351" s="27" t="str">
        <f t="shared" si="55"/>
        <v>32019022019</v>
      </c>
      <c r="B1351" s="23">
        <f>VLOOKUP(H1351,Nomes!$H$2:$I$79,2,FALSE)</f>
        <v>23</v>
      </c>
      <c r="C1351" s="23">
        <f>VLOOKUP(D1351,Nomes!$C$2:$D$19,2,FALSE)</f>
        <v>18</v>
      </c>
      <c r="D1351" s="23">
        <v>2019</v>
      </c>
      <c r="E1351" s="23">
        <v>32</v>
      </c>
      <c r="F1351" s="23" t="s">
        <v>14</v>
      </c>
      <c r="G1351" s="23" t="s">
        <v>83</v>
      </c>
      <c r="H1351" s="23" t="s">
        <v>84</v>
      </c>
      <c r="I1351" s="23"/>
      <c r="J1351" s="23" t="s">
        <v>17</v>
      </c>
      <c r="K1351" s="23" t="s">
        <v>18</v>
      </c>
      <c r="L1351" s="23">
        <f>VLOOKUP(H1351,Regiões!$A$1:$E$79,4,FALSE)</f>
        <v>3</v>
      </c>
      <c r="M1351" s="23" t="str">
        <f>VLOOKUP(H1351,Regiões!$A$1:$E$79,5,FALSE)</f>
        <v>Sudoeste Serrana</v>
      </c>
      <c r="N1351" s="92">
        <v>133625.35800000001</v>
      </c>
      <c r="O1351" s="92">
        <v>104590.613</v>
      </c>
      <c r="P1351" s="91">
        <f t="shared" si="57"/>
        <v>496704.89600000001</v>
      </c>
      <c r="Q1351" s="91">
        <v>333604.84700000001</v>
      </c>
      <c r="R1351" s="92">
        <v>163100.049</v>
      </c>
      <c r="S1351" s="92">
        <v>50120.252</v>
      </c>
      <c r="T1351" s="92">
        <v>785041.12</v>
      </c>
      <c r="U1351" s="91">
        <v>33850</v>
      </c>
      <c r="V1351" s="91">
        <v>23191.759999999998</v>
      </c>
    </row>
    <row r="1352" spans="1:22" x14ac:dyDescent="0.25">
      <c r="A1352" s="27" t="str">
        <f t="shared" si="55"/>
        <v>32020092019</v>
      </c>
      <c r="B1352" s="23">
        <f>VLOOKUP(H1352,Nomes!$H$2:$I$79,2,FALSE)</f>
        <v>24</v>
      </c>
      <c r="C1352" s="23">
        <f>VLOOKUP(D1352,Nomes!$C$2:$D$19,2,FALSE)</f>
        <v>18</v>
      </c>
      <c r="D1352" s="23">
        <v>2019</v>
      </c>
      <c r="E1352" s="23">
        <v>32</v>
      </c>
      <c r="F1352" s="23" t="s">
        <v>14</v>
      </c>
      <c r="G1352" s="23" t="s">
        <v>85</v>
      </c>
      <c r="H1352" s="23" t="s">
        <v>86</v>
      </c>
      <c r="I1352" s="23"/>
      <c r="J1352" s="23" t="s">
        <v>32</v>
      </c>
      <c r="K1352" s="23" t="s">
        <v>33</v>
      </c>
      <c r="L1352" s="23">
        <f>VLOOKUP(H1352,Regiões!$A$1:$E$79,4,FALSE)</f>
        <v>6</v>
      </c>
      <c r="M1352" s="23" t="str">
        <f>VLOOKUP(H1352,Regiões!$A$1:$E$79,5,FALSE)</f>
        <v>Caparaó</v>
      </c>
      <c r="N1352" s="92">
        <v>19727.968000000001</v>
      </c>
      <c r="O1352" s="92">
        <v>14197.968999999999</v>
      </c>
      <c r="P1352" s="91">
        <f t="shared" si="57"/>
        <v>90137.58</v>
      </c>
      <c r="Q1352" s="91">
        <v>53786.142</v>
      </c>
      <c r="R1352" s="92">
        <v>36351.438000000002</v>
      </c>
      <c r="S1352" s="92">
        <v>12704.966</v>
      </c>
      <c r="T1352" s="92">
        <v>136768.48300000001</v>
      </c>
      <c r="U1352" s="91">
        <v>6749</v>
      </c>
      <c r="V1352" s="91">
        <v>20265</v>
      </c>
    </row>
    <row r="1353" spans="1:22" x14ac:dyDescent="0.25">
      <c r="A1353" s="27" t="str">
        <f t="shared" si="55"/>
        <v>32021082019</v>
      </c>
      <c r="B1353" s="23">
        <f>VLOOKUP(H1353,Nomes!$H$2:$I$79,2,FALSE)</f>
        <v>25</v>
      </c>
      <c r="C1353" s="23">
        <f>VLOOKUP(D1353,Nomes!$C$2:$D$19,2,FALSE)</f>
        <v>18</v>
      </c>
      <c r="D1353" s="23">
        <v>2019</v>
      </c>
      <c r="E1353" s="23">
        <v>32</v>
      </c>
      <c r="F1353" s="23" t="s">
        <v>14</v>
      </c>
      <c r="G1353" s="23" t="s">
        <v>87</v>
      </c>
      <c r="H1353" s="23" t="s">
        <v>88</v>
      </c>
      <c r="I1353" s="23"/>
      <c r="J1353" s="23" t="s">
        <v>22</v>
      </c>
      <c r="K1353" s="23" t="s">
        <v>23</v>
      </c>
      <c r="L1353" s="23">
        <f>VLOOKUP(H1353,Regiões!$A$1:$E$79,4,FALSE)</f>
        <v>10</v>
      </c>
      <c r="M1353" s="23" t="str">
        <f>VLOOKUP(H1353,Regiões!$A$1:$E$79,5,FALSE)</f>
        <v>Noroeste</v>
      </c>
      <c r="N1353" s="92">
        <v>55216.088000000003</v>
      </c>
      <c r="O1353" s="92">
        <v>16975.129000000001</v>
      </c>
      <c r="P1353" s="91">
        <f t="shared" si="57"/>
        <v>215550.421</v>
      </c>
      <c r="Q1353" s="91">
        <v>108929.443</v>
      </c>
      <c r="R1353" s="92">
        <v>106620.978</v>
      </c>
      <c r="S1353" s="92">
        <v>14979.217000000001</v>
      </c>
      <c r="T1353" s="92">
        <v>302720.85600000003</v>
      </c>
      <c r="U1353" s="91">
        <v>22923</v>
      </c>
      <c r="V1353" s="91">
        <v>13205.99</v>
      </c>
    </row>
    <row r="1354" spans="1:22" x14ac:dyDescent="0.25">
      <c r="A1354" s="27" t="str">
        <f t="shared" si="55"/>
        <v>32022072019</v>
      </c>
      <c r="B1354" s="23">
        <f>VLOOKUP(H1354,Nomes!$H$2:$I$79,2,FALSE)</f>
        <v>26</v>
      </c>
      <c r="C1354" s="23">
        <f>VLOOKUP(D1354,Nomes!$C$2:$D$19,2,FALSE)</f>
        <v>18</v>
      </c>
      <c r="D1354" s="23">
        <v>2019</v>
      </c>
      <c r="E1354" s="23">
        <v>32</v>
      </c>
      <c r="F1354" s="23" t="s">
        <v>14</v>
      </c>
      <c r="G1354" s="23" t="s">
        <v>89</v>
      </c>
      <c r="H1354" s="23" t="s">
        <v>90</v>
      </c>
      <c r="I1354" s="23" t="s">
        <v>69</v>
      </c>
      <c r="J1354" s="23" t="s">
        <v>51</v>
      </c>
      <c r="K1354" s="23" t="s">
        <v>52</v>
      </c>
      <c r="L1354" s="23">
        <f>VLOOKUP(H1354,Regiões!$A$1:$E$79,4,FALSE)</f>
        <v>1</v>
      </c>
      <c r="M1354" s="23" t="str">
        <f>VLOOKUP(H1354,Regiões!$A$1:$E$79,5,FALSE)</f>
        <v>Metropolitana</v>
      </c>
      <c r="N1354" s="92">
        <v>25452.253000000001</v>
      </c>
      <c r="O1354" s="92">
        <v>81575.161999999997</v>
      </c>
      <c r="P1354" s="91">
        <f t="shared" si="57"/>
        <v>260939.89299999998</v>
      </c>
      <c r="Q1354" s="91">
        <v>151162.84299999999</v>
      </c>
      <c r="R1354" s="92">
        <v>109777.05</v>
      </c>
      <c r="S1354" s="92">
        <v>36468.010999999999</v>
      </c>
      <c r="T1354" s="92">
        <v>404435.31900000002</v>
      </c>
      <c r="U1354" s="91">
        <v>21509</v>
      </c>
      <c r="V1354" s="91">
        <v>18803.07</v>
      </c>
    </row>
    <row r="1355" spans="1:22" x14ac:dyDescent="0.25">
      <c r="A1355" s="27" t="str">
        <f t="shared" si="55"/>
        <v>32022562019</v>
      </c>
      <c r="B1355" s="23">
        <f>VLOOKUP(H1355,Nomes!$H$2:$I$79,2,FALSE)</f>
        <v>27</v>
      </c>
      <c r="C1355" s="23">
        <f>VLOOKUP(D1355,Nomes!$C$2:$D$19,2,FALSE)</f>
        <v>18</v>
      </c>
      <c r="D1355" s="23">
        <v>2019</v>
      </c>
      <c r="E1355" s="23">
        <v>32</v>
      </c>
      <c r="F1355" s="23" t="s">
        <v>14</v>
      </c>
      <c r="G1355" s="23" t="s">
        <v>191</v>
      </c>
      <c r="H1355" s="23" t="s">
        <v>192</v>
      </c>
      <c r="I1355" s="23"/>
      <c r="J1355" s="23" t="s">
        <v>22</v>
      </c>
      <c r="K1355" s="23" t="s">
        <v>23</v>
      </c>
      <c r="L1355" s="23">
        <f>VLOOKUP(H1355,Regiões!$A$1:$E$79,4,FALSE)</f>
        <v>8</v>
      </c>
      <c r="M1355" s="23" t="str">
        <f>VLOOKUP(H1355,Regiões!$A$1:$E$79,5,FALSE)</f>
        <v>Centro-Oeste</v>
      </c>
      <c r="N1355" s="92">
        <v>40544.347000000002</v>
      </c>
      <c r="O1355" s="92">
        <v>9770.4390000000003</v>
      </c>
      <c r="P1355" s="91">
        <f t="shared" si="57"/>
        <v>125326.004</v>
      </c>
      <c r="Q1355" s="91">
        <v>65173.711000000003</v>
      </c>
      <c r="R1355" s="92">
        <v>60152.292999999998</v>
      </c>
      <c r="S1355" s="92">
        <v>12943.15</v>
      </c>
      <c r="T1355" s="92">
        <v>188583.94</v>
      </c>
      <c r="U1355" s="91">
        <v>12709</v>
      </c>
      <c r="V1355" s="91">
        <v>14838.61</v>
      </c>
    </row>
    <row r="1356" spans="1:22" x14ac:dyDescent="0.25">
      <c r="A1356" s="27" t="str">
        <f t="shared" si="55"/>
        <v>32023062019</v>
      </c>
      <c r="B1356" s="23">
        <f>VLOOKUP(H1356,Nomes!$H$2:$I$79,2,FALSE)</f>
        <v>28</v>
      </c>
      <c r="C1356" s="23">
        <f>VLOOKUP(D1356,Nomes!$C$2:$D$19,2,FALSE)</f>
        <v>18</v>
      </c>
      <c r="D1356" s="23">
        <v>2019</v>
      </c>
      <c r="E1356" s="23">
        <v>32</v>
      </c>
      <c r="F1356" s="23" t="s">
        <v>14</v>
      </c>
      <c r="G1356" s="23" t="s">
        <v>91</v>
      </c>
      <c r="H1356" s="23" t="s">
        <v>92</v>
      </c>
      <c r="I1356" s="23"/>
      <c r="J1356" s="23" t="s">
        <v>32</v>
      </c>
      <c r="K1356" s="23" t="s">
        <v>33</v>
      </c>
      <c r="L1356" s="23">
        <f>VLOOKUP(H1356,Regiões!$A$1:$E$79,4,FALSE)</f>
        <v>6</v>
      </c>
      <c r="M1356" s="23" t="str">
        <f>VLOOKUP(H1356,Regiões!$A$1:$E$79,5,FALSE)</f>
        <v>Caparaó</v>
      </c>
      <c r="N1356" s="92">
        <v>27672.433000000001</v>
      </c>
      <c r="O1356" s="92">
        <v>64396.781999999999</v>
      </c>
      <c r="P1356" s="91">
        <f t="shared" si="57"/>
        <v>390626.75599999999</v>
      </c>
      <c r="Q1356" s="91">
        <v>251479.06099999999</v>
      </c>
      <c r="R1356" s="92">
        <v>139147.69500000001</v>
      </c>
      <c r="S1356" s="92">
        <v>35978.491000000002</v>
      </c>
      <c r="T1356" s="92">
        <v>518674.462</v>
      </c>
      <c r="U1356" s="91">
        <v>30867</v>
      </c>
      <c r="V1356" s="91">
        <v>16803.53</v>
      </c>
    </row>
    <row r="1357" spans="1:22" x14ac:dyDescent="0.25">
      <c r="A1357" s="27" t="str">
        <f t="shared" si="55"/>
        <v>32024052019</v>
      </c>
      <c r="B1357" s="23">
        <f>VLOOKUP(H1357,Nomes!$H$2:$I$79,2,FALSE)</f>
        <v>29</v>
      </c>
      <c r="C1357" s="23">
        <f>VLOOKUP(D1357,Nomes!$C$2:$D$19,2,FALSE)</f>
        <v>18</v>
      </c>
      <c r="D1357" s="23">
        <v>2019</v>
      </c>
      <c r="E1357" s="23">
        <v>32</v>
      </c>
      <c r="F1357" s="23" t="s">
        <v>14</v>
      </c>
      <c r="G1357" s="23" t="s">
        <v>93</v>
      </c>
      <c r="H1357" s="23" t="s">
        <v>38</v>
      </c>
      <c r="I1357" s="23" t="s">
        <v>69</v>
      </c>
      <c r="J1357" s="23" t="s">
        <v>17</v>
      </c>
      <c r="K1357" s="23" t="s">
        <v>18</v>
      </c>
      <c r="L1357" s="23">
        <f>VLOOKUP(H1357,Regiões!$A$1:$E$79,4,FALSE)</f>
        <v>1</v>
      </c>
      <c r="M1357" s="23" t="str">
        <f>VLOOKUP(H1357,Regiões!$A$1:$E$79,5,FALSE)</f>
        <v>Metropolitana</v>
      </c>
      <c r="N1357" s="92">
        <v>49535.050999999999</v>
      </c>
      <c r="O1357" s="92">
        <v>259793.59099999999</v>
      </c>
      <c r="P1357" s="91">
        <f t="shared" si="57"/>
        <v>1862573.456</v>
      </c>
      <c r="Q1357" s="91">
        <v>1299208.358</v>
      </c>
      <c r="R1357" s="92">
        <v>563365.098</v>
      </c>
      <c r="S1357" s="92">
        <v>196827.541</v>
      </c>
      <c r="T1357" s="92">
        <v>2368729.6379999998</v>
      </c>
      <c r="U1357" s="91">
        <v>124859</v>
      </c>
      <c r="V1357" s="91">
        <v>18971.240000000002</v>
      </c>
    </row>
    <row r="1358" spans="1:22" x14ac:dyDescent="0.25">
      <c r="A1358" s="27" t="str">
        <f t="shared" si="55"/>
        <v>32024542019</v>
      </c>
      <c r="B1358" s="23">
        <f>VLOOKUP(H1358,Nomes!$H$2:$I$79,2,FALSE)</f>
        <v>30</v>
      </c>
      <c r="C1358" s="23">
        <f>VLOOKUP(D1358,Nomes!$C$2:$D$19,2,FALSE)</f>
        <v>18</v>
      </c>
      <c r="D1358" s="23">
        <v>2019</v>
      </c>
      <c r="E1358" s="23">
        <v>32</v>
      </c>
      <c r="F1358" s="23" t="s">
        <v>14</v>
      </c>
      <c r="G1358" s="23" t="s">
        <v>94</v>
      </c>
      <c r="H1358" s="23" t="s">
        <v>95</v>
      </c>
      <c r="I1358" s="23"/>
      <c r="J1358" s="23" t="s">
        <v>32</v>
      </c>
      <c r="K1358" s="23" t="s">
        <v>33</v>
      </c>
      <c r="L1358" s="23">
        <f>VLOOKUP(H1358,Regiões!$A$1:$E$79,4,FALSE)</f>
        <v>6</v>
      </c>
      <c r="M1358" s="23" t="str">
        <f>VLOOKUP(H1358,Regiões!$A$1:$E$79,5,FALSE)</f>
        <v>Caparaó</v>
      </c>
      <c r="N1358" s="92">
        <v>29636.168000000001</v>
      </c>
      <c r="O1358" s="92">
        <v>16321.748</v>
      </c>
      <c r="P1358" s="91">
        <f t="shared" si="57"/>
        <v>249313.25400000002</v>
      </c>
      <c r="Q1358" s="91">
        <v>133723.568</v>
      </c>
      <c r="R1358" s="92">
        <v>115589.686</v>
      </c>
      <c r="S1358" s="92">
        <v>20187.105</v>
      </c>
      <c r="T1358" s="92">
        <v>315458.27399999998</v>
      </c>
      <c r="U1358" s="91">
        <v>26082</v>
      </c>
      <c r="V1358" s="91">
        <v>12094.87</v>
      </c>
    </row>
    <row r="1359" spans="1:22" x14ac:dyDescent="0.25">
      <c r="A1359" s="27" t="str">
        <f t="shared" si="55"/>
        <v>32025042019</v>
      </c>
      <c r="B1359" s="23">
        <f>VLOOKUP(H1359,Nomes!$H$2:$I$79,2,FALSE)</f>
        <v>31</v>
      </c>
      <c r="C1359" s="23">
        <f>VLOOKUP(D1359,Nomes!$C$2:$D$19,2,FALSE)</f>
        <v>18</v>
      </c>
      <c r="D1359" s="23">
        <v>2019</v>
      </c>
      <c r="E1359" s="23">
        <v>32</v>
      </c>
      <c r="F1359" s="23" t="s">
        <v>14</v>
      </c>
      <c r="G1359" s="23" t="s">
        <v>96</v>
      </c>
      <c r="H1359" s="23" t="s">
        <v>97</v>
      </c>
      <c r="I1359" s="23"/>
      <c r="J1359" s="23" t="s">
        <v>51</v>
      </c>
      <c r="K1359" s="23" t="s">
        <v>52</v>
      </c>
      <c r="L1359" s="23">
        <f>VLOOKUP(H1359,Regiões!$A$1:$E$79,4,FALSE)</f>
        <v>7</v>
      </c>
      <c r="M1359" s="23" t="str">
        <f>VLOOKUP(H1359,Regiões!$A$1:$E$79,5,FALSE)</f>
        <v>Rio Doce</v>
      </c>
      <c r="N1359" s="92">
        <v>13639.883</v>
      </c>
      <c r="O1359" s="92">
        <v>46012.582999999999</v>
      </c>
      <c r="P1359" s="91">
        <f t="shared" si="57"/>
        <v>201678.61000000002</v>
      </c>
      <c r="Q1359" s="91">
        <v>137670.03200000001</v>
      </c>
      <c r="R1359" s="92">
        <v>64008.578000000001</v>
      </c>
      <c r="S1359" s="92">
        <v>26291.94</v>
      </c>
      <c r="T1359" s="92">
        <v>287623.016</v>
      </c>
      <c r="U1359" s="91">
        <v>12479</v>
      </c>
      <c r="V1359" s="91">
        <v>23048.560000000001</v>
      </c>
    </row>
    <row r="1360" spans="1:22" x14ac:dyDescent="0.25">
      <c r="A1360" s="27" t="str">
        <f t="shared" si="55"/>
        <v>32025532019</v>
      </c>
      <c r="B1360" s="23">
        <f>VLOOKUP(H1360,Nomes!$H$2:$I$79,2,FALSE)</f>
        <v>32</v>
      </c>
      <c r="C1360" s="23">
        <f>VLOOKUP(D1360,Nomes!$C$2:$D$19,2,FALSE)</f>
        <v>18</v>
      </c>
      <c r="D1360" s="23">
        <v>2019</v>
      </c>
      <c r="E1360" s="23">
        <v>32</v>
      </c>
      <c r="F1360" s="23" t="s">
        <v>14</v>
      </c>
      <c r="G1360" s="23" t="s">
        <v>98</v>
      </c>
      <c r="H1360" s="23" t="s">
        <v>99</v>
      </c>
      <c r="I1360" s="23"/>
      <c r="J1360" s="23" t="s">
        <v>32</v>
      </c>
      <c r="K1360" s="23" t="s">
        <v>33</v>
      </c>
      <c r="L1360" s="23">
        <f>VLOOKUP(H1360,Regiões!$A$1:$E$79,4,FALSE)</f>
        <v>6</v>
      </c>
      <c r="M1360" s="23" t="str">
        <f>VLOOKUP(H1360,Regiões!$A$1:$E$79,5,FALSE)</f>
        <v>Caparaó</v>
      </c>
      <c r="N1360" s="92">
        <v>23922.968000000001</v>
      </c>
      <c r="O1360" s="92">
        <v>4364.1949999999997</v>
      </c>
      <c r="P1360" s="91">
        <f t="shared" si="57"/>
        <v>78192.600000000006</v>
      </c>
      <c r="Q1360" s="91">
        <v>33672.269999999997</v>
      </c>
      <c r="R1360" s="92">
        <v>44520.33</v>
      </c>
      <c r="S1360" s="92">
        <v>5602.6260000000002</v>
      </c>
      <c r="T1360" s="92">
        <v>112082.389</v>
      </c>
      <c r="U1360" s="91">
        <v>8889</v>
      </c>
      <c r="V1360" s="91">
        <v>12609.11</v>
      </c>
    </row>
    <row r="1361" spans="1:22" x14ac:dyDescent="0.25">
      <c r="A1361" s="27" t="str">
        <f t="shared" si="55"/>
        <v>32026032019</v>
      </c>
      <c r="B1361" s="23">
        <f>VLOOKUP(H1361,Nomes!$H$2:$I$79,2,FALSE)</f>
        <v>33</v>
      </c>
      <c r="C1361" s="23">
        <f>VLOOKUP(D1361,Nomes!$C$2:$D$19,2,FALSE)</f>
        <v>18</v>
      </c>
      <c r="D1361" s="23">
        <v>2019</v>
      </c>
      <c r="E1361" s="23">
        <v>32</v>
      </c>
      <c r="F1361" s="23" t="s">
        <v>14</v>
      </c>
      <c r="G1361" s="23" t="s">
        <v>100</v>
      </c>
      <c r="H1361" s="23" t="s">
        <v>101</v>
      </c>
      <c r="I1361" s="23"/>
      <c r="J1361" s="23" t="s">
        <v>17</v>
      </c>
      <c r="K1361" s="23" t="s">
        <v>18</v>
      </c>
      <c r="L1361" s="23">
        <f>VLOOKUP(H1361,Regiões!$A$1:$E$79,4,FALSE)</f>
        <v>4</v>
      </c>
      <c r="M1361" s="23" t="str">
        <f>VLOOKUP(H1361,Regiões!$A$1:$E$79,5,FALSE)</f>
        <v>Litoral Sul</v>
      </c>
      <c r="N1361" s="92">
        <v>26947.498</v>
      </c>
      <c r="O1361" s="92">
        <v>16873.580000000002</v>
      </c>
      <c r="P1361" s="91">
        <f t="shared" si="57"/>
        <v>224511.07800000001</v>
      </c>
      <c r="Q1361" s="91">
        <v>149232.79500000001</v>
      </c>
      <c r="R1361" s="92">
        <v>75278.282999999996</v>
      </c>
      <c r="S1361" s="92">
        <v>54502.182999999997</v>
      </c>
      <c r="T1361" s="92">
        <v>322834.33799999999</v>
      </c>
      <c r="U1361" s="91">
        <v>13860</v>
      </c>
      <c r="V1361" s="91">
        <v>23292.52</v>
      </c>
    </row>
    <row r="1362" spans="1:22" x14ac:dyDescent="0.25">
      <c r="A1362" s="27" t="str">
        <f t="shared" si="55"/>
        <v>32026522019</v>
      </c>
      <c r="B1362" s="23">
        <f>VLOOKUP(H1362,Nomes!$H$2:$I$79,2,FALSE)</f>
        <v>34</v>
      </c>
      <c r="C1362" s="23">
        <f>VLOOKUP(D1362,Nomes!$C$2:$D$19,2,FALSE)</f>
        <v>18</v>
      </c>
      <c r="D1362" s="23">
        <v>2019</v>
      </c>
      <c r="E1362" s="23">
        <v>32</v>
      </c>
      <c r="F1362" s="23" t="s">
        <v>14</v>
      </c>
      <c r="G1362" s="23" t="s">
        <v>102</v>
      </c>
      <c r="H1362" s="23" t="s">
        <v>103</v>
      </c>
      <c r="I1362" s="23"/>
      <c r="J1362" s="23" t="s">
        <v>32</v>
      </c>
      <c r="K1362" s="23" t="s">
        <v>33</v>
      </c>
      <c r="L1362" s="23">
        <f>VLOOKUP(H1362,Regiões!$A$1:$E$79,4,FALSE)</f>
        <v>6</v>
      </c>
      <c r="M1362" s="23" t="str">
        <f>VLOOKUP(H1362,Regiões!$A$1:$E$79,5,FALSE)</f>
        <v>Caparaó</v>
      </c>
      <c r="N1362" s="92">
        <v>24786.04</v>
      </c>
      <c r="O1362" s="92">
        <v>8325.3140000000003</v>
      </c>
      <c r="P1362" s="91">
        <f t="shared" si="57"/>
        <v>127297.924</v>
      </c>
      <c r="Q1362" s="91">
        <v>61552.114999999998</v>
      </c>
      <c r="R1362" s="92">
        <v>65745.808999999994</v>
      </c>
      <c r="S1362" s="92">
        <v>11303.16</v>
      </c>
      <c r="T1362" s="92">
        <v>171712.43799999999</v>
      </c>
      <c r="U1362" s="91">
        <v>13377</v>
      </c>
      <c r="V1362" s="91">
        <v>12836.39</v>
      </c>
    </row>
    <row r="1363" spans="1:22" x14ac:dyDescent="0.25">
      <c r="A1363" s="27" t="str">
        <f t="shared" si="55"/>
        <v>32027022019</v>
      </c>
      <c r="B1363" s="23">
        <f>VLOOKUP(H1363,Nomes!$H$2:$I$79,2,FALSE)</f>
        <v>35</v>
      </c>
      <c r="C1363" s="23">
        <f>VLOOKUP(D1363,Nomes!$C$2:$D$19,2,FALSE)</f>
        <v>18</v>
      </c>
      <c r="D1363" s="23">
        <v>2019</v>
      </c>
      <c r="E1363" s="23">
        <v>32</v>
      </c>
      <c r="F1363" s="23" t="s">
        <v>14</v>
      </c>
      <c r="G1363" s="23" t="s">
        <v>104</v>
      </c>
      <c r="H1363" s="23" t="s">
        <v>105</v>
      </c>
      <c r="I1363" s="23"/>
      <c r="J1363" s="23" t="s">
        <v>17</v>
      </c>
      <c r="K1363" s="23" t="s">
        <v>18</v>
      </c>
      <c r="L1363" s="23">
        <f>VLOOKUP(H1363,Regiões!$A$1:$E$79,4,FALSE)</f>
        <v>2</v>
      </c>
      <c r="M1363" s="23" t="str">
        <f>VLOOKUP(H1363,Regiões!$A$1:$E$79,5,FALSE)</f>
        <v>Central Serrana</v>
      </c>
      <c r="N1363" s="92">
        <v>75535.804999999993</v>
      </c>
      <c r="O1363" s="92">
        <v>11922.343999999999</v>
      </c>
      <c r="P1363" s="91">
        <f t="shared" si="57"/>
        <v>160154.67499999999</v>
      </c>
      <c r="Q1363" s="91">
        <v>92054.129000000001</v>
      </c>
      <c r="R1363" s="92">
        <v>68100.546000000002</v>
      </c>
      <c r="S1363" s="92">
        <v>12542.611999999999</v>
      </c>
      <c r="T1363" s="92">
        <v>260155.43599999999</v>
      </c>
      <c r="U1363" s="91">
        <v>14066</v>
      </c>
      <c r="V1363" s="91">
        <v>18495.34</v>
      </c>
    </row>
    <row r="1364" spans="1:22" x14ac:dyDescent="0.25">
      <c r="A1364" s="27" t="str">
        <f t="shared" si="55"/>
        <v>32028012019</v>
      </c>
      <c r="B1364" s="23">
        <f>VLOOKUP(H1364,Nomes!$H$2:$I$79,2,FALSE)</f>
        <v>36</v>
      </c>
      <c r="C1364" s="23">
        <f>VLOOKUP(D1364,Nomes!$C$2:$D$19,2,FALSE)</f>
        <v>18</v>
      </c>
      <c r="D1364" s="23">
        <v>2019</v>
      </c>
      <c r="E1364" s="23">
        <v>32</v>
      </c>
      <c r="F1364" s="23" t="s">
        <v>14</v>
      </c>
      <c r="G1364" s="23" t="s">
        <v>108</v>
      </c>
      <c r="H1364" s="23" t="s">
        <v>109</v>
      </c>
      <c r="I1364" s="23"/>
      <c r="J1364" s="23" t="s">
        <v>32</v>
      </c>
      <c r="K1364" s="23" t="s">
        <v>33</v>
      </c>
      <c r="L1364" s="23">
        <f>VLOOKUP(H1364,Regiões!$A$1:$E$79,4,FALSE)</f>
        <v>4</v>
      </c>
      <c r="M1364" s="23" t="str">
        <f>VLOOKUP(H1364,Regiões!$A$1:$E$79,5,FALSE)</f>
        <v>Litoral Sul</v>
      </c>
      <c r="N1364" s="92">
        <v>74522.558000000005</v>
      </c>
      <c r="O1364" s="92">
        <v>3085626.01</v>
      </c>
      <c r="P1364" s="91">
        <f t="shared" si="57"/>
        <v>1588034.7949999999</v>
      </c>
      <c r="Q1364" s="91">
        <v>1223674.683</v>
      </c>
      <c r="R1364" s="92">
        <v>364360.11200000002</v>
      </c>
      <c r="S1364" s="92">
        <v>84252.520999999993</v>
      </c>
      <c r="T1364" s="92">
        <v>4832435.8839999996</v>
      </c>
      <c r="U1364" s="91">
        <v>34348</v>
      </c>
      <c r="V1364" s="91">
        <v>140690.46</v>
      </c>
    </row>
    <row r="1365" spans="1:22" x14ac:dyDescent="0.25">
      <c r="A1365" s="27" t="str">
        <f t="shared" si="55"/>
        <v>32029002019</v>
      </c>
      <c r="B1365" s="23">
        <f>VLOOKUP(H1365,Nomes!$H$2:$I$79,2,FALSE)</f>
        <v>37</v>
      </c>
      <c r="C1365" s="23">
        <f>VLOOKUP(D1365,Nomes!$C$2:$D$19,2,FALSE)</f>
        <v>18</v>
      </c>
      <c r="D1365" s="23">
        <v>2019</v>
      </c>
      <c r="E1365" s="23">
        <v>32</v>
      </c>
      <c r="F1365" s="23" t="s">
        <v>14</v>
      </c>
      <c r="G1365" s="23" t="s">
        <v>111</v>
      </c>
      <c r="H1365" s="23" t="s">
        <v>112</v>
      </c>
      <c r="I1365" s="23"/>
      <c r="J1365" s="23" t="s">
        <v>17</v>
      </c>
      <c r="K1365" s="23" t="s">
        <v>18</v>
      </c>
      <c r="L1365" s="23">
        <f>VLOOKUP(H1365,Regiões!$A$1:$E$79,4,FALSE)</f>
        <v>2</v>
      </c>
      <c r="M1365" s="23" t="str">
        <f>VLOOKUP(H1365,Regiões!$A$1:$E$79,5,FALSE)</f>
        <v>Central Serrana</v>
      </c>
      <c r="N1365" s="92">
        <v>27460.07</v>
      </c>
      <c r="O1365" s="92">
        <v>33243.732000000004</v>
      </c>
      <c r="P1365" s="91">
        <f t="shared" si="57"/>
        <v>129886.094</v>
      </c>
      <c r="Q1365" s="91">
        <v>78140.764999999999</v>
      </c>
      <c r="R1365" s="92">
        <v>51745.328999999998</v>
      </c>
      <c r="S1365" s="92">
        <v>12522.883</v>
      </c>
      <c r="T1365" s="92">
        <v>203112.77799999999</v>
      </c>
      <c r="U1365" s="91">
        <v>10555</v>
      </c>
      <c r="V1365" s="91">
        <v>19243.28</v>
      </c>
    </row>
    <row r="1366" spans="1:22" x14ac:dyDescent="0.25">
      <c r="A1366" s="27" t="str">
        <f t="shared" si="55"/>
        <v>32030072019</v>
      </c>
      <c r="B1366" s="23">
        <f>VLOOKUP(H1366,Nomes!$H$2:$I$79,2,FALSE)</f>
        <v>38</v>
      </c>
      <c r="C1366" s="23">
        <f>VLOOKUP(D1366,Nomes!$C$2:$D$19,2,FALSE)</f>
        <v>18</v>
      </c>
      <c r="D1366" s="23">
        <v>2019</v>
      </c>
      <c r="E1366" s="23">
        <v>32</v>
      </c>
      <c r="F1366" s="23" t="s">
        <v>14</v>
      </c>
      <c r="G1366" s="23" t="s">
        <v>113</v>
      </c>
      <c r="H1366" s="23" t="s">
        <v>114</v>
      </c>
      <c r="I1366" s="23"/>
      <c r="J1366" s="23" t="s">
        <v>32</v>
      </c>
      <c r="K1366" s="23" t="s">
        <v>33</v>
      </c>
      <c r="L1366" s="23">
        <f>VLOOKUP(H1366,Regiões!$A$1:$E$79,4,FALSE)</f>
        <v>6</v>
      </c>
      <c r="M1366" s="23" t="str">
        <f>VLOOKUP(H1366,Regiões!$A$1:$E$79,5,FALSE)</f>
        <v>Caparaó</v>
      </c>
      <c r="N1366" s="92">
        <v>47606.701999999997</v>
      </c>
      <c r="O1366" s="92">
        <v>19808.703000000001</v>
      </c>
      <c r="P1366" s="91">
        <f t="shared" si="57"/>
        <v>323829.45900000003</v>
      </c>
      <c r="Q1366" s="91">
        <v>195938.47500000001</v>
      </c>
      <c r="R1366" s="92">
        <v>127890.984</v>
      </c>
      <c r="S1366" s="92">
        <v>31691.467000000001</v>
      </c>
      <c r="T1366" s="92">
        <v>422936.33100000001</v>
      </c>
      <c r="U1366" s="91">
        <v>29161</v>
      </c>
      <c r="V1366" s="91">
        <v>14503.49</v>
      </c>
    </row>
    <row r="1367" spans="1:22" x14ac:dyDescent="0.25">
      <c r="A1367" s="27" t="str">
        <f t="shared" si="55"/>
        <v>32030562019</v>
      </c>
      <c r="B1367" s="23">
        <f>VLOOKUP(H1367,Nomes!$H$2:$I$79,2,FALSE)</f>
        <v>39</v>
      </c>
      <c r="C1367" s="23">
        <f>VLOOKUP(D1367,Nomes!$C$2:$D$19,2,FALSE)</f>
        <v>18</v>
      </c>
      <c r="D1367" s="23">
        <v>2019</v>
      </c>
      <c r="E1367" s="23">
        <v>32</v>
      </c>
      <c r="F1367" s="23" t="s">
        <v>14</v>
      </c>
      <c r="G1367" s="23" t="s">
        <v>115</v>
      </c>
      <c r="H1367" s="23" t="s">
        <v>116</v>
      </c>
      <c r="I1367" s="23"/>
      <c r="J1367" s="23" t="s">
        <v>51</v>
      </c>
      <c r="K1367" s="23" t="s">
        <v>52</v>
      </c>
      <c r="L1367" s="23">
        <f>VLOOKUP(H1367,Regiões!$A$1:$E$79,4,FALSE)</f>
        <v>9</v>
      </c>
      <c r="M1367" s="23" t="str">
        <f>VLOOKUP(H1367,Regiões!$A$1:$E$79,5,FALSE)</f>
        <v>Nordeste</v>
      </c>
      <c r="N1367" s="92">
        <v>77856.933999999994</v>
      </c>
      <c r="O1367" s="92">
        <v>155757.098</v>
      </c>
      <c r="P1367" s="91">
        <f t="shared" si="57"/>
        <v>376132.78200000001</v>
      </c>
      <c r="Q1367" s="91">
        <v>220209.416</v>
      </c>
      <c r="R1367" s="92">
        <v>155923.36600000001</v>
      </c>
      <c r="S1367" s="92">
        <v>37464.928</v>
      </c>
      <c r="T1367" s="92">
        <v>647211.74199999997</v>
      </c>
      <c r="U1367" s="91">
        <v>30477</v>
      </c>
      <c r="V1367" s="91">
        <v>21236.07</v>
      </c>
    </row>
    <row r="1368" spans="1:22" x14ac:dyDescent="0.25">
      <c r="A1368" s="27" t="str">
        <f t="shared" si="55"/>
        <v>32031062019</v>
      </c>
      <c r="B1368" s="23">
        <f>VLOOKUP(H1368,Nomes!$H$2:$I$79,2,FALSE)</f>
        <v>40</v>
      </c>
      <c r="C1368" s="23">
        <f>VLOOKUP(D1368,Nomes!$C$2:$D$19,2,FALSE)</f>
        <v>18</v>
      </c>
      <c r="D1368" s="23">
        <v>2019</v>
      </c>
      <c r="E1368" s="23">
        <v>32</v>
      </c>
      <c r="F1368" s="23" t="s">
        <v>14</v>
      </c>
      <c r="G1368" s="23" t="s">
        <v>117</v>
      </c>
      <c r="H1368" s="23" t="s">
        <v>118</v>
      </c>
      <c r="I1368" s="23"/>
      <c r="J1368" s="23" t="s">
        <v>32</v>
      </c>
      <c r="K1368" s="23" t="s">
        <v>33</v>
      </c>
      <c r="L1368" s="23">
        <f>VLOOKUP(H1368,Regiões!$A$1:$E$79,4,FALSE)</f>
        <v>6</v>
      </c>
      <c r="M1368" s="23" t="str">
        <f>VLOOKUP(H1368,Regiões!$A$1:$E$79,5,FALSE)</f>
        <v>Caparaó</v>
      </c>
      <c r="N1368" s="92">
        <v>14140.002</v>
      </c>
      <c r="O1368" s="92">
        <v>8088.0129999999999</v>
      </c>
      <c r="P1368" s="91">
        <f t="shared" si="57"/>
        <v>111734.86900000001</v>
      </c>
      <c r="Q1368" s="91">
        <v>54102.64</v>
      </c>
      <c r="R1368" s="92">
        <v>57632.228999999999</v>
      </c>
      <c r="S1368" s="92">
        <v>7292.9440000000004</v>
      </c>
      <c r="T1368" s="92">
        <v>141255.82699999999</v>
      </c>
      <c r="U1368" s="91">
        <v>12192</v>
      </c>
      <c r="V1368" s="91">
        <v>11585.94</v>
      </c>
    </row>
    <row r="1369" spans="1:22" x14ac:dyDescent="0.25">
      <c r="A1369" s="27" t="str">
        <f t="shared" si="55"/>
        <v>32031302019</v>
      </c>
      <c r="B1369" s="23">
        <f>VLOOKUP(H1369,Nomes!$H$2:$I$79,2,FALSE)</f>
        <v>41</v>
      </c>
      <c r="C1369" s="23">
        <f>VLOOKUP(D1369,Nomes!$C$2:$D$19,2,FALSE)</f>
        <v>18</v>
      </c>
      <c r="D1369" s="23">
        <v>2019</v>
      </c>
      <c r="E1369" s="23">
        <v>32</v>
      </c>
      <c r="F1369" s="23" t="s">
        <v>14</v>
      </c>
      <c r="G1369" s="23" t="s">
        <v>119</v>
      </c>
      <c r="H1369" s="23" t="s">
        <v>120</v>
      </c>
      <c r="I1369" s="23"/>
      <c r="J1369" s="23" t="s">
        <v>51</v>
      </c>
      <c r="K1369" s="23" t="s">
        <v>52</v>
      </c>
      <c r="L1369" s="23">
        <f>VLOOKUP(H1369,Regiões!$A$1:$E$79,4,FALSE)</f>
        <v>7</v>
      </c>
      <c r="M1369" s="23" t="str">
        <f>VLOOKUP(H1369,Regiões!$A$1:$E$79,5,FALSE)</f>
        <v>Rio Doce</v>
      </c>
      <c r="N1369" s="92">
        <v>11191.249</v>
      </c>
      <c r="O1369" s="92">
        <v>104993.856</v>
      </c>
      <c r="P1369" s="91">
        <f t="shared" si="57"/>
        <v>250821.43700000001</v>
      </c>
      <c r="Q1369" s="91">
        <v>175154.054</v>
      </c>
      <c r="R1369" s="92">
        <v>75667.383000000002</v>
      </c>
      <c r="S1369" s="92">
        <v>60344.292000000001</v>
      </c>
      <c r="T1369" s="92">
        <v>427350.83500000002</v>
      </c>
      <c r="U1369" s="91">
        <v>16668</v>
      </c>
      <c r="V1369" s="91">
        <v>25639</v>
      </c>
    </row>
    <row r="1370" spans="1:22" x14ac:dyDescent="0.25">
      <c r="A1370" s="27" t="str">
        <f t="shared" si="55"/>
        <v>32031632019</v>
      </c>
      <c r="B1370" s="23">
        <f>VLOOKUP(H1370,Nomes!$H$2:$I$79,2,FALSE)</f>
        <v>42</v>
      </c>
      <c r="C1370" s="23">
        <f>VLOOKUP(D1370,Nomes!$C$2:$D$19,2,FALSE)</f>
        <v>18</v>
      </c>
      <c r="D1370" s="23">
        <v>2019</v>
      </c>
      <c r="E1370" s="23">
        <v>32</v>
      </c>
      <c r="F1370" s="23" t="s">
        <v>14</v>
      </c>
      <c r="G1370" s="23" t="s">
        <v>121</v>
      </c>
      <c r="H1370" s="23" t="s">
        <v>122</v>
      </c>
      <c r="I1370" s="23"/>
      <c r="J1370" s="23" t="s">
        <v>17</v>
      </c>
      <c r="K1370" s="23" t="s">
        <v>18</v>
      </c>
      <c r="L1370" s="23">
        <f>VLOOKUP(H1370,Regiões!$A$1:$E$79,4,FALSE)</f>
        <v>3</v>
      </c>
      <c r="M1370" s="23" t="str">
        <f>VLOOKUP(H1370,Regiões!$A$1:$E$79,5,FALSE)</f>
        <v>Sudoeste Serrana</v>
      </c>
      <c r="N1370" s="92">
        <v>32083.200000000001</v>
      </c>
      <c r="O1370" s="92">
        <v>8258.35</v>
      </c>
      <c r="P1370" s="91">
        <f t="shared" si="57"/>
        <v>92718.297999999995</v>
      </c>
      <c r="Q1370" s="91">
        <v>39123.324999999997</v>
      </c>
      <c r="R1370" s="92">
        <v>53594.972999999998</v>
      </c>
      <c r="S1370" s="92">
        <v>8087.759</v>
      </c>
      <c r="T1370" s="92">
        <v>141147.60800000001</v>
      </c>
      <c r="U1370" s="91">
        <v>10947</v>
      </c>
      <c r="V1370" s="91">
        <v>12893.73</v>
      </c>
    </row>
    <row r="1371" spans="1:22" x14ac:dyDescent="0.25">
      <c r="A1371" s="27" t="str">
        <f t="shared" si="55"/>
        <v>32032052019</v>
      </c>
      <c r="B1371" s="23">
        <f>VLOOKUP(H1371,Nomes!$H$2:$I$79,2,FALSE)</f>
        <v>43</v>
      </c>
      <c r="C1371" s="23">
        <f>VLOOKUP(D1371,Nomes!$C$2:$D$19,2,FALSE)</f>
        <v>18</v>
      </c>
      <c r="D1371" s="23">
        <v>2019</v>
      </c>
      <c r="E1371" s="23">
        <v>32</v>
      </c>
      <c r="F1371" s="23" t="s">
        <v>14</v>
      </c>
      <c r="G1371" s="23" t="s">
        <v>123</v>
      </c>
      <c r="H1371" s="23" t="s">
        <v>54</v>
      </c>
      <c r="I1371" s="23"/>
      <c r="J1371" s="23" t="s">
        <v>51</v>
      </c>
      <c r="K1371" s="23" t="s">
        <v>52</v>
      </c>
      <c r="L1371" s="23">
        <f>VLOOKUP(H1371,Regiões!$A$1:$E$79,4,FALSE)</f>
        <v>7</v>
      </c>
      <c r="M1371" s="23" t="str">
        <f>VLOOKUP(H1371,Regiões!$A$1:$E$79,5,FALSE)</f>
        <v>Rio Doce</v>
      </c>
      <c r="N1371" s="92">
        <v>225382.58100000001</v>
      </c>
      <c r="O1371" s="92">
        <v>1832446.933</v>
      </c>
      <c r="P1371" s="91">
        <f t="shared" si="57"/>
        <v>3160386.9029999999</v>
      </c>
      <c r="Q1371" s="91">
        <v>2258367.9679999999</v>
      </c>
      <c r="R1371" s="92">
        <v>902018.93500000006</v>
      </c>
      <c r="S1371" s="92">
        <v>848379.24600000004</v>
      </c>
      <c r="T1371" s="92">
        <v>6066595.6629999997</v>
      </c>
      <c r="U1371" s="91">
        <v>173555</v>
      </c>
      <c r="V1371" s="91">
        <v>34954.89</v>
      </c>
    </row>
    <row r="1372" spans="1:22" x14ac:dyDescent="0.25">
      <c r="A1372" s="27" t="str">
        <f t="shared" ref="A1372:A1435" si="58">G1372&amp;D1372</f>
        <v>32033042019</v>
      </c>
      <c r="B1372" s="23">
        <f>VLOOKUP(H1372,Nomes!$H$2:$I$79,2,FALSE)</f>
        <v>44</v>
      </c>
      <c r="C1372" s="23">
        <f>VLOOKUP(D1372,Nomes!$C$2:$D$19,2,FALSE)</f>
        <v>18</v>
      </c>
      <c r="D1372" s="23">
        <v>2019</v>
      </c>
      <c r="E1372" s="23">
        <v>32</v>
      </c>
      <c r="F1372" s="23" t="s">
        <v>14</v>
      </c>
      <c r="G1372" s="23" t="s">
        <v>124</v>
      </c>
      <c r="H1372" s="23" t="s">
        <v>125</v>
      </c>
      <c r="I1372" s="23"/>
      <c r="J1372" s="23" t="s">
        <v>22</v>
      </c>
      <c r="K1372" s="23" t="s">
        <v>23</v>
      </c>
      <c r="L1372" s="23">
        <f>VLOOKUP(H1372,Regiões!$A$1:$E$79,4,FALSE)</f>
        <v>10</v>
      </c>
      <c r="M1372" s="23" t="str">
        <f>VLOOKUP(H1372,Regiões!$A$1:$E$79,5,FALSE)</f>
        <v>Noroeste</v>
      </c>
      <c r="N1372" s="92">
        <v>22659.754000000001</v>
      </c>
      <c r="O1372" s="92">
        <v>8570.3140000000003</v>
      </c>
      <c r="P1372" s="91">
        <f t="shared" si="57"/>
        <v>117778.993</v>
      </c>
      <c r="Q1372" s="91">
        <v>46290.790999999997</v>
      </c>
      <c r="R1372" s="92">
        <v>71488.202000000005</v>
      </c>
      <c r="S1372" s="92">
        <v>6328.549</v>
      </c>
      <c r="T1372" s="92">
        <v>155337.60999999999</v>
      </c>
      <c r="U1372" s="91">
        <v>15350</v>
      </c>
      <c r="V1372" s="91">
        <v>10119.709999999999</v>
      </c>
    </row>
    <row r="1373" spans="1:22" x14ac:dyDescent="0.25">
      <c r="A1373" s="27" t="str">
        <f t="shared" si="58"/>
        <v>32033202019</v>
      </c>
      <c r="B1373" s="23">
        <f>VLOOKUP(H1373,Nomes!$H$2:$I$79,2,FALSE)</f>
        <v>45</v>
      </c>
      <c r="C1373" s="23">
        <f>VLOOKUP(D1373,Nomes!$C$2:$D$19,2,FALSE)</f>
        <v>18</v>
      </c>
      <c r="D1373" s="23">
        <v>2019</v>
      </c>
      <c r="E1373" s="23">
        <v>32</v>
      </c>
      <c r="F1373" s="23" t="s">
        <v>14</v>
      </c>
      <c r="G1373" s="23" t="s">
        <v>126</v>
      </c>
      <c r="H1373" s="23" t="s">
        <v>127</v>
      </c>
      <c r="I1373" s="23"/>
      <c r="J1373" s="23" t="s">
        <v>32</v>
      </c>
      <c r="K1373" s="23" t="s">
        <v>33</v>
      </c>
      <c r="L1373" s="23">
        <f>VLOOKUP(H1373,Regiões!$A$1:$E$79,4,FALSE)</f>
        <v>4</v>
      </c>
      <c r="M1373" s="23" t="str">
        <f>VLOOKUP(H1373,Regiões!$A$1:$E$79,5,FALSE)</f>
        <v>Litoral Sul</v>
      </c>
      <c r="N1373" s="92">
        <v>86227.085999999996</v>
      </c>
      <c r="O1373" s="92">
        <v>3485876.0780000002</v>
      </c>
      <c r="P1373" s="91">
        <f t="shared" si="57"/>
        <v>1638181.1669999999</v>
      </c>
      <c r="Q1373" s="91">
        <v>1363661.2509999999</v>
      </c>
      <c r="R1373" s="92">
        <v>274519.91600000003</v>
      </c>
      <c r="S1373" s="92">
        <v>75753.812000000005</v>
      </c>
      <c r="T1373" s="92">
        <v>5286038.1430000002</v>
      </c>
      <c r="U1373" s="91">
        <v>38499</v>
      </c>
      <c r="V1373" s="91">
        <v>137303.26</v>
      </c>
    </row>
    <row r="1374" spans="1:22" x14ac:dyDescent="0.25">
      <c r="A1374" s="27" t="str">
        <f t="shared" si="58"/>
        <v>32033462019</v>
      </c>
      <c r="B1374" s="23">
        <f>VLOOKUP(H1374,Nomes!$H$2:$I$79,2,FALSE)</f>
        <v>46</v>
      </c>
      <c r="C1374" s="23">
        <f>VLOOKUP(D1374,Nomes!$C$2:$D$19,2,FALSE)</f>
        <v>18</v>
      </c>
      <c r="D1374" s="23">
        <v>2019</v>
      </c>
      <c r="E1374" s="23">
        <v>32</v>
      </c>
      <c r="F1374" s="23" t="s">
        <v>14</v>
      </c>
      <c r="G1374" s="23" t="s">
        <v>128</v>
      </c>
      <c r="H1374" s="23" t="s">
        <v>129</v>
      </c>
      <c r="I1374" s="23"/>
      <c r="J1374" s="23" t="s">
        <v>17</v>
      </c>
      <c r="K1374" s="23" t="s">
        <v>18</v>
      </c>
      <c r="L1374" s="23">
        <f>VLOOKUP(H1374,Regiões!$A$1:$E$79,4,FALSE)</f>
        <v>3</v>
      </c>
      <c r="M1374" s="23" t="str">
        <f>VLOOKUP(H1374,Regiões!$A$1:$E$79,5,FALSE)</f>
        <v>Sudoeste Serrana</v>
      </c>
      <c r="N1374" s="92">
        <v>89627.456000000006</v>
      </c>
      <c r="O1374" s="92">
        <v>49260.732000000004</v>
      </c>
      <c r="P1374" s="91">
        <f t="shared" si="57"/>
        <v>257812.35499999998</v>
      </c>
      <c r="Q1374" s="91">
        <v>171873.06899999999</v>
      </c>
      <c r="R1374" s="92">
        <v>85939.285999999993</v>
      </c>
      <c r="S1374" s="92">
        <v>41446.6</v>
      </c>
      <c r="T1374" s="92">
        <v>438147.14299999998</v>
      </c>
      <c r="U1374" s="91">
        <v>16694</v>
      </c>
      <c r="V1374" s="91">
        <v>26245.79</v>
      </c>
    </row>
    <row r="1375" spans="1:22" x14ac:dyDescent="0.25">
      <c r="A1375" s="27" t="str">
        <f t="shared" si="58"/>
        <v>32033532019</v>
      </c>
      <c r="B1375" s="23">
        <f>VLOOKUP(H1375,Nomes!$H$2:$I$79,2,FALSE)</f>
        <v>47</v>
      </c>
      <c r="C1375" s="23">
        <f>VLOOKUP(D1375,Nomes!$C$2:$D$19,2,FALSE)</f>
        <v>18</v>
      </c>
      <c r="D1375" s="23">
        <v>2019</v>
      </c>
      <c r="E1375" s="23">
        <v>32</v>
      </c>
      <c r="F1375" s="23" t="s">
        <v>14</v>
      </c>
      <c r="G1375" s="23" t="s">
        <v>130</v>
      </c>
      <c r="H1375" s="23" t="s">
        <v>131</v>
      </c>
      <c r="I1375" s="23"/>
      <c r="J1375" s="23" t="s">
        <v>22</v>
      </c>
      <c r="K1375" s="23" t="s">
        <v>23</v>
      </c>
      <c r="L1375" s="23">
        <f>VLOOKUP(H1375,Regiões!$A$1:$E$79,4,FALSE)</f>
        <v>8</v>
      </c>
      <c r="M1375" s="23" t="str">
        <f>VLOOKUP(H1375,Regiões!$A$1:$E$79,5,FALSE)</f>
        <v>Centro-Oeste</v>
      </c>
      <c r="N1375" s="92">
        <v>36037.942999999999</v>
      </c>
      <c r="O1375" s="92">
        <v>20984.396000000001</v>
      </c>
      <c r="P1375" s="91">
        <f t="shared" si="57"/>
        <v>160909.22700000001</v>
      </c>
      <c r="Q1375" s="91">
        <v>97239.456000000006</v>
      </c>
      <c r="R1375" s="92">
        <v>63669.771000000001</v>
      </c>
      <c r="S1375" s="92">
        <v>15183.52</v>
      </c>
      <c r="T1375" s="92">
        <v>233115.087</v>
      </c>
      <c r="U1375" s="91">
        <v>12833</v>
      </c>
      <c r="V1375" s="91">
        <v>18165.28</v>
      </c>
    </row>
    <row r="1376" spans="1:22" x14ac:dyDescent="0.25">
      <c r="A1376" s="27" t="str">
        <f t="shared" si="58"/>
        <v>32034032019</v>
      </c>
      <c r="B1376" s="23">
        <f>VLOOKUP(H1376,Nomes!$H$2:$I$79,2,FALSE)</f>
        <v>48</v>
      </c>
      <c r="C1376" s="23">
        <f>VLOOKUP(D1376,Nomes!$C$2:$D$19,2,FALSE)</f>
        <v>18</v>
      </c>
      <c r="D1376" s="23">
        <v>2019</v>
      </c>
      <c r="E1376" s="23">
        <v>32</v>
      </c>
      <c r="F1376" s="23" t="s">
        <v>14</v>
      </c>
      <c r="G1376" s="23" t="s">
        <v>132</v>
      </c>
      <c r="H1376" s="23" t="s">
        <v>133</v>
      </c>
      <c r="I1376" s="23"/>
      <c r="J1376" s="23" t="s">
        <v>32</v>
      </c>
      <c r="K1376" s="23" t="s">
        <v>33</v>
      </c>
      <c r="L1376" s="23">
        <f>VLOOKUP(H1376,Regiões!$A$1:$E$79,4,FALSE)</f>
        <v>5</v>
      </c>
      <c r="M1376" s="23" t="str">
        <f>VLOOKUP(H1376,Regiões!$A$1:$E$79,5,FALSE)</f>
        <v>Central Sul</v>
      </c>
      <c r="N1376" s="92">
        <v>51866.898999999998</v>
      </c>
      <c r="O1376" s="92">
        <v>57193.777000000002</v>
      </c>
      <c r="P1376" s="91">
        <f t="shared" si="57"/>
        <v>297270.92700000003</v>
      </c>
      <c r="Q1376" s="91">
        <v>180860.57800000001</v>
      </c>
      <c r="R1376" s="92">
        <v>116410.349</v>
      </c>
      <c r="S1376" s="92">
        <v>34752.970999999998</v>
      </c>
      <c r="T1376" s="92">
        <v>441084.57400000002</v>
      </c>
      <c r="U1376" s="91">
        <v>26153</v>
      </c>
      <c r="V1376" s="91">
        <v>16865.54</v>
      </c>
    </row>
    <row r="1377" spans="1:22" x14ac:dyDescent="0.25">
      <c r="A1377" s="27" t="str">
        <f t="shared" si="58"/>
        <v>32035022019</v>
      </c>
      <c r="B1377" s="23">
        <f>VLOOKUP(H1377,Nomes!$H$2:$I$79,2,FALSE)</f>
        <v>49</v>
      </c>
      <c r="C1377" s="23">
        <f>VLOOKUP(D1377,Nomes!$C$2:$D$19,2,FALSE)</f>
        <v>18</v>
      </c>
      <c r="D1377" s="23">
        <v>2019</v>
      </c>
      <c r="E1377" s="23">
        <v>32</v>
      </c>
      <c r="F1377" s="23" t="s">
        <v>14</v>
      </c>
      <c r="G1377" s="23" t="s">
        <v>134</v>
      </c>
      <c r="H1377" s="23" t="s">
        <v>135</v>
      </c>
      <c r="I1377" s="23"/>
      <c r="J1377" s="23" t="s">
        <v>51</v>
      </c>
      <c r="K1377" s="23" t="s">
        <v>52</v>
      </c>
      <c r="L1377" s="23">
        <f>VLOOKUP(H1377,Regiões!$A$1:$E$79,4,FALSE)</f>
        <v>9</v>
      </c>
      <c r="M1377" s="23" t="str">
        <f>VLOOKUP(H1377,Regiões!$A$1:$E$79,5,FALSE)</f>
        <v>Nordeste</v>
      </c>
      <c r="N1377" s="92">
        <v>50937.334999999999</v>
      </c>
      <c r="O1377" s="92">
        <v>33211.296000000002</v>
      </c>
      <c r="P1377" s="91">
        <f t="shared" si="57"/>
        <v>227793.16800000001</v>
      </c>
      <c r="Q1377" s="91">
        <v>137482.20000000001</v>
      </c>
      <c r="R1377" s="92">
        <v>90310.967999999993</v>
      </c>
      <c r="S1377" s="92">
        <v>28522.902999999998</v>
      </c>
      <c r="T1377" s="92">
        <v>340464.70199999999</v>
      </c>
      <c r="U1377" s="91">
        <v>18833</v>
      </c>
      <c r="V1377" s="91">
        <v>18078.09</v>
      </c>
    </row>
    <row r="1378" spans="1:22" x14ac:dyDescent="0.25">
      <c r="A1378" s="27" t="str">
        <f t="shared" si="58"/>
        <v>32036012019</v>
      </c>
      <c r="B1378" s="23">
        <f>VLOOKUP(H1378,Nomes!$H$2:$I$79,2,FALSE)</f>
        <v>50</v>
      </c>
      <c r="C1378" s="23">
        <f>VLOOKUP(D1378,Nomes!$C$2:$D$19,2,FALSE)</f>
        <v>18</v>
      </c>
      <c r="D1378" s="23">
        <v>2019</v>
      </c>
      <c r="E1378" s="23">
        <v>32</v>
      </c>
      <c r="F1378" s="23" t="s">
        <v>14</v>
      </c>
      <c r="G1378" s="23" t="s">
        <v>137</v>
      </c>
      <c r="H1378" s="23" t="s">
        <v>138</v>
      </c>
      <c r="I1378" s="23"/>
      <c r="J1378" s="23" t="s">
        <v>51</v>
      </c>
      <c r="K1378" s="23" t="s">
        <v>52</v>
      </c>
      <c r="L1378" s="23">
        <f>VLOOKUP(H1378,Regiões!$A$1:$E$79,4,FALSE)</f>
        <v>9</v>
      </c>
      <c r="M1378" s="23" t="str">
        <f>VLOOKUP(H1378,Regiões!$A$1:$E$79,5,FALSE)</f>
        <v>Nordeste</v>
      </c>
      <c r="N1378" s="92">
        <v>20095.958999999999</v>
      </c>
      <c r="O1378" s="92">
        <v>5173.0020000000004</v>
      </c>
      <c r="P1378" s="91">
        <f t="shared" si="57"/>
        <v>50609.856</v>
      </c>
      <c r="Q1378" s="91">
        <v>17612.463</v>
      </c>
      <c r="R1378" s="92">
        <v>32997.392999999996</v>
      </c>
      <c r="S1378" s="92">
        <v>2315.569</v>
      </c>
      <c r="T1378" s="92">
        <v>78194.387000000002</v>
      </c>
      <c r="U1378" s="91">
        <v>5524</v>
      </c>
      <c r="V1378" s="91">
        <v>14155.39</v>
      </c>
    </row>
    <row r="1379" spans="1:22" x14ac:dyDescent="0.25">
      <c r="A1379" s="27" t="str">
        <f t="shared" si="58"/>
        <v>32037002019</v>
      </c>
      <c r="B1379" s="23">
        <f>VLOOKUP(H1379,Nomes!$H$2:$I$79,2,FALSE)</f>
        <v>51</v>
      </c>
      <c r="C1379" s="23">
        <f>VLOOKUP(D1379,Nomes!$C$2:$D$19,2,FALSE)</f>
        <v>18</v>
      </c>
      <c r="D1379" s="23">
        <v>2019</v>
      </c>
      <c r="E1379" s="23">
        <v>32</v>
      </c>
      <c r="F1379" s="23" t="s">
        <v>14</v>
      </c>
      <c r="G1379" s="23" t="s">
        <v>139</v>
      </c>
      <c r="H1379" s="23" t="s">
        <v>140</v>
      </c>
      <c r="I1379" s="23"/>
      <c r="J1379" s="23" t="s">
        <v>32</v>
      </c>
      <c r="K1379" s="23" t="s">
        <v>33</v>
      </c>
      <c r="L1379" s="23">
        <f>VLOOKUP(H1379,Regiões!$A$1:$E$79,4,FALSE)</f>
        <v>6</v>
      </c>
      <c r="M1379" s="23" t="str">
        <f>VLOOKUP(H1379,Regiões!$A$1:$E$79,5,FALSE)</f>
        <v>Caparaó</v>
      </c>
      <c r="N1379" s="92">
        <v>53535.61</v>
      </c>
      <c r="O1379" s="92">
        <v>15398.388000000001</v>
      </c>
      <c r="P1379" s="91">
        <f t="shared" si="57"/>
        <v>189223.046</v>
      </c>
      <c r="Q1379" s="91">
        <v>95237.350999999995</v>
      </c>
      <c r="R1379" s="92">
        <v>93985.695000000007</v>
      </c>
      <c r="S1379" s="92">
        <v>15697.51</v>
      </c>
      <c r="T1379" s="92">
        <v>273854.554</v>
      </c>
      <c r="U1379" s="91">
        <v>17465</v>
      </c>
      <c r="V1379" s="91">
        <v>15680.19</v>
      </c>
    </row>
    <row r="1380" spans="1:22" x14ac:dyDescent="0.25">
      <c r="A1380" s="27" t="str">
        <f t="shared" si="58"/>
        <v>32038092019</v>
      </c>
      <c r="B1380" s="23">
        <f>VLOOKUP(H1380,Nomes!$H$2:$I$79,2,FALSE)</f>
        <v>52</v>
      </c>
      <c r="C1380" s="23">
        <f>VLOOKUP(D1380,Nomes!$C$2:$D$19,2,FALSE)</f>
        <v>18</v>
      </c>
      <c r="D1380" s="23">
        <v>2019</v>
      </c>
      <c r="E1380" s="23">
        <v>32</v>
      </c>
      <c r="F1380" s="23" t="s">
        <v>14</v>
      </c>
      <c r="G1380" s="23" t="s">
        <v>141</v>
      </c>
      <c r="H1380" s="23" t="s">
        <v>142</v>
      </c>
      <c r="I1380" s="23"/>
      <c r="J1380" s="23" t="s">
        <v>32</v>
      </c>
      <c r="K1380" s="23" t="s">
        <v>33</v>
      </c>
      <c r="L1380" s="23">
        <f>VLOOKUP(H1380,Regiões!$A$1:$E$79,4,FALSE)</f>
        <v>5</v>
      </c>
      <c r="M1380" s="23" t="str">
        <f>VLOOKUP(H1380,Regiões!$A$1:$E$79,5,FALSE)</f>
        <v>Central Sul</v>
      </c>
      <c r="N1380" s="92">
        <v>20241.609</v>
      </c>
      <c r="O1380" s="92">
        <v>9079.3019999999997</v>
      </c>
      <c r="P1380" s="91">
        <f t="shared" si="57"/>
        <v>156612.625</v>
      </c>
      <c r="Q1380" s="91">
        <v>85330.111999999994</v>
      </c>
      <c r="R1380" s="92">
        <v>71282.513000000006</v>
      </c>
      <c r="S1380" s="92">
        <v>11499.328</v>
      </c>
      <c r="T1380" s="92">
        <v>197432.86499999999</v>
      </c>
      <c r="U1380" s="91">
        <v>15449</v>
      </c>
      <c r="V1380" s="91">
        <v>12779.65</v>
      </c>
    </row>
    <row r="1381" spans="1:22" x14ac:dyDescent="0.25">
      <c r="A1381" s="27" t="str">
        <f t="shared" si="58"/>
        <v>32039082019</v>
      </c>
      <c r="B1381" s="23">
        <f>VLOOKUP(H1381,Nomes!$H$2:$I$79,2,FALSE)</f>
        <v>53</v>
      </c>
      <c r="C1381" s="23">
        <f>VLOOKUP(D1381,Nomes!$C$2:$D$19,2,FALSE)</f>
        <v>18</v>
      </c>
      <c r="D1381" s="23">
        <v>2019</v>
      </c>
      <c r="E1381" s="23">
        <v>32</v>
      </c>
      <c r="F1381" s="23" t="s">
        <v>14</v>
      </c>
      <c r="G1381" s="23" t="s">
        <v>143</v>
      </c>
      <c r="H1381" s="23" t="s">
        <v>25</v>
      </c>
      <c r="I1381" s="23"/>
      <c r="J1381" s="23" t="s">
        <v>22</v>
      </c>
      <c r="K1381" s="23" t="s">
        <v>23</v>
      </c>
      <c r="L1381" s="23">
        <f>VLOOKUP(H1381,Regiões!$A$1:$E$79,4,FALSE)</f>
        <v>10</v>
      </c>
      <c r="M1381" s="23" t="str">
        <f>VLOOKUP(H1381,Regiões!$A$1:$E$79,5,FALSE)</f>
        <v>Noroeste</v>
      </c>
      <c r="N1381" s="92">
        <v>78011.104000000007</v>
      </c>
      <c r="O1381" s="92">
        <v>111056.39200000001</v>
      </c>
      <c r="P1381" s="91">
        <f t="shared" si="57"/>
        <v>745533.65899999999</v>
      </c>
      <c r="Q1381" s="91">
        <v>519214.745</v>
      </c>
      <c r="R1381" s="92">
        <v>226318.91399999999</v>
      </c>
      <c r="S1381" s="92">
        <v>100631.393</v>
      </c>
      <c r="T1381" s="92">
        <v>1035232.548</v>
      </c>
      <c r="U1381" s="91">
        <v>50110</v>
      </c>
      <c r="V1381" s="91">
        <v>20659.2</v>
      </c>
    </row>
    <row r="1382" spans="1:22" x14ac:dyDescent="0.25">
      <c r="A1382" s="27" t="str">
        <f t="shared" si="58"/>
        <v>32040052019</v>
      </c>
      <c r="B1382" s="23">
        <f>VLOOKUP(H1382,Nomes!$H$2:$I$79,2,FALSE)</f>
        <v>54</v>
      </c>
      <c r="C1382" s="23">
        <f>VLOOKUP(D1382,Nomes!$C$2:$D$19,2,FALSE)</f>
        <v>18</v>
      </c>
      <c r="D1382" s="23">
        <v>2019</v>
      </c>
      <c r="E1382" s="23">
        <v>32</v>
      </c>
      <c r="F1382" s="23" t="s">
        <v>14</v>
      </c>
      <c r="G1382" s="23" t="s">
        <v>144</v>
      </c>
      <c r="H1382" s="23" t="s">
        <v>145</v>
      </c>
      <c r="I1382" s="23"/>
      <c r="J1382" s="23" t="s">
        <v>22</v>
      </c>
      <c r="K1382" s="23" t="s">
        <v>23</v>
      </c>
      <c r="L1382" s="23">
        <f>VLOOKUP(H1382,Regiões!$A$1:$E$79,4,FALSE)</f>
        <v>8</v>
      </c>
      <c r="M1382" s="23" t="str">
        <f>VLOOKUP(H1382,Regiões!$A$1:$E$79,5,FALSE)</f>
        <v>Centro-Oeste</v>
      </c>
      <c r="N1382" s="92">
        <v>44227.059000000001</v>
      </c>
      <c r="O1382" s="92">
        <v>12169.6</v>
      </c>
      <c r="P1382" s="91">
        <f t="shared" si="57"/>
        <v>182574.25400000002</v>
      </c>
      <c r="Q1382" s="91">
        <v>84372.194000000003</v>
      </c>
      <c r="R1382" s="92">
        <v>98202.06</v>
      </c>
      <c r="S1382" s="92">
        <v>11179.628000000001</v>
      </c>
      <c r="T1382" s="92">
        <v>250150.54</v>
      </c>
      <c r="U1382" s="91">
        <v>23184</v>
      </c>
      <c r="V1382" s="91">
        <v>10789.79</v>
      </c>
    </row>
    <row r="1383" spans="1:22" x14ac:dyDescent="0.25">
      <c r="A1383" s="27" t="str">
        <f t="shared" si="58"/>
        <v>32040542019</v>
      </c>
      <c r="B1383" s="23">
        <f>VLOOKUP(H1383,Nomes!$H$2:$I$79,2,FALSE)</f>
        <v>55</v>
      </c>
      <c r="C1383" s="23">
        <f>VLOOKUP(D1383,Nomes!$C$2:$D$19,2,FALSE)</f>
        <v>18</v>
      </c>
      <c r="D1383" s="23">
        <v>2019</v>
      </c>
      <c r="E1383" s="23">
        <v>32</v>
      </c>
      <c r="F1383" s="23" t="s">
        <v>14</v>
      </c>
      <c r="G1383" s="23" t="s">
        <v>146</v>
      </c>
      <c r="H1383" s="23" t="s">
        <v>147</v>
      </c>
      <c r="I1383" s="23"/>
      <c r="J1383" s="23" t="s">
        <v>51</v>
      </c>
      <c r="K1383" s="23" t="s">
        <v>52</v>
      </c>
      <c r="L1383" s="23">
        <f>VLOOKUP(H1383,Regiões!$A$1:$E$79,4,FALSE)</f>
        <v>9</v>
      </c>
      <c r="M1383" s="23" t="str">
        <f>VLOOKUP(H1383,Regiões!$A$1:$E$79,5,FALSE)</f>
        <v>Nordeste</v>
      </c>
      <c r="N1383" s="92">
        <v>28486.848000000002</v>
      </c>
      <c r="O1383" s="92">
        <v>42913.671999999999</v>
      </c>
      <c r="P1383" s="91">
        <f t="shared" si="57"/>
        <v>231008.976</v>
      </c>
      <c r="Q1383" s="91">
        <v>111385.538</v>
      </c>
      <c r="R1383" s="92">
        <v>119623.43799999999</v>
      </c>
      <c r="S1383" s="92">
        <v>15459.282999999999</v>
      </c>
      <c r="T1383" s="92">
        <v>317868.77899999998</v>
      </c>
      <c r="U1383" s="91">
        <v>26184</v>
      </c>
      <c r="V1383" s="91">
        <v>12139.81</v>
      </c>
    </row>
    <row r="1384" spans="1:22" x14ac:dyDescent="0.25">
      <c r="A1384" s="27" t="str">
        <f t="shared" si="58"/>
        <v>32041042019</v>
      </c>
      <c r="B1384" s="23">
        <f>VLOOKUP(H1384,Nomes!$H$2:$I$79,2,FALSE)</f>
        <v>56</v>
      </c>
      <c r="C1384" s="23">
        <f>VLOOKUP(D1384,Nomes!$C$2:$D$19,2,FALSE)</f>
        <v>18</v>
      </c>
      <c r="D1384" s="23">
        <v>2019</v>
      </c>
      <c r="E1384" s="23">
        <v>32</v>
      </c>
      <c r="F1384" s="23" t="s">
        <v>14</v>
      </c>
      <c r="G1384" s="23" t="s">
        <v>148</v>
      </c>
      <c r="H1384" s="23" t="s">
        <v>149</v>
      </c>
      <c r="I1384" s="23"/>
      <c r="J1384" s="23" t="s">
        <v>51</v>
      </c>
      <c r="K1384" s="23" t="s">
        <v>52</v>
      </c>
      <c r="L1384" s="23">
        <f>VLOOKUP(H1384,Regiões!$A$1:$E$79,4,FALSE)</f>
        <v>9</v>
      </c>
      <c r="M1384" s="23" t="str">
        <f>VLOOKUP(H1384,Regiões!$A$1:$E$79,5,FALSE)</f>
        <v>Nordeste</v>
      </c>
      <c r="N1384" s="92">
        <v>80798.822</v>
      </c>
      <c r="O1384" s="92">
        <v>75538.038</v>
      </c>
      <c r="P1384" s="91">
        <f t="shared" si="57"/>
        <v>343257.71799999999</v>
      </c>
      <c r="Q1384" s="91">
        <v>208674.66399999999</v>
      </c>
      <c r="R1384" s="92">
        <v>134583.054</v>
      </c>
      <c r="S1384" s="92">
        <v>70900.019</v>
      </c>
      <c r="T1384" s="92">
        <v>570494.59600000002</v>
      </c>
      <c r="U1384" s="91">
        <v>27047</v>
      </c>
      <c r="V1384" s="91">
        <v>21092.71</v>
      </c>
    </row>
    <row r="1385" spans="1:22" x14ac:dyDescent="0.25">
      <c r="A1385" s="27" t="str">
        <f t="shared" si="58"/>
        <v>32042032019</v>
      </c>
      <c r="B1385" s="23">
        <f>VLOOKUP(H1385,Nomes!$H$2:$I$79,2,FALSE)</f>
        <v>57</v>
      </c>
      <c r="C1385" s="23">
        <f>VLOOKUP(D1385,Nomes!$C$2:$D$19,2,FALSE)</f>
        <v>18</v>
      </c>
      <c r="D1385" s="23">
        <v>2019</v>
      </c>
      <c r="E1385" s="23">
        <v>32</v>
      </c>
      <c r="F1385" s="23" t="s">
        <v>14</v>
      </c>
      <c r="G1385" s="23" t="s">
        <v>150</v>
      </c>
      <c r="H1385" s="23" t="s">
        <v>151</v>
      </c>
      <c r="I1385" s="23"/>
      <c r="J1385" s="23" t="s">
        <v>17</v>
      </c>
      <c r="K1385" s="23" t="s">
        <v>18</v>
      </c>
      <c r="L1385" s="23">
        <f>VLOOKUP(H1385,Regiões!$A$1:$E$79,4,FALSE)</f>
        <v>4</v>
      </c>
      <c r="M1385" s="23" t="str">
        <f>VLOOKUP(H1385,Regiões!$A$1:$E$79,5,FALSE)</f>
        <v>Litoral Sul</v>
      </c>
      <c r="N1385" s="92">
        <v>12574.034</v>
      </c>
      <c r="O1385" s="92">
        <v>283621.53000000003</v>
      </c>
      <c r="P1385" s="91">
        <f t="shared" si="57"/>
        <v>356158.86700000003</v>
      </c>
      <c r="Q1385" s="91">
        <v>240467.89300000001</v>
      </c>
      <c r="R1385" s="92">
        <v>115690.974</v>
      </c>
      <c r="S1385" s="92">
        <v>26999.222000000002</v>
      </c>
      <c r="T1385" s="92">
        <v>679353.65300000005</v>
      </c>
      <c r="U1385" s="91">
        <v>21711</v>
      </c>
      <c r="V1385" s="91">
        <v>31290.76</v>
      </c>
    </row>
    <row r="1386" spans="1:22" x14ac:dyDescent="0.25">
      <c r="A1386" s="27" t="str">
        <f t="shared" si="58"/>
        <v>32042522019</v>
      </c>
      <c r="B1386" s="23">
        <f>VLOOKUP(H1386,Nomes!$H$2:$I$79,2,FALSE)</f>
        <v>58</v>
      </c>
      <c r="C1386" s="23">
        <f>VLOOKUP(D1386,Nomes!$C$2:$D$19,2,FALSE)</f>
        <v>18</v>
      </c>
      <c r="D1386" s="23">
        <v>2019</v>
      </c>
      <c r="E1386" s="23">
        <v>32</v>
      </c>
      <c r="F1386" s="23" t="s">
        <v>14</v>
      </c>
      <c r="G1386" s="23" t="s">
        <v>152</v>
      </c>
      <c r="H1386" s="23" t="s">
        <v>153</v>
      </c>
      <c r="I1386" s="23"/>
      <c r="J1386" s="23" t="s">
        <v>51</v>
      </c>
      <c r="K1386" s="23" t="s">
        <v>52</v>
      </c>
      <c r="L1386" s="23">
        <f>VLOOKUP(H1386,Regiões!$A$1:$E$79,4,FALSE)</f>
        <v>9</v>
      </c>
      <c r="M1386" s="23" t="str">
        <f>VLOOKUP(H1386,Regiões!$A$1:$E$79,5,FALSE)</f>
        <v>Nordeste</v>
      </c>
      <c r="N1386" s="92">
        <v>13065.057000000001</v>
      </c>
      <c r="O1386" s="92">
        <v>5435.8580000000002</v>
      </c>
      <c r="P1386" s="91">
        <f t="shared" si="57"/>
        <v>63192.587</v>
      </c>
      <c r="Q1386" s="91">
        <v>25326.357</v>
      </c>
      <c r="R1386" s="92">
        <v>37866.230000000003</v>
      </c>
      <c r="S1386" s="92">
        <v>3547.93</v>
      </c>
      <c r="T1386" s="92">
        <v>85241.433000000005</v>
      </c>
      <c r="U1386" s="91">
        <v>7863</v>
      </c>
      <c r="V1386" s="91">
        <v>10840.83</v>
      </c>
    </row>
    <row r="1387" spans="1:22" x14ac:dyDescent="0.25">
      <c r="A1387" s="27" t="str">
        <f t="shared" si="58"/>
        <v>32043022019</v>
      </c>
      <c r="B1387" s="23">
        <f>VLOOKUP(H1387,Nomes!$H$2:$I$79,2,FALSE)</f>
        <v>59</v>
      </c>
      <c r="C1387" s="23">
        <f>VLOOKUP(D1387,Nomes!$C$2:$D$19,2,FALSE)</f>
        <v>18</v>
      </c>
      <c r="D1387" s="23">
        <v>2019</v>
      </c>
      <c r="E1387" s="23">
        <v>32</v>
      </c>
      <c r="F1387" s="23" t="s">
        <v>14</v>
      </c>
      <c r="G1387" s="23" t="s">
        <v>154</v>
      </c>
      <c r="H1387" s="23" t="s">
        <v>155</v>
      </c>
      <c r="I1387" s="23"/>
      <c r="J1387" s="23" t="s">
        <v>32</v>
      </c>
      <c r="K1387" s="23" t="s">
        <v>33</v>
      </c>
      <c r="L1387" s="23">
        <f>VLOOKUP(H1387,Regiões!$A$1:$E$79,4,FALSE)</f>
        <v>4</v>
      </c>
      <c r="M1387" s="23" t="str">
        <f>VLOOKUP(H1387,Regiões!$A$1:$E$79,5,FALSE)</f>
        <v>Litoral Sul</v>
      </c>
      <c r="N1387" s="92">
        <v>56598.116000000002</v>
      </c>
      <c r="O1387" s="92">
        <v>3805280.2629999998</v>
      </c>
      <c r="P1387" s="91">
        <f t="shared" si="57"/>
        <v>1465789.969</v>
      </c>
      <c r="Q1387" s="91">
        <v>1321400.9580000001</v>
      </c>
      <c r="R1387" s="92">
        <v>144389.011</v>
      </c>
      <c r="S1387" s="92">
        <v>55369.307999999997</v>
      </c>
      <c r="T1387" s="92">
        <v>5383037.6560000004</v>
      </c>
      <c r="U1387" s="91">
        <v>11574</v>
      </c>
      <c r="V1387" s="91">
        <v>465097.43</v>
      </c>
    </row>
    <row r="1388" spans="1:22" x14ac:dyDescent="0.25">
      <c r="A1388" s="27" t="str">
        <f t="shared" si="58"/>
        <v>32043512019</v>
      </c>
      <c r="B1388" s="23">
        <f>VLOOKUP(H1388,Nomes!$H$2:$I$79,2,FALSE)</f>
        <v>60</v>
      </c>
      <c r="C1388" s="23">
        <f>VLOOKUP(D1388,Nomes!$C$2:$D$19,2,FALSE)</f>
        <v>18</v>
      </c>
      <c r="D1388" s="23">
        <v>2019</v>
      </c>
      <c r="E1388" s="23">
        <v>32</v>
      </c>
      <c r="F1388" s="23" t="s">
        <v>14</v>
      </c>
      <c r="G1388" s="23" t="s">
        <v>156</v>
      </c>
      <c r="H1388" s="23" t="s">
        <v>157</v>
      </c>
      <c r="I1388" s="23"/>
      <c r="J1388" s="23" t="s">
        <v>51</v>
      </c>
      <c r="K1388" s="23" t="s">
        <v>52</v>
      </c>
      <c r="L1388" s="23">
        <f>VLOOKUP(H1388,Regiões!$A$1:$E$79,4,FALSE)</f>
        <v>7</v>
      </c>
      <c r="M1388" s="23" t="str">
        <f>VLOOKUP(H1388,Regiões!$A$1:$E$79,5,FALSE)</f>
        <v>Rio Doce</v>
      </c>
      <c r="N1388" s="92">
        <v>91693.342999999993</v>
      </c>
      <c r="O1388" s="92">
        <v>31966.473999999998</v>
      </c>
      <c r="P1388" s="91">
        <f t="shared" si="57"/>
        <v>236461.424</v>
      </c>
      <c r="Q1388" s="91">
        <v>129709.63800000001</v>
      </c>
      <c r="R1388" s="92">
        <v>106751.78599999999</v>
      </c>
      <c r="S1388" s="92">
        <v>29732.306</v>
      </c>
      <c r="T1388" s="92">
        <v>389853.54700000002</v>
      </c>
      <c r="U1388" s="91">
        <v>19141</v>
      </c>
      <c r="V1388" s="91">
        <v>20367.46</v>
      </c>
    </row>
    <row r="1389" spans="1:22" x14ac:dyDescent="0.25">
      <c r="A1389" s="27" t="str">
        <f t="shared" si="58"/>
        <v>32044012019</v>
      </c>
      <c r="B1389" s="23">
        <f>VLOOKUP(H1389,Nomes!$H$2:$I$79,2,FALSE)</f>
        <v>61</v>
      </c>
      <c r="C1389" s="23">
        <f>VLOOKUP(D1389,Nomes!$C$2:$D$19,2,FALSE)</f>
        <v>18</v>
      </c>
      <c r="D1389" s="23">
        <v>2019</v>
      </c>
      <c r="E1389" s="23">
        <v>32</v>
      </c>
      <c r="F1389" s="23" t="s">
        <v>14</v>
      </c>
      <c r="G1389" s="23" t="s">
        <v>158</v>
      </c>
      <c r="H1389" s="23" t="s">
        <v>159</v>
      </c>
      <c r="I1389" s="23"/>
      <c r="J1389" s="23" t="s">
        <v>17</v>
      </c>
      <c r="K1389" s="23" t="s">
        <v>18</v>
      </c>
      <c r="L1389" s="23">
        <f>VLOOKUP(H1389,Regiões!$A$1:$E$79,4,FALSE)</f>
        <v>4</v>
      </c>
      <c r="M1389" s="23" t="str">
        <f>VLOOKUP(H1389,Regiões!$A$1:$E$79,5,FALSE)</f>
        <v>Litoral Sul</v>
      </c>
      <c r="N1389" s="92">
        <v>17449.34</v>
      </c>
      <c r="O1389" s="92">
        <v>31742.172999999999</v>
      </c>
      <c r="P1389" s="91">
        <f t="shared" si="57"/>
        <v>131438.19899999999</v>
      </c>
      <c r="Q1389" s="91">
        <v>72167.928</v>
      </c>
      <c r="R1389" s="92">
        <v>59270.271000000001</v>
      </c>
      <c r="S1389" s="92">
        <v>19546.506000000001</v>
      </c>
      <c r="T1389" s="92">
        <v>200176.21900000001</v>
      </c>
      <c r="U1389" s="91">
        <v>11622</v>
      </c>
      <c r="V1389" s="91">
        <v>17223.900000000001</v>
      </c>
    </row>
    <row r="1390" spans="1:22" x14ac:dyDescent="0.25">
      <c r="A1390" s="27" t="str">
        <f t="shared" si="58"/>
        <v>32045002019</v>
      </c>
      <c r="B1390" s="23">
        <f>VLOOKUP(H1390,Nomes!$H$2:$I$79,2,FALSE)</f>
        <v>62</v>
      </c>
      <c r="C1390" s="23">
        <f>VLOOKUP(D1390,Nomes!$C$2:$D$19,2,FALSE)</f>
        <v>18</v>
      </c>
      <c r="D1390" s="23">
        <v>2019</v>
      </c>
      <c r="E1390" s="23">
        <v>32</v>
      </c>
      <c r="F1390" s="23" t="s">
        <v>14</v>
      </c>
      <c r="G1390" s="23" t="s">
        <v>160</v>
      </c>
      <c r="H1390" s="23" t="s">
        <v>161</v>
      </c>
      <c r="I1390" s="23"/>
      <c r="J1390" s="23" t="s">
        <v>17</v>
      </c>
      <c r="K1390" s="23" t="s">
        <v>18</v>
      </c>
      <c r="L1390" s="23">
        <f>VLOOKUP(H1390,Regiões!$A$1:$E$79,4,FALSE)</f>
        <v>2</v>
      </c>
      <c r="M1390" s="23" t="str">
        <f>VLOOKUP(H1390,Regiões!$A$1:$E$79,5,FALSE)</f>
        <v>Central Serrana</v>
      </c>
      <c r="N1390" s="92">
        <v>69478.203999999998</v>
      </c>
      <c r="O1390" s="92">
        <v>17569.733</v>
      </c>
      <c r="P1390" s="91">
        <f t="shared" si="57"/>
        <v>111464.26699999999</v>
      </c>
      <c r="Q1390" s="91">
        <v>53311.891000000003</v>
      </c>
      <c r="R1390" s="92">
        <v>58152.375999999997</v>
      </c>
      <c r="S1390" s="92">
        <v>6949.14</v>
      </c>
      <c r="T1390" s="92">
        <v>205461.34400000001</v>
      </c>
      <c r="U1390" s="91">
        <v>12224</v>
      </c>
      <c r="V1390" s="91">
        <v>16808.03</v>
      </c>
    </row>
    <row r="1391" spans="1:22" x14ac:dyDescent="0.25">
      <c r="A1391" s="27" t="str">
        <f t="shared" si="58"/>
        <v>32045592019</v>
      </c>
      <c r="B1391" s="23">
        <f>VLOOKUP(H1391,Nomes!$H$2:$I$79,2,FALSE)</f>
        <v>63</v>
      </c>
      <c r="C1391" s="23">
        <f>VLOOKUP(D1391,Nomes!$C$2:$D$19,2,FALSE)</f>
        <v>18</v>
      </c>
      <c r="D1391" s="23">
        <v>2019</v>
      </c>
      <c r="E1391" s="23">
        <v>32</v>
      </c>
      <c r="F1391" s="23" t="s">
        <v>14</v>
      </c>
      <c r="G1391" s="23" t="s">
        <v>162</v>
      </c>
      <c r="H1391" s="23" t="s">
        <v>163</v>
      </c>
      <c r="I1391" s="23"/>
      <c r="J1391" s="23" t="s">
        <v>17</v>
      </c>
      <c r="K1391" s="23" t="s">
        <v>18</v>
      </c>
      <c r="L1391" s="23">
        <f>VLOOKUP(H1391,Regiões!$A$1:$E$79,4,FALSE)</f>
        <v>2</v>
      </c>
      <c r="M1391" s="23" t="str">
        <f>VLOOKUP(H1391,Regiões!$A$1:$E$79,5,FALSE)</f>
        <v>Central Serrana</v>
      </c>
      <c r="N1391" s="92">
        <v>724601.348</v>
      </c>
      <c r="O1391" s="92">
        <v>65372.51</v>
      </c>
      <c r="P1391" s="91">
        <f t="shared" si="57"/>
        <v>602812.29399999999</v>
      </c>
      <c r="Q1391" s="91">
        <v>399809.04300000001</v>
      </c>
      <c r="R1391" s="92">
        <v>203003.25099999999</v>
      </c>
      <c r="S1391" s="92">
        <v>93878.528999999995</v>
      </c>
      <c r="T1391" s="92">
        <v>1486664.6810000001</v>
      </c>
      <c r="U1391" s="91">
        <v>40431</v>
      </c>
      <c r="V1391" s="91">
        <v>36770.42</v>
      </c>
    </row>
    <row r="1392" spans="1:22" x14ac:dyDescent="0.25">
      <c r="A1392" s="27" t="str">
        <f t="shared" si="58"/>
        <v>32046092019</v>
      </c>
      <c r="B1392" s="23">
        <f>VLOOKUP(H1392,Nomes!$H$2:$I$79,2,FALSE)</f>
        <v>64</v>
      </c>
      <c r="C1392" s="23">
        <f>VLOOKUP(D1392,Nomes!$C$2:$D$19,2,FALSE)</f>
        <v>18</v>
      </c>
      <c r="D1392" s="23">
        <v>2019</v>
      </c>
      <c r="E1392" s="23">
        <v>32</v>
      </c>
      <c r="F1392" s="23" t="s">
        <v>14</v>
      </c>
      <c r="G1392" s="23" t="s">
        <v>164</v>
      </c>
      <c r="H1392" s="23" t="s">
        <v>107</v>
      </c>
      <c r="I1392" s="23"/>
      <c r="J1392" s="23" t="s">
        <v>17</v>
      </c>
      <c r="K1392" s="23" t="s">
        <v>18</v>
      </c>
      <c r="L1392" s="23">
        <f>VLOOKUP(H1392,Regiões!$A$1:$E$79,4,FALSE)</f>
        <v>2</v>
      </c>
      <c r="M1392" s="23" t="str">
        <f>VLOOKUP(H1392,Regiões!$A$1:$E$79,5,FALSE)</f>
        <v>Central Serrana</v>
      </c>
      <c r="N1392" s="92">
        <v>73384.338000000003</v>
      </c>
      <c r="O1392" s="92">
        <v>39853.964999999997</v>
      </c>
      <c r="P1392" s="91">
        <f t="shared" si="57"/>
        <v>336259.55499999999</v>
      </c>
      <c r="Q1392" s="91">
        <v>223704.72399999999</v>
      </c>
      <c r="R1392" s="92">
        <v>112554.83100000001</v>
      </c>
      <c r="S1392" s="92">
        <v>32898.091</v>
      </c>
      <c r="T1392" s="92">
        <v>482395.94900000002</v>
      </c>
      <c r="U1392" s="91">
        <v>23590</v>
      </c>
      <c r="V1392" s="91">
        <v>20449.169999999998</v>
      </c>
    </row>
    <row r="1393" spans="1:22" x14ac:dyDescent="0.25">
      <c r="A1393" s="27" t="str">
        <f t="shared" si="58"/>
        <v>32046582019</v>
      </c>
      <c r="B1393" s="23">
        <f>VLOOKUP(H1393,Nomes!$H$2:$I$79,2,FALSE)</f>
        <v>65</v>
      </c>
      <c r="C1393" s="23">
        <f>VLOOKUP(D1393,Nomes!$C$2:$D$19,2,FALSE)</f>
        <v>18</v>
      </c>
      <c r="D1393" s="23">
        <v>2019</v>
      </c>
      <c r="E1393" s="23">
        <v>32</v>
      </c>
      <c r="F1393" s="23" t="s">
        <v>14</v>
      </c>
      <c r="G1393" s="23" t="s">
        <v>165</v>
      </c>
      <c r="H1393" s="23" t="s">
        <v>166</v>
      </c>
      <c r="I1393" s="23"/>
      <c r="J1393" s="23" t="s">
        <v>22</v>
      </c>
      <c r="K1393" s="23" t="s">
        <v>23</v>
      </c>
      <c r="L1393" s="23">
        <f>VLOOKUP(H1393,Regiões!$A$1:$E$79,4,FALSE)</f>
        <v>8</v>
      </c>
      <c r="M1393" s="23" t="str">
        <f>VLOOKUP(H1393,Regiões!$A$1:$E$79,5,FALSE)</f>
        <v>Centro-Oeste</v>
      </c>
      <c r="N1393" s="92">
        <v>23263.044999999998</v>
      </c>
      <c r="O1393" s="92">
        <v>236705.84700000001</v>
      </c>
      <c r="P1393" s="91">
        <f t="shared" si="57"/>
        <v>137874.36600000001</v>
      </c>
      <c r="Q1393" s="91">
        <v>91635.543000000005</v>
      </c>
      <c r="R1393" s="92">
        <v>46238.822999999997</v>
      </c>
      <c r="S1393" s="92">
        <v>68147.706999999995</v>
      </c>
      <c r="T1393" s="92">
        <v>465990.96600000001</v>
      </c>
      <c r="U1393" s="91">
        <v>8638</v>
      </c>
      <c r="V1393" s="91">
        <v>53946.63</v>
      </c>
    </row>
    <row r="1394" spans="1:22" x14ac:dyDescent="0.25">
      <c r="A1394" s="27" t="str">
        <f t="shared" si="58"/>
        <v>32047082019</v>
      </c>
      <c r="B1394" s="23">
        <f>VLOOKUP(H1394,Nomes!$H$2:$I$79,2,FALSE)</f>
        <v>66</v>
      </c>
      <c r="C1394" s="23">
        <f>VLOOKUP(D1394,Nomes!$C$2:$D$19,2,FALSE)</f>
        <v>18</v>
      </c>
      <c r="D1394" s="23">
        <v>2019</v>
      </c>
      <c r="E1394" s="23">
        <v>32</v>
      </c>
      <c r="F1394" s="23" t="s">
        <v>14</v>
      </c>
      <c r="G1394" s="23" t="s">
        <v>167</v>
      </c>
      <c r="H1394" s="23" t="s">
        <v>168</v>
      </c>
      <c r="I1394" s="23"/>
      <c r="J1394" s="23" t="s">
        <v>22</v>
      </c>
      <c r="K1394" s="23" t="s">
        <v>23</v>
      </c>
      <c r="L1394" s="23">
        <f>VLOOKUP(H1394,Regiões!$A$1:$E$79,4,FALSE)</f>
        <v>8</v>
      </c>
      <c r="M1394" s="23" t="str">
        <f>VLOOKUP(H1394,Regiões!$A$1:$E$79,5,FALSE)</f>
        <v>Centro-Oeste</v>
      </c>
      <c r="N1394" s="92">
        <v>42927.88</v>
      </c>
      <c r="O1394" s="92">
        <v>72872.061000000002</v>
      </c>
      <c r="P1394" s="91">
        <f t="shared" ref="P1394:P1406" si="59">Q1394+R1394</f>
        <v>461792.36800000002</v>
      </c>
      <c r="Q1394" s="91">
        <v>292677.277</v>
      </c>
      <c r="R1394" s="92">
        <v>169115.09099999999</v>
      </c>
      <c r="S1394" s="92">
        <v>55295.968999999997</v>
      </c>
      <c r="T1394" s="92">
        <v>632888.277</v>
      </c>
      <c r="U1394" s="91">
        <v>37947</v>
      </c>
      <c r="V1394" s="91">
        <v>16678.22</v>
      </c>
    </row>
    <row r="1395" spans="1:22" x14ac:dyDescent="0.25">
      <c r="A1395" s="27" t="str">
        <f t="shared" si="58"/>
        <v>32048072019</v>
      </c>
      <c r="B1395" s="23">
        <f>VLOOKUP(H1395,Nomes!$H$2:$I$79,2,FALSE)</f>
        <v>67</v>
      </c>
      <c r="C1395" s="23">
        <f>VLOOKUP(D1395,Nomes!$C$2:$D$19,2,FALSE)</f>
        <v>18</v>
      </c>
      <c r="D1395" s="23">
        <v>2019</v>
      </c>
      <c r="E1395" s="23">
        <v>32</v>
      </c>
      <c r="F1395" s="23" t="s">
        <v>14</v>
      </c>
      <c r="G1395" s="23" t="s">
        <v>169</v>
      </c>
      <c r="H1395" s="23" t="s">
        <v>170</v>
      </c>
      <c r="I1395" s="23"/>
      <c r="J1395" s="23" t="s">
        <v>32</v>
      </c>
      <c r="K1395" s="23" t="s">
        <v>33</v>
      </c>
      <c r="L1395" s="23">
        <f>VLOOKUP(H1395,Regiões!$A$1:$E$79,4,FALSE)</f>
        <v>6</v>
      </c>
      <c r="M1395" s="23" t="str">
        <f>VLOOKUP(H1395,Regiões!$A$1:$E$79,5,FALSE)</f>
        <v>Caparaó</v>
      </c>
      <c r="N1395" s="92">
        <v>11856.958000000001</v>
      </c>
      <c r="O1395" s="92">
        <v>27660.584999999999</v>
      </c>
      <c r="P1395" s="91">
        <f t="shared" si="59"/>
        <v>114903.571</v>
      </c>
      <c r="Q1395" s="91">
        <v>63655.428999999996</v>
      </c>
      <c r="R1395" s="92">
        <v>51248.142</v>
      </c>
      <c r="S1395" s="92">
        <v>8873.7950000000001</v>
      </c>
      <c r="T1395" s="92">
        <v>163294.90900000001</v>
      </c>
      <c r="U1395" s="91">
        <v>10556</v>
      </c>
      <c r="V1395" s="91">
        <v>15469.39</v>
      </c>
    </row>
    <row r="1396" spans="1:22" x14ac:dyDescent="0.25">
      <c r="A1396" s="27" t="str">
        <f t="shared" si="58"/>
        <v>32049062019</v>
      </c>
      <c r="B1396" s="23">
        <f>VLOOKUP(H1396,Nomes!$H$2:$I$79,2,FALSE)</f>
        <v>68</v>
      </c>
      <c r="C1396" s="23">
        <f>VLOOKUP(D1396,Nomes!$C$2:$D$19,2,FALSE)</f>
        <v>18</v>
      </c>
      <c r="D1396" s="23">
        <v>2019</v>
      </c>
      <c r="E1396" s="23">
        <v>32</v>
      </c>
      <c r="F1396" s="23" t="s">
        <v>14</v>
      </c>
      <c r="G1396" s="23" t="s">
        <v>171</v>
      </c>
      <c r="H1396" s="23" t="s">
        <v>78</v>
      </c>
      <c r="I1396" s="23"/>
      <c r="J1396" s="23" t="s">
        <v>51</v>
      </c>
      <c r="K1396" s="23" t="s">
        <v>52</v>
      </c>
      <c r="L1396" s="23">
        <f>VLOOKUP(H1396,Regiões!$A$1:$E$79,4,FALSE)</f>
        <v>9</v>
      </c>
      <c r="M1396" s="23" t="str">
        <f>VLOOKUP(H1396,Regiões!$A$1:$E$79,5,FALSE)</f>
        <v>Nordeste</v>
      </c>
      <c r="N1396" s="92">
        <v>167855.25599999999</v>
      </c>
      <c r="O1396" s="92">
        <v>276485.57500000001</v>
      </c>
      <c r="P1396" s="91">
        <f t="shared" si="59"/>
        <v>1728357.0559999999</v>
      </c>
      <c r="Q1396" s="91">
        <v>1129848.382</v>
      </c>
      <c r="R1396" s="92">
        <v>598508.674</v>
      </c>
      <c r="S1396" s="92">
        <v>220353.546</v>
      </c>
      <c r="T1396" s="92">
        <v>2393051.432</v>
      </c>
      <c r="U1396" s="91">
        <v>130611</v>
      </c>
      <c r="V1396" s="91">
        <v>18321.97</v>
      </c>
    </row>
    <row r="1397" spans="1:22" x14ac:dyDescent="0.25">
      <c r="A1397" s="27" t="str">
        <f t="shared" si="58"/>
        <v>32049552019</v>
      </c>
      <c r="B1397" s="23">
        <f>VLOOKUP(H1397,Nomes!$H$2:$I$79,2,FALSE)</f>
        <v>69</v>
      </c>
      <c r="C1397" s="23">
        <f>VLOOKUP(D1397,Nomes!$C$2:$D$19,2,FALSE)</f>
        <v>18</v>
      </c>
      <c r="D1397" s="23">
        <v>2019</v>
      </c>
      <c r="E1397" s="23">
        <v>32</v>
      </c>
      <c r="F1397" s="23" t="s">
        <v>14</v>
      </c>
      <c r="G1397" s="23" t="s">
        <v>172</v>
      </c>
      <c r="H1397" s="23" t="s">
        <v>173</v>
      </c>
      <c r="I1397" s="23"/>
      <c r="J1397" s="23" t="s">
        <v>17</v>
      </c>
      <c r="K1397" s="23" t="s">
        <v>18</v>
      </c>
      <c r="L1397" s="23">
        <f>VLOOKUP(H1397,Regiões!$A$1:$E$79,4,FALSE)</f>
        <v>8</v>
      </c>
      <c r="M1397" s="23" t="str">
        <f>VLOOKUP(H1397,Regiões!$A$1:$E$79,5,FALSE)</f>
        <v>Centro-Oeste</v>
      </c>
      <c r="N1397" s="92">
        <v>29865.481</v>
      </c>
      <c r="O1397" s="92">
        <v>18583.442999999999</v>
      </c>
      <c r="P1397" s="91">
        <f t="shared" si="59"/>
        <v>128546.15399999999</v>
      </c>
      <c r="Q1397" s="91">
        <v>72317.782999999996</v>
      </c>
      <c r="R1397" s="92">
        <v>56228.370999999999</v>
      </c>
      <c r="S1397" s="92">
        <v>13710.329</v>
      </c>
      <c r="T1397" s="92">
        <v>190705.40599999999</v>
      </c>
      <c r="U1397" s="91">
        <v>12415</v>
      </c>
      <c r="V1397" s="91">
        <v>15360.89</v>
      </c>
    </row>
    <row r="1398" spans="1:22" x14ac:dyDescent="0.25">
      <c r="A1398" s="27" t="str">
        <f t="shared" si="58"/>
        <v>32050022019</v>
      </c>
      <c r="B1398" s="23">
        <f>VLOOKUP(H1398,Nomes!$H$2:$I$79,2,FALSE)</f>
        <v>70</v>
      </c>
      <c r="C1398" s="23">
        <f>VLOOKUP(D1398,Nomes!$C$2:$D$19,2,FALSE)</f>
        <v>18</v>
      </c>
      <c r="D1398" s="23">
        <v>2019</v>
      </c>
      <c r="E1398" s="23">
        <v>32</v>
      </c>
      <c r="F1398" s="23" t="s">
        <v>14</v>
      </c>
      <c r="G1398" s="23" t="s">
        <v>174</v>
      </c>
      <c r="H1398" s="23" t="s">
        <v>175</v>
      </c>
      <c r="I1398" s="23" t="s">
        <v>69</v>
      </c>
      <c r="J1398" s="23" t="s">
        <v>17</v>
      </c>
      <c r="K1398" s="23" t="s">
        <v>18</v>
      </c>
      <c r="L1398" s="23">
        <f>VLOOKUP(H1398,Regiões!$A$1:$E$79,4,FALSE)</f>
        <v>1</v>
      </c>
      <c r="M1398" s="23" t="str">
        <f>VLOOKUP(H1398,Regiões!$A$1:$E$79,5,FALSE)</f>
        <v>Metropolitana</v>
      </c>
      <c r="N1398" s="92">
        <v>20753.181</v>
      </c>
      <c r="O1398" s="92">
        <v>5865591.2510000002</v>
      </c>
      <c r="P1398" s="91">
        <f t="shared" si="59"/>
        <v>12922912.346999999</v>
      </c>
      <c r="Q1398" s="91">
        <v>10640015.927999999</v>
      </c>
      <c r="R1398" s="92">
        <v>2282896.4190000002</v>
      </c>
      <c r="S1398" s="92">
        <v>5511875.3679999998</v>
      </c>
      <c r="T1398" s="92">
        <v>24321132.147999998</v>
      </c>
      <c r="U1398" s="91">
        <v>517510</v>
      </c>
      <c r="V1398" s="91">
        <v>46996.45</v>
      </c>
    </row>
    <row r="1399" spans="1:22" x14ac:dyDescent="0.25">
      <c r="A1399" s="27" t="str">
        <f t="shared" si="58"/>
        <v>32050102019</v>
      </c>
      <c r="B1399" s="23">
        <f>VLOOKUP(H1399,Nomes!$H$2:$I$79,2,FALSE)</f>
        <v>71</v>
      </c>
      <c r="C1399" s="23">
        <f>VLOOKUP(D1399,Nomes!$C$2:$D$19,2,FALSE)</f>
        <v>18</v>
      </c>
      <c r="D1399" s="23">
        <v>2019</v>
      </c>
      <c r="E1399" s="23">
        <v>32</v>
      </c>
      <c r="F1399" s="23" t="s">
        <v>14</v>
      </c>
      <c r="G1399" s="23" t="s">
        <v>176</v>
      </c>
      <c r="H1399" s="23" t="s">
        <v>177</v>
      </c>
      <c r="I1399" s="23"/>
      <c r="J1399" s="23" t="s">
        <v>51</v>
      </c>
      <c r="K1399" s="23" t="s">
        <v>52</v>
      </c>
      <c r="L1399" s="23">
        <f>VLOOKUP(H1399,Regiões!$A$1:$E$79,4,FALSE)</f>
        <v>7</v>
      </c>
      <c r="M1399" s="23" t="str">
        <f>VLOOKUP(H1399,Regiões!$A$1:$E$79,5,FALSE)</f>
        <v>Rio Doce</v>
      </c>
      <c r="N1399" s="92">
        <v>54712.237999999998</v>
      </c>
      <c r="O1399" s="92">
        <v>91175.311000000002</v>
      </c>
      <c r="P1399" s="91">
        <f t="shared" si="59"/>
        <v>296553.86800000002</v>
      </c>
      <c r="Q1399" s="91">
        <v>153387.17600000001</v>
      </c>
      <c r="R1399" s="92">
        <v>143166.69200000001</v>
      </c>
      <c r="S1399" s="92">
        <v>47536.101000000002</v>
      </c>
      <c r="T1399" s="92">
        <v>489977.51799999998</v>
      </c>
      <c r="U1399" s="91">
        <v>30070</v>
      </c>
      <c r="V1399" s="91">
        <v>16294.56</v>
      </c>
    </row>
    <row r="1400" spans="1:22" x14ac:dyDescent="0.25">
      <c r="A1400" s="27" t="str">
        <f t="shared" si="58"/>
        <v>32050362019</v>
      </c>
      <c r="B1400" s="23">
        <f>VLOOKUP(H1400,Nomes!$H$2:$I$79,2,FALSE)</f>
        <v>72</v>
      </c>
      <c r="C1400" s="23">
        <f>VLOOKUP(D1400,Nomes!$C$2:$D$19,2,FALSE)</f>
        <v>18</v>
      </c>
      <c r="D1400" s="23">
        <v>2019</v>
      </c>
      <c r="E1400" s="23">
        <v>32</v>
      </c>
      <c r="F1400" s="23" t="s">
        <v>14</v>
      </c>
      <c r="G1400" s="23" t="s">
        <v>178</v>
      </c>
      <c r="H1400" s="23" t="s">
        <v>179</v>
      </c>
      <c r="I1400" s="23"/>
      <c r="J1400" s="23" t="s">
        <v>32</v>
      </c>
      <c r="K1400" s="23" t="s">
        <v>33</v>
      </c>
      <c r="L1400" s="23">
        <f>VLOOKUP(H1400,Regiões!$A$1:$E$79,4,FALSE)</f>
        <v>5</v>
      </c>
      <c r="M1400" s="23" t="str">
        <f>VLOOKUP(H1400,Regiões!$A$1:$E$79,5,FALSE)</f>
        <v>Central Sul</v>
      </c>
      <c r="N1400" s="92">
        <v>35641.74</v>
      </c>
      <c r="O1400" s="92">
        <v>60850.745000000003</v>
      </c>
      <c r="P1400" s="91">
        <f t="shared" si="59"/>
        <v>208680.35800000001</v>
      </c>
      <c r="Q1400" s="91">
        <v>112950.728</v>
      </c>
      <c r="R1400" s="92">
        <v>95729.63</v>
      </c>
      <c r="S1400" s="92">
        <v>30429.567999999999</v>
      </c>
      <c r="T1400" s="92">
        <v>335602.41100000002</v>
      </c>
      <c r="U1400" s="91">
        <v>21402</v>
      </c>
      <c r="V1400" s="91">
        <v>15680.89</v>
      </c>
    </row>
    <row r="1401" spans="1:22" x14ac:dyDescent="0.25">
      <c r="A1401" s="27" t="str">
        <f t="shared" si="58"/>
        <v>32050692019</v>
      </c>
      <c r="B1401" s="23">
        <f>VLOOKUP(H1401,Nomes!$H$2:$I$79,2,FALSE)</f>
        <v>73</v>
      </c>
      <c r="C1401" s="23">
        <f>VLOOKUP(D1401,Nomes!$C$2:$D$19,2,FALSE)</f>
        <v>18</v>
      </c>
      <c r="D1401" s="23">
        <v>2019</v>
      </c>
      <c r="E1401" s="23">
        <v>32</v>
      </c>
      <c r="F1401" s="23" t="s">
        <v>14</v>
      </c>
      <c r="G1401" s="23" t="s">
        <v>180</v>
      </c>
      <c r="H1401" s="23" t="s">
        <v>181</v>
      </c>
      <c r="I1401" s="23"/>
      <c r="J1401" s="23" t="s">
        <v>17</v>
      </c>
      <c r="K1401" s="23" t="s">
        <v>18</v>
      </c>
      <c r="L1401" s="23">
        <f>VLOOKUP(H1401,Regiões!$A$1:$E$79,4,FALSE)</f>
        <v>3</v>
      </c>
      <c r="M1401" s="23" t="str">
        <f>VLOOKUP(H1401,Regiões!$A$1:$E$79,5,FALSE)</f>
        <v>Sudoeste Serrana</v>
      </c>
      <c r="N1401" s="92">
        <v>53887.779000000002</v>
      </c>
      <c r="O1401" s="92">
        <v>71640.14</v>
      </c>
      <c r="P1401" s="91">
        <f t="shared" si="59"/>
        <v>403599.04599999997</v>
      </c>
      <c r="Q1401" s="91">
        <v>287061.723</v>
      </c>
      <c r="R1401" s="92">
        <v>116537.323</v>
      </c>
      <c r="S1401" s="92">
        <v>71313.553</v>
      </c>
      <c r="T1401" s="92">
        <v>600440.51800000004</v>
      </c>
      <c r="U1401" s="91">
        <v>25277</v>
      </c>
      <c r="V1401" s="91">
        <v>23754.42</v>
      </c>
    </row>
    <row r="1402" spans="1:22" x14ac:dyDescent="0.25">
      <c r="A1402" s="27" t="str">
        <f t="shared" si="58"/>
        <v>32051012019</v>
      </c>
      <c r="B1402" s="23">
        <f>VLOOKUP(H1402,Nomes!$H$2:$I$79,2,FALSE)</f>
        <v>74</v>
      </c>
      <c r="C1402" s="23">
        <f>VLOOKUP(D1402,Nomes!$C$2:$D$19,2,FALSE)</f>
        <v>18</v>
      </c>
      <c r="D1402" s="23">
        <v>2019</v>
      </c>
      <c r="E1402" s="23">
        <v>32</v>
      </c>
      <c r="F1402" s="23" t="s">
        <v>14</v>
      </c>
      <c r="G1402" s="23" t="s">
        <v>182</v>
      </c>
      <c r="H1402" s="23" t="s">
        <v>183</v>
      </c>
      <c r="I1402" s="23" t="s">
        <v>69</v>
      </c>
      <c r="J1402" s="23" t="s">
        <v>17</v>
      </c>
      <c r="K1402" s="23" t="s">
        <v>18</v>
      </c>
      <c r="L1402" s="23">
        <f>VLOOKUP(H1402,Regiões!$A$1:$E$79,4,FALSE)</f>
        <v>1</v>
      </c>
      <c r="M1402" s="23" t="str">
        <f>VLOOKUP(H1402,Regiões!$A$1:$E$79,5,FALSE)</f>
        <v>Metropolitana</v>
      </c>
      <c r="N1402" s="92">
        <v>17183.598999999998</v>
      </c>
      <c r="O1402" s="92">
        <v>435837.84600000002</v>
      </c>
      <c r="P1402" s="91">
        <f t="shared" si="59"/>
        <v>1843836.324</v>
      </c>
      <c r="Q1402" s="91">
        <v>1510181.635</v>
      </c>
      <c r="R1402" s="92">
        <v>333654.68900000001</v>
      </c>
      <c r="S1402" s="92">
        <v>643345.85400000005</v>
      </c>
      <c r="T1402" s="92">
        <v>2940203.6239999998</v>
      </c>
      <c r="U1402" s="91">
        <v>78239</v>
      </c>
      <c r="V1402" s="91">
        <v>37579.769999999997</v>
      </c>
    </row>
    <row r="1403" spans="1:22" x14ac:dyDescent="0.25">
      <c r="A1403" s="27" t="str">
        <f t="shared" si="58"/>
        <v>32051502019</v>
      </c>
      <c r="B1403" s="23">
        <f>VLOOKUP(H1403,Nomes!$H$2:$I$79,2,FALSE)</f>
        <v>75</v>
      </c>
      <c r="C1403" s="23">
        <f>VLOOKUP(D1403,Nomes!$C$2:$D$19,2,FALSE)</f>
        <v>18</v>
      </c>
      <c r="D1403" s="23">
        <v>2019</v>
      </c>
      <c r="E1403" s="23">
        <v>32</v>
      </c>
      <c r="F1403" s="23" t="s">
        <v>14</v>
      </c>
      <c r="G1403" s="23" t="s">
        <v>184</v>
      </c>
      <c r="H1403" s="23" t="s">
        <v>185</v>
      </c>
      <c r="I1403" s="23"/>
      <c r="J1403" s="23" t="s">
        <v>22</v>
      </c>
      <c r="K1403" s="23" t="s">
        <v>23</v>
      </c>
      <c r="L1403" s="23">
        <f>VLOOKUP(H1403,Regiões!$A$1:$E$79,4,FALSE)</f>
        <v>10</v>
      </c>
      <c r="M1403" s="23" t="str">
        <f>VLOOKUP(H1403,Regiões!$A$1:$E$79,5,FALSE)</f>
        <v>Noroeste</v>
      </c>
      <c r="N1403" s="92">
        <v>23555.949000000001</v>
      </c>
      <c r="O1403" s="92">
        <v>6340.22</v>
      </c>
      <c r="P1403" s="91">
        <f t="shared" si="59"/>
        <v>83060.315999999992</v>
      </c>
      <c r="Q1403" s="91">
        <v>35673.114999999998</v>
      </c>
      <c r="R1403" s="92">
        <v>47387.201000000001</v>
      </c>
      <c r="S1403" s="92">
        <v>6661.6130000000003</v>
      </c>
      <c r="T1403" s="92">
        <v>119618.09699999999</v>
      </c>
      <c r="U1403" s="91">
        <v>9208</v>
      </c>
      <c r="V1403" s="91">
        <v>12990.67</v>
      </c>
    </row>
    <row r="1404" spans="1:22" x14ac:dyDescent="0.25">
      <c r="A1404" s="27" t="str">
        <f t="shared" si="58"/>
        <v>32051762019</v>
      </c>
      <c r="B1404" s="23">
        <f>VLOOKUP(H1404,Nomes!$H$2:$I$79,2,FALSE)</f>
        <v>76</v>
      </c>
      <c r="C1404" s="23">
        <f>VLOOKUP(D1404,Nomes!$C$2:$D$19,2,FALSE)</f>
        <v>18</v>
      </c>
      <c r="D1404" s="23">
        <v>2019</v>
      </c>
      <c r="E1404" s="23">
        <v>32</v>
      </c>
      <c r="F1404" s="23" t="s">
        <v>14</v>
      </c>
      <c r="G1404" s="23" t="s">
        <v>186</v>
      </c>
      <c r="H1404" s="23" t="s">
        <v>187</v>
      </c>
      <c r="I1404" s="23"/>
      <c r="J1404" s="23" t="s">
        <v>22</v>
      </c>
      <c r="K1404" s="23" t="s">
        <v>23</v>
      </c>
      <c r="L1404" s="23">
        <f>VLOOKUP(H1404,Regiões!$A$1:$E$79,4,FALSE)</f>
        <v>8</v>
      </c>
      <c r="M1404" s="23" t="str">
        <f>VLOOKUP(H1404,Regiões!$A$1:$E$79,5,FALSE)</f>
        <v>Centro-Oeste</v>
      </c>
      <c r="N1404" s="92">
        <v>78141.159</v>
      </c>
      <c r="O1404" s="92">
        <v>18177.580000000002</v>
      </c>
      <c r="P1404" s="91">
        <f t="shared" si="59"/>
        <v>178268.174</v>
      </c>
      <c r="Q1404" s="91">
        <v>107740.179</v>
      </c>
      <c r="R1404" s="92">
        <v>70527.994999999995</v>
      </c>
      <c r="S1404" s="92">
        <v>19275.484</v>
      </c>
      <c r="T1404" s="92">
        <v>293862.397</v>
      </c>
      <c r="U1404" s="91">
        <v>14080</v>
      </c>
      <c r="V1404" s="91">
        <v>20870.91</v>
      </c>
    </row>
    <row r="1405" spans="1:22" x14ac:dyDescent="0.25">
      <c r="A1405" s="27" t="str">
        <f t="shared" si="58"/>
        <v>32052002019</v>
      </c>
      <c r="B1405" s="23">
        <f>VLOOKUP(H1405,Nomes!$H$2:$I$79,2,FALSE)</f>
        <v>77</v>
      </c>
      <c r="C1405" s="23">
        <f>VLOOKUP(D1405,Nomes!$C$2:$D$19,2,FALSE)</f>
        <v>18</v>
      </c>
      <c r="D1405" s="23">
        <v>2019</v>
      </c>
      <c r="E1405" s="23">
        <v>32</v>
      </c>
      <c r="F1405" s="23" t="s">
        <v>14</v>
      </c>
      <c r="G1405" s="23" t="s">
        <v>188</v>
      </c>
      <c r="H1405" s="23" t="s">
        <v>189</v>
      </c>
      <c r="I1405" s="23" t="s">
        <v>69</v>
      </c>
      <c r="J1405" s="23" t="s">
        <v>17</v>
      </c>
      <c r="K1405" s="23" t="s">
        <v>18</v>
      </c>
      <c r="L1405" s="23">
        <f>VLOOKUP(H1405,Regiões!$A$1:$E$79,4,FALSE)</f>
        <v>1</v>
      </c>
      <c r="M1405" s="23" t="str">
        <f>VLOOKUP(H1405,Regiões!$A$1:$E$79,5,FALSE)</f>
        <v>Metropolitana</v>
      </c>
      <c r="N1405" s="92">
        <v>17325.241999999998</v>
      </c>
      <c r="O1405" s="92">
        <v>1470108.6329999999</v>
      </c>
      <c r="P1405" s="91">
        <f t="shared" si="59"/>
        <v>9069758.2050000001</v>
      </c>
      <c r="Q1405" s="91">
        <v>7110779.0580000002</v>
      </c>
      <c r="R1405" s="92">
        <v>1958979.1470000001</v>
      </c>
      <c r="S1405" s="92">
        <v>2142616.4559999998</v>
      </c>
      <c r="T1405" s="92">
        <v>12699808.537</v>
      </c>
      <c r="U1405" s="91">
        <v>493838</v>
      </c>
      <c r="V1405" s="91">
        <v>25716.55</v>
      </c>
    </row>
    <row r="1406" spans="1:22" x14ac:dyDescent="0.25">
      <c r="A1406" s="27" t="str">
        <f t="shared" si="58"/>
        <v>32053092019</v>
      </c>
      <c r="B1406" s="23">
        <f>VLOOKUP(H1406,Nomes!$H$2:$I$79,2,FALSE)</f>
        <v>78</v>
      </c>
      <c r="C1406" s="23">
        <f>VLOOKUP(D1406,Nomes!$C$2:$D$19,2,FALSE)</f>
        <v>18</v>
      </c>
      <c r="D1406" s="23">
        <v>2019</v>
      </c>
      <c r="E1406" s="23">
        <v>32</v>
      </c>
      <c r="F1406" s="23" t="s">
        <v>14</v>
      </c>
      <c r="G1406" s="23" t="s">
        <v>190</v>
      </c>
      <c r="H1406" s="23" t="s">
        <v>71</v>
      </c>
      <c r="I1406" s="23" t="s">
        <v>69</v>
      </c>
      <c r="J1406" s="23" t="s">
        <v>17</v>
      </c>
      <c r="K1406" s="23" t="s">
        <v>18</v>
      </c>
      <c r="L1406" s="23">
        <f>VLOOKUP(H1406,Regiões!$A$1:$E$79,4,FALSE)</f>
        <v>1</v>
      </c>
      <c r="M1406" s="23" t="str">
        <f>VLOOKUP(H1406,Regiões!$A$1:$E$79,5,FALSE)</f>
        <v>Metropolitana</v>
      </c>
      <c r="N1406" s="92">
        <v>16858.442999999999</v>
      </c>
      <c r="O1406" s="92">
        <v>1598591.1969999999</v>
      </c>
      <c r="P1406" s="91">
        <f t="shared" si="59"/>
        <v>15815131.560999999</v>
      </c>
      <c r="Q1406" s="91">
        <v>13814712.429</v>
      </c>
      <c r="R1406" s="92">
        <v>2000419.132</v>
      </c>
      <c r="S1406" s="92">
        <v>6226056.0820000004</v>
      </c>
      <c r="T1406" s="92">
        <v>23656637.283</v>
      </c>
      <c r="U1406" s="91">
        <v>362097</v>
      </c>
      <c r="V1406" s="91">
        <v>65332.32</v>
      </c>
    </row>
    <row r="1407" spans="1:22" x14ac:dyDescent="0.25">
      <c r="A1407" s="27" t="str">
        <f t="shared" si="58"/>
        <v>32001022020</v>
      </c>
      <c r="B1407" s="23">
        <f>VLOOKUP(H1407,Nomes!$H$2:$I$79,2,FALSE)</f>
        <v>1</v>
      </c>
      <c r="C1407" s="23">
        <v>19</v>
      </c>
      <c r="D1407" s="23">
        <v>2020</v>
      </c>
      <c r="E1407" s="23">
        <v>32</v>
      </c>
      <c r="F1407" s="23" t="s">
        <v>14</v>
      </c>
      <c r="G1407" s="23" t="s">
        <v>15</v>
      </c>
      <c r="H1407" s="23" t="s">
        <v>16</v>
      </c>
      <c r="I1407" s="23"/>
      <c r="J1407" s="23" t="s">
        <v>17</v>
      </c>
      <c r="K1407" s="23" t="s">
        <v>18</v>
      </c>
      <c r="L1407" s="23">
        <f>VLOOKUP(H1407,Regiões!$A$1:$E$79,4,FALSE)</f>
        <v>3</v>
      </c>
      <c r="M1407" s="23" t="str">
        <f>VLOOKUP(H1407,Regiões!$A$1:$E$79,5,FALSE)</f>
        <v>Sudoeste Serrana</v>
      </c>
      <c r="N1407" s="92">
        <v>87892.616999999998</v>
      </c>
      <c r="O1407" s="92">
        <v>46107.983999999997</v>
      </c>
      <c r="P1407" s="91">
        <f>Q1407+R1407</f>
        <v>332507.12300000002</v>
      </c>
      <c r="Q1407" s="91">
        <v>182359.18599999999</v>
      </c>
      <c r="R1407" s="92">
        <v>150147.93700000001</v>
      </c>
      <c r="S1407" s="92">
        <v>32388.428</v>
      </c>
      <c r="T1407" s="92">
        <v>498896.15299999999</v>
      </c>
      <c r="U1407" s="91">
        <v>30455</v>
      </c>
      <c r="V1407" s="91">
        <v>16381.42</v>
      </c>
    </row>
    <row r="1408" spans="1:22" x14ac:dyDescent="0.25">
      <c r="A1408" s="27" t="str">
        <f t="shared" si="58"/>
        <v>32001362020</v>
      </c>
      <c r="B1408" s="23">
        <f>VLOOKUP(H1408,Nomes!$H$2:$I$79,2,FALSE)</f>
        <v>2</v>
      </c>
      <c r="C1408" s="23">
        <v>19</v>
      </c>
      <c r="D1408" s="23">
        <v>2020</v>
      </c>
      <c r="E1408" s="23">
        <v>32</v>
      </c>
      <c r="F1408" s="23" t="s">
        <v>14</v>
      </c>
      <c r="G1408" s="23" t="s">
        <v>20</v>
      </c>
      <c r="H1408" s="23" t="s">
        <v>21</v>
      </c>
      <c r="I1408" s="23"/>
      <c r="J1408" s="23" t="s">
        <v>22</v>
      </c>
      <c r="K1408" s="23" t="s">
        <v>23</v>
      </c>
      <c r="L1408" s="23">
        <f>VLOOKUP(H1408,Regiões!$A$1:$E$79,4,FALSE)</f>
        <v>10</v>
      </c>
      <c r="M1408" s="23" t="str">
        <f>VLOOKUP(H1408,Regiões!$A$1:$E$79,5,FALSE)</f>
        <v>Noroeste</v>
      </c>
      <c r="N1408" s="92">
        <v>41470.712</v>
      </c>
      <c r="O1408" s="92">
        <v>21082.298999999999</v>
      </c>
      <c r="P1408" s="91">
        <f t="shared" ref="P1408:P1471" si="60">Q1408+R1408</f>
        <v>112591.489</v>
      </c>
      <c r="Q1408" s="91">
        <v>62703.411</v>
      </c>
      <c r="R1408" s="92">
        <v>49888.078000000001</v>
      </c>
      <c r="S1408" s="92">
        <v>17365.268</v>
      </c>
      <c r="T1408" s="92">
        <v>192509.76699999999</v>
      </c>
      <c r="U1408" s="91">
        <v>9631</v>
      </c>
      <c r="V1408" s="91">
        <v>19988.55</v>
      </c>
    </row>
    <row r="1409" spans="1:22" x14ac:dyDescent="0.25">
      <c r="A1409" s="27" t="str">
        <f t="shared" si="58"/>
        <v>32001692020</v>
      </c>
      <c r="B1409" s="23">
        <f>VLOOKUP(H1409,Nomes!$H$2:$I$79,2,FALSE)</f>
        <v>3</v>
      </c>
      <c r="C1409" s="23">
        <v>19</v>
      </c>
      <c r="D1409" s="23">
        <v>2020</v>
      </c>
      <c r="E1409" s="23">
        <v>32</v>
      </c>
      <c r="F1409" s="23" t="s">
        <v>14</v>
      </c>
      <c r="G1409" s="23" t="s">
        <v>26</v>
      </c>
      <c r="H1409" s="23" t="s">
        <v>27</v>
      </c>
      <c r="I1409" s="23"/>
      <c r="J1409" s="23" t="s">
        <v>22</v>
      </c>
      <c r="K1409" s="23" t="s">
        <v>23</v>
      </c>
      <c r="L1409" s="23">
        <f>VLOOKUP(H1409,Regiões!$A$1:$E$79,4,FALSE)</f>
        <v>10</v>
      </c>
      <c r="M1409" s="23" t="str">
        <f>VLOOKUP(H1409,Regiões!$A$1:$E$79,5,FALSE)</f>
        <v>Noroeste</v>
      </c>
      <c r="N1409" s="92">
        <v>25956.304</v>
      </c>
      <c r="O1409" s="92">
        <v>23584.402999999998</v>
      </c>
      <c r="P1409" s="91">
        <f t="shared" si="60"/>
        <v>108021.806</v>
      </c>
      <c r="Q1409" s="91">
        <v>47576.962</v>
      </c>
      <c r="R1409" s="92">
        <v>60444.843999999997</v>
      </c>
      <c r="S1409" s="92">
        <v>8418.0499999999993</v>
      </c>
      <c r="T1409" s="92">
        <v>165980.56200000001</v>
      </c>
      <c r="U1409" s="91">
        <v>10909</v>
      </c>
      <c r="V1409" s="91">
        <v>15215.01</v>
      </c>
    </row>
    <row r="1410" spans="1:22" x14ac:dyDescent="0.25">
      <c r="A1410" s="27" t="str">
        <f t="shared" si="58"/>
        <v>32002012020</v>
      </c>
      <c r="B1410" s="23">
        <f>VLOOKUP(H1410,Nomes!$H$2:$I$79,2,FALSE)</f>
        <v>4</v>
      </c>
      <c r="C1410" s="23">
        <v>19</v>
      </c>
      <c r="D1410" s="23">
        <v>2020</v>
      </c>
      <c r="E1410" s="23">
        <v>32</v>
      </c>
      <c r="F1410" s="23" t="s">
        <v>14</v>
      </c>
      <c r="G1410" s="23" t="s">
        <v>30</v>
      </c>
      <c r="H1410" s="23" t="s">
        <v>31</v>
      </c>
      <c r="I1410" s="23"/>
      <c r="J1410" s="23" t="s">
        <v>32</v>
      </c>
      <c r="K1410" s="23" t="s">
        <v>33</v>
      </c>
      <c r="L1410" s="23">
        <f>VLOOKUP(H1410,Regiões!$A$1:$E$79,4,FALSE)</f>
        <v>6</v>
      </c>
      <c r="M1410" s="23" t="str">
        <f>VLOOKUP(H1410,Regiões!$A$1:$E$79,5,FALSE)</f>
        <v>Caparaó</v>
      </c>
      <c r="N1410" s="92">
        <v>52258.459000000003</v>
      </c>
      <c r="O1410" s="92">
        <v>111180.057</v>
      </c>
      <c r="P1410" s="91">
        <f t="shared" si="60"/>
        <v>316170.08399999997</v>
      </c>
      <c r="Q1410" s="91">
        <v>187673.95499999999</v>
      </c>
      <c r="R1410" s="92">
        <v>128496.129</v>
      </c>
      <c r="S1410" s="92">
        <v>25027.536</v>
      </c>
      <c r="T1410" s="92">
        <v>504636.136</v>
      </c>
      <c r="U1410" s="91">
        <v>29975</v>
      </c>
      <c r="V1410" s="91">
        <v>16835.23</v>
      </c>
    </row>
    <row r="1411" spans="1:22" x14ac:dyDescent="0.25">
      <c r="A1411" s="27" t="str">
        <f t="shared" si="58"/>
        <v>32003002020</v>
      </c>
      <c r="B1411" s="23">
        <f>VLOOKUP(H1411,Nomes!$H$2:$I$79,2,FALSE)</f>
        <v>5</v>
      </c>
      <c r="C1411" s="23">
        <v>19</v>
      </c>
      <c r="D1411" s="23">
        <v>2020</v>
      </c>
      <c r="E1411" s="23">
        <v>32</v>
      </c>
      <c r="F1411" s="23" t="s">
        <v>14</v>
      </c>
      <c r="G1411" s="23" t="s">
        <v>35</v>
      </c>
      <c r="H1411" s="23" t="s">
        <v>36</v>
      </c>
      <c r="I1411" s="23"/>
      <c r="J1411" s="23" t="s">
        <v>17</v>
      </c>
      <c r="K1411" s="23" t="s">
        <v>18</v>
      </c>
      <c r="L1411" s="23">
        <f>VLOOKUP(H1411,Regiões!$A$1:$E$79,4,FALSE)</f>
        <v>4</v>
      </c>
      <c r="M1411" s="23" t="str">
        <f>VLOOKUP(H1411,Regiões!$A$1:$E$79,5,FALSE)</f>
        <v>Litoral Sul</v>
      </c>
      <c r="N1411" s="92">
        <v>69953.584000000003</v>
      </c>
      <c r="O1411" s="92">
        <v>71860.248000000007</v>
      </c>
      <c r="P1411" s="91">
        <f t="shared" si="60"/>
        <v>196247.15000000002</v>
      </c>
      <c r="Q1411" s="91">
        <v>119174.88800000001</v>
      </c>
      <c r="R1411" s="92">
        <v>77072.262000000002</v>
      </c>
      <c r="S1411" s="92">
        <v>32175.75</v>
      </c>
      <c r="T1411" s="92">
        <v>370236.73200000002</v>
      </c>
      <c r="U1411" s="91">
        <v>14636</v>
      </c>
      <c r="V1411" s="91">
        <v>25296.31</v>
      </c>
    </row>
    <row r="1412" spans="1:22" x14ac:dyDescent="0.25">
      <c r="A1412" s="27" t="str">
        <f t="shared" si="58"/>
        <v>32003592020</v>
      </c>
      <c r="B1412" s="23">
        <f>VLOOKUP(H1412,Nomes!$H$2:$I$79,2,FALSE)</f>
        <v>6</v>
      </c>
      <c r="C1412" s="23">
        <v>19</v>
      </c>
      <c r="D1412" s="23">
        <v>2020</v>
      </c>
      <c r="E1412" s="23">
        <v>32</v>
      </c>
      <c r="F1412" s="23" t="s">
        <v>14</v>
      </c>
      <c r="G1412" s="23" t="s">
        <v>39</v>
      </c>
      <c r="H1412" s="23" t="s">
        <v>40</v>
      </c>
      <c r="I1412" s="23"/>
      <c r="J1412" s="23" t="s">
        <v>22</v>
      </c>
      <c r="K1412" s="23" t="s">
        <v>23</v>
      </c>
      <c r="L1412" s="23">
        <f>VLOOKUP(H1412,Regiões!$A$1:$E$79,4,FALSE)</f>
        <v>8</v>
      </c>
      <c r="M1412" s="23" t="str">
        <f>VLOOKUP(H1412,Regiões!$A$1:$E$79,5,FALSE)</f>
        <v>Centro-Oeste</v>
      </c>
      <c r="N1412" s="92">
        <v>19274.018</v>
      </c>
      <c r="O1412" s="92">
        <v>4722.174</v>
      </c>
      <c r="P1412" s="91">
        <f t="shared" si="60"/>
        <v>69473.663</v>
      </c>
      <c r="Q1412" s="91">
        <v>27004.287</v>
      </c>
      <c r="R1412" s="92">
        <v>42469.375999999997</v>
      </c>
      <c r="S1412" s="92">
        <v>3793.8359999999998</v>
      </c>
      <c r="T1412" s="92">
        <v>97263.69</v>
      </c>
      <c r="U1412" s="91">
        <v>7874</v>
      </c>
      <c r="V1412" s="91">
        <v>12352.51</v>
      </c>
    </row>
    <row r="1413" spans="1:22" x14ac:dyDescent="0.25">
      <c r="A1413" s="27" t="str">
        <f t="shared" si="58"/>
        <v>32004092020</v>
      </c>
      <c r="B1413" s="23">
        <f>VLOOKUP(H1413,Nomes!$H$2:$I$79,2,FALSE)</f>
        <v>7</v>
      </c>
      <c r="C1413" s="23">
        <v>19</v>
      </c>
      <c r="D1413" s="23">
        <v>2020</v>
      </c>
      <c r="E1413" s="23">
        <v>32</v>
      </c>
      <c r="F1413" s="23" t="s">
        <v>14</v>
      </c>
      <c r="G1413" s="23" t="s">
        <v>43</v>
      </c>
      <c r="H1413" s="23" t="s">
        <v>44</v>
      </c>
      <c r="I1413" s="23"/>
      <c r="J1413" s="23" t="s">
        <v>17</v>
      </c>
      <c r="K1413" s="23" t="s">
        <v>18</v>
      </c>
      <c r="L1413" s="23">
        <f>VLOOKUP(H1413,Regiões!$A$1:$E$79,4,FALSE)</f>
        <v>4</v>
      </c>
      <c r="M1413" s="23" t="str">
        <f>VLOOKUP(H1413,Regiões!$A$1:$E$79,5,FALSE)</f>
        <v>Litoral Sul</v>
      </c>
      <c r="N1413" s="92">
        <v>30178.080999999998</v>
      </c>
      <c r="O1413" s="92">
        <v>340868.522</v>
      </c>
      <c r="P1413" s="91">
        <f t="shared" si="60"/>
        <v>580519.32299999997</v>
      </c>
      <c r="Q1413" s="91">
        <v>340576.88199999998</v>
      </c>
      <c r="R1413" s="92">
        <v>239942.44099999999</v>
      </c>
      <c r="S1413" s="92">
        <v>81151.635999999999</v>
      </c>
      <c r="T1413" s="92">
        <v>1032717.562</v>
      </c>
      <c r="U1413" s="91">
        <v>29779</v>
      </c>
      <c r="V1413" s="91">
        <v>34679.39</v>
      </c>
    </row>
    <row r="1414" spans="1:22" x14ac:dyDescent="0.25">
      <c r="A1414" s="27" t="str">
        <f t="shared" si="58"/>
        <v>32005082020</v>
      </c>
      <c r="B1414" s="23">
        <f>VLOOKUP(H1414,Nomes!$H$2:$I$79,2,FALSE)</f>
        <v>8</v>
      </c>
      <c r="C1414" s="23">
        <v>19</v>
      </c>
      <c r="D1414" s="23">
        <v>2020</v>
      </c>
      <c r="E1414" s="23">
        <v>32</v>
      </c>
      <c r="F1414" s="23" t="s">
        <v>14</v>
      </c>
      <c r="G1414" s="23" t="s">
        <v>45</v>
      </c>
      <c r="H1414" s="23" t="s">
        <v>46</v>
      </c>
      <c r="I1414" s="23"/>
      <c r="J1414" s="23" t="s">
        <v>32</v>
      </c>
      <c r="K1414" s="23" t="s">
        <v>33</v>
      </c>
      <c r="L1414" s="23">
        <f>VLOOKUP(H1414,Regiões!$A$1:$E$79,4,FALSE)</f>
        <v>5</v>
      </c>
      <c r="M1414" s="23" t="str">
        <f>VLOOKUP(H1414,Regiões!$A$1:$E$79,5,FALSE)</f>
        <v>Central Sul</v>
      </c>
      <c r="N1414" s="92">
        <v>15516.133</v>
      </c>
      <c r="O1414" s="92">
        <v>5850.6949999999997</v>
      </c>
      <c r="P1414" s="91">
        <f t="shared" si="60"/>
        <v>74496.16399999999</v>
      </c>
      <c r="Q1414" s="91">
        <v>34404.432999999997</v>
      </c>
      <c r="R1414" s="92">
        <v>40091.731</v>
      </c>
      <c r="S1414" s="92">
        <v>8317.4079999999994</v>
      </c>
      <c r="T1414" s="92">
        <v>104180.399</v>
      </c>
      <c r="U1414" s="91">
        <v>7554</v>
      </c>
      <c r="V1414" s="91">
        <v>13791.42</v>
      </c>
    </row>
    <row r="1415" spans="1:22" x14ac:dyDescent="0.25">
      <c r="A1415" s="27" t="str">
        <f t="shared" si="58"/>
        <v>32006072020</v>
      </c>
      <c r="B1415" s="23">
        <f>VLOOKUP(H1415,Nomes!$H$2:$I$79,2,FALSE)</f>
        <v>9</v>
      </c>
      <c r="C1415" s="23">
        <v>19</v>
      </c>
      <c r="D1415" s="23">
        <v>2020</v>
      </c>
      <c r="E1415" s="23">
        <v>32</v>
      </c>
      <c r="F1415" s="23" t="s">
        <v>14</v>
      </c>
      <c r="G1415" s="23" t="s">
        <v>49</v>
      </c>
      <c r="H1415" s="23" t="s">
        <v>50</v>
      </c>
      <c r="I1415" s="23"/>
      <c r="J1415" s="23" t="s">
        <v>51</v>
      </c>
      <c r="K1415" s="23" t="s">
        <v>52</v>
      </c>
      <c r="L1415" s="23">
        <f>VLOOKUP(H1415,Regiões!$A$1:$E$79,4,FALSE)</f>
        <v>7</v>
      </c>
      <c r="M1415" s="23" t="str">
        <f>VLOOKUP(H1415,Regiões!$A$1:$E$79,5,FALSE)</f>
        <v>Rio Doce</v>
      </c>
      <c r="N1415" s="92">
        <v>57872.764999999999</v>
      </c>
      <c r="O1415" s="92">
        <v>2003304.9180000001</v>
      </c>
      <c r="P1415" s="91">
        <f t="shared" si="60"/>
        <v>1761582.2630000003</v>
      </c>
      <c r="Q1415" s="91">
        <v>1223862.9850000001</v>
      </c>
      <c r="R1415" s="92">
        <v>537719.27800000005</v>
      </c>
      <c r="S1415" s="92">
        <v>658009.59600000002</v>
      </c>
      <c r="T1415" s="92">
        <v>4480769.5420000004</v>
      </c>
      <c r="U1415" s="91">
        <v>103101</v>
      </c>
      <c r="V1415" s="91">
        <v>43460</v>
      </c>
    </row>
    <row r="1416" spans="1:22" x14ac:dyDescent="0.25">
      <c r="A1416" s="27" t="str">
        <f t="shared" si="58"/>
        <v>32007062020</v>
      </c>
      <c r="B1416" s="23">
        <f>VLOOKUP(H1416,Nomes!$H$2:$I$79,2,FALSE)</f>
        <v>10</v>
      </c>
      <c r="C1416" s="23">
        <v>19</v>
      </c>
      <c r="D1416" s="23">
        <v>2020</v>
      </c>
      <c r="E1416" s="23">
        <v>32</v>
      </c>
      <c r="F1416" s="23" t="s">
        <v>14</v>
      </c>
      <c r="G1416" s="23" t="s">
        <v>55</v>
      </c>
      <c r="H1416" s="23" t="s">
        <v>56</v>
      </c>
      <c r="I1416" s="23"/>
      <c r="J1416" s="23" t="s">
        <v>32</v>
      </c>
      <c r="K1416" s="23" t="s">
        <v>33</v>
      </c>
      <c r="L1416" s="23">
        <f>VLOOKUP(H1416,Regiões!$A$1:$E$79,4,FALSE)</f>
        <v>5</v>
      </c>
      <c r="M1416" s="23" t="str">
        <f>VLOOKUP(H1416,Regiões!$A$1:$E$79,5,FALSE)</f>
        <v>Central Sul</v>
      </c>
      <c r="N1416" s="92">
        <v>14233.941999999999</v>
      </c>
      <c r="O1416" s="92">
        <v>84830.720000000001</v>
      </c>
      <c r="P1416" s="91">
        <f t="shared" si="60"/>
        <v>159786.72899999999</v>
      </c>
      <c r="Q1416" s="91">
        <v>92633.789000000004</v>
      </c>
      <c r="R1416" s="92">
        <v>67152.94</v>
      </c>
      <c r="S1416" s="92">
        <v>57696.728000000003</v>
      </c>
      <c r="T1416" s="92">
        <v>316548.11900000001</v>
      </c>
      <c r="U1416" s="91">
        <v>12105</v>
      </c>
      <c r="V1416" s="91">
        <v>26150.2</v>
      </c>
    </row>
    <row r="1417" spans="1:22" x14ac:dyDescent="0.25">
      <c r="A1417" s="27" t="str">
        <f t="shared" si="58"/>
        <v>32008052020</v>
      </c>
      <c r="B1417" s="23">
        <f>VLOOKUP(H1417,Nomes!$H$2:$I$79,2,FALSE)</f>
        <v>11</v>
      </c>
      <c r="C1417" s="23">
        <v>19</v>
      </c>
      <c r="D1417" s="23">
        <v>2020</v>
      </c>
      <c r="E1417" s="23">
        <v>32</v>
      </c>
      <c r="F1417" s="23" t="s">
        <v>14</v>
      </c>
      <c r="G1417" s="23" t="s">
        <v>57</v>
      </c>
      <c r="H1417" s="23" t="s">
        <v>58</v>
      </c>
      <c r="I1417" s="23"/>
      <c r="J1417" s="23" t="s">
        <v>22</v>
      </c>
      <c r="K1417" s="23" t="s">
        <v>23</v>
      </c>
      <c r="L1417" s="23">
        <f>VLOOKUP(H1417,Regiões!$A$1:$E$79,4,FALSE)</f>
        <v>8</v>
      </c>
      <c r="M1417" s="23" t="str">
        <f>VLOOKUP(H1417,Regiões!$A$1:$E$79,5,FALSE)</f>
        <v>Centro-Oeste</v>
      </c>
      <c r="N1417" s="92">
        <v>35259.608</v>
      </c>
      <c r="O1417" s="92">
        <v>404689.15500000003</v>
      </c>
      <c r="P1417" s="91">
        <f t="shared" si="60"/>
        <v>374644.89</v>
      </c>
      <c r="Q1417" s="91">
        <v>219233.80799999999</v>
      </c>
      <c r="R1417" s="92">
        <v>155411.08199999999</v>
      </c>
      <c r="S1417" s="92">
        <v>46901.648999999998</v>
      </c>
      <c r="T1417" s="92">
        <v>861495.30299999996</v>
      </c>
      <c r="U1417" s="91">
        <v>31132</v>
      </c>
      <c r="V1417" s="91">
        <v>27672.34</v>
      </c>
    </row>
    <row r="1418" spans="1:22" x14ac:dyDescent="0.25">
      <c r="A1418" s="27" t="str">
        <f t="shared" si="58"/>
        <v>32009042020</v>
      </c>
      <c r="B1418" s="23">
        <f>VLOOKUP(H1418,Nomes!$H$2:$I$79,2,FALSE)</f>
        <v>12</v>
      </c>
      <c r="C1418" s="23">
        <v>19</v>
      </c>
      <c r="D1418" s="23">
        <v>2020</v>
      </c>
      <c r="E1418" s="23">
        <v>32</v>
      </c>
      <c r="F1418" s="23" t="s">
        <v>14</v>
      </c>
      <c r="G1418" s="23" t="s">
        <v>59</v>
      </c>
      <c r="H1418" s="23" t="s">
        <v>29</v>
      </c>
      <c r="I1418" s="23"/>
      <c r="J1418" s="23" t="s">
        <v>22</v>
      </c>
      <c r="K1418" s="23" t="s">
        <v>23</v>
      </c>
      <c r="L1418" s="23">
        <f>VLOOKUP(H1418,Regiões!$A$1:$E$79,4,FALSE)</f>
        <v>10</v>
      </c>
      <c r="M1418" s="23" t="str">
        <f>VLOOKUP(H1418,Regiões!$A$1:$E$79,5,FALSE)</f>
        <v>Noroeste</v>
      </c>
      <c r="N1418" s="92">
        <v>58146.243999999999</v>
      </c>
      <c r="O1418" s="92">
        <v>292036.75699999998</v>
      </c>
      <c r="P1418" s="91">
        <f t="shared" si="60"/>
        <v>558811.36599999992</v>
      </c>
      <c r="Q1418" s="91">
        <v>359395.72899999999</v>
      </c>
      <c r="R1418" s="92">
        <v>199415.63699999999</v>
      </c>
      <c r="S1418" s="92">
        <v>97169.766000000003</v>
      </c>
      <c r="T1418" s="92">
        <v>1006164.134</v>
      </c>
      <c r="U1418" s="91">
        <v>44979</v>
      </c>
      <c r="V1418" s="91">
        <v>22369.64</v>
      </c>
    </row>
    <row r="1419" spans="1:22" x14ac:dyDescent="0.25">
      <c r="A1419" s="27" t="str">
        <f t="shared" si="58"/>
        <v>32010012020</v>
      </c>
      <c r="B1419" s="23">
        <f>VLOOKUP(H1419,Nomes!$H$2:$I$79,2,FALSE)</f>
        <v>13</v>
      </c>
      <c r="C1419" s="23">
        <v>19</v>
      </c>
      <c r="D1419" s="23">
        <v>2020</v>
      </c>
      <c r="E1419" s="23">
        <v>32</v>
      </c>
      <c r="F1419" s="23" t="s">
        <v>14</v>
      </c>
      <c r="G1419" s="23" t="s">
        <v>60</v>
      </c>
      <c r="H1419" s="23" t="s">
        <v>61</v>
      </c>
      <c r="I1419" s="23"/>
      <c r="J1419" s="23" t="s">
        <v>22</v>
      </c>
      <c r="K1419" s="23" t="s">
        <v>23</v>
      </c>
      <c r="L1419" s="23">
        <f>VLOOKUP(H1419,Regiões!$A$1:$E$79,4,FALSE)</f>
        <v>9</v>
      </c>
      <c r="M1419" s="23" t="str">
        <f>VLOOKUP(H1419,Regiões!$A$1:$E$79,5,FALSE)</f>
        <v>Nordeste</v>
      </c>
      <c r="N1419" s="92">
        <v>42118.790999999997</v>
      </c>
      <c r="O1419" s="92">
        <v>14677.147999999999</v>
      </c>
      <c r="P1419" s="91">
        <f t="shared" si="60"/>
        <v>158575.34600000002</v>
      </c>
      <c r="Q1419" s="91">
        <v>84502.474000000002</v>
      </c>
      <c r="R1419" s="92">
        <v>74072.872000000003</v>
      </c>
      <c r="S1419" s="92">
        <v>14715.053</v>
      </c>
      <c r="T1419" s="92">
        <v>230086.337</v>
      </c>
      <c r="U1419" s="91">
        <v>15092</v>
      </c>
      <c r="V1419" s="91">
        <v>15245.58</v>
      </c>
    </row>
    <row r="1420" spans="1:22" x14ac:dyDescent="0.25">
      <c r="A1420" s="27" t="str">
        <f t="shared" si="58"/>
        <v>32011002020</v>
      </c>
      <c r="B1420" s="23">
        <f>VLOOKUP(H1420,Nomes!$H$2:$I$79,2,FALSE)</f>
        <v>14</v>
      </c>
      <c r="C1420" s="23">
        <v>19</v>
      </c>
      <c r="D1420" s="23">
        <v>2020</v>
      </c>
      <c r="E1420" s="23">
        <v>32</v>
      </c>
      <c r="F1420" s="23" t="s">
        <v>14</v>
      </c>
      <c r="G1420" s="23" t="s">
        <v>62</v>
      </c>
      <c r="H1420" s="23" t="s">
        <v>63</v>
      </c>
      <c r="I1420" s="23"/>
      <c r="J1420" s="23" t="s">
        <v>32</v>
      </c>
      <c r="K1420" s="23" t="s">
        <v>33</v>
      </c>
      <c r="L1420" s="23">
        <f>VLOOKUP(H1420,Regiões!$A$1:$E$79,4,FALSE)</f>
        <v>6</v>
      </c>
      <c r="M1420" s="23" t="str">
        <f>VLOOKUP(H1420,Regiões!$A$1:$E$79,5,FALSE)</f>
        <v>Caparaó</v>
      </c>
      <c r="N1420" s="92">
        <v>4621.8159999999998</v>
      </c>
      <c r="O1420" s="92">
        <v>25456.095000000001</v>
      </c>
      <c r="P1420" s="91">
        <f t="shared" si="60"/>
        <v>133198.00699999998</v>
      </c>
      <c r="Q1420" s="91">
        <v>80805.525999999998</v>
      </c>
      <c r="R1420" s="92">
        <v>52392.481</v>
      </c>
      <c r="S1420" s="92">
        <v>17817.971000000001</v>
      </c>
      <c r="T1420" s="92">
        <v>181093.89</v>
      </c>
      <c r="U1420" s="91">
        <v>9962</v>
      </c>
      <c r="V1420" s="91">
        <v>18178.47</v>
      </c>
    </row>
    <row r="1421" spans="1:22" x14ac:dyDescent="0.25">
      <c r="A1421" s="27" t="str">
        <f t="shared" si="58"/>
        <v>32011592020</v>
      </c>
      <c r="B1421" s="23">
        <f>VLOOKUP(H1421,Nomes!$H$2:$I$79,2,FALSE)</f>
        <v>15</v>
      </c>
      <c r="C1421" s="23">
        <v>19</v>
      </c>
      <c r="D1421" s="23">
        <v>2020</v>
      </c>
      <c r="E1421" s="23">
        <v>32</v>
      </c>
      <c r="F1421" s="23" t="s">
        <v>14</v>
      </c>
      <c r="G1421" s="23" t="s">
        <v>64</v>
      </c>
      <c r="H1421" s="23" t="s">
        <v>65</v>
      </c>
      <c r="I1421" s="23"/>
      <c r="J1421" s="23" t="s">
        <v>17</v>
      </c>
      <c r="K1421" s="23" t="s">
        <v>18</v>
      </c>
      <c r="L1421" s="23">
        <f>VLOOKUP(H1421,Regiões!$A$1:$E$79,4,FALSE)</f>
        <v>3</v>
      </c>
      <c r="M1421" s="23" t="str">
        <f>VLOOKUP(H1421,Regiões!$A$1:$E$79,5,FALSE)</f>
        <v>Sudoeste Serrana</v>
      </c>
      <c r="N1421" s="92">
        <v>99469.365999999995</v>
      </c>
      <c r="O1421" s="92">
        <v>22708.053</v>
      </c>
      <c r="P1421" s="91">
        <f t="shared" si="60"/>
        <v>127833.223</v>
      </c>
      <c r="Q1421" s="91">
        <v>64198.705999999998</v>
      </c>
      <c r="R1421" s="92">
        <v>63634.517</v>
      </c>
      <c r="S1421" s="92">
        <v>11236.456</v>
      </c>
      <c r="T1421" s="92">
        <v>261247.098</v>
      </c>
      <c r="U1421" s="91">
        <v>12427</v>
      </c>
      <c r="V1421" s="91">
        <v>21022.54</v>
      </c>
    </row>
    <row r="1422" spans="1:22" x14ac:dyDescent="0.25">
      <c r="A1422" s="27" t="str">
        <f t="shared" si="58"/>
        <v>32012092020</v>
      </c>
      <c r="B1422" s="23">
        <f>VLOOKUP(H1422,Nomes!$H$2:$I$79,2,FALSE)</f>
        <v>16</v>
      </c>
      <c r="C1422" s="23">
        <v>19</v>
      </c>
      <c r="D1422" s="23">
        <v>2020</v>
      </c>
      <c r="E1422" s="23">
        <v>32</v>
      </c>
      <c r="F1422" s="23" t="s">
        <v>14</v>
      </c>
      <c r="G1422" s="23" t="s">
        <v>66</v>
      </c>
      <c r="H1422" s="23" t="s">
        <v>48</v>
      </c>
      <c r="I1422" s="23"/>
      <c r="J1422" s="23" t="s">
        <v>32</v>
      </c>
      <c r="K1422" s="23" t="s">
        <v>33</v>
      </c>
      <c r="L1422" s="23">
        <f>VLOOKUP(H1422,Regiões!$A$1:$E$79,4,FALSE)</f>
        <v>5</v>
      </c>
      <c r="M1422" s="23" t="str">
        <f>VLOOKUP(H1422,Regiões!$A$1:$E$79,5,FALSE)</f>
        <v>Central Sul</v>
      </c>
      <c r="N1422" s="92">
        <v>58413.161</v>
      </c>
      <c r="O1422" s="92">
        <v>1220941.902</v>
      </c>
      <c r="P1422" s="91">
        <f t="shared" si="60"/>
        <v>3386951.594</v>
      </c>
      <c r="Q1422" s="91">
        <v>2466134.801</v>
      </c>
      <c r="R1422" s="92">
        <v>920816.79299999995</v>
      </c>
      <c r="S1422" s="92">
        <v>648030.75800000003</v>
      </c>
      <c r="T1422" s="92">
        <v>5314337.4160000002</v>
      </c>
      <c r="U1422" s="91">
        <v>210589</v>
      </c>
      <c r="V1422" s="91">
        <v>25235.59</v>
      </c>
    </row>
    <row r="1423" spans="1:22" x14ac:dyDescent="0.25">
      <c r="A1423" s="27" t="str">
        <f t="shared" si="58"/>
        <v>32013082020</v>
      </c>
      <c r="B1423" s="23">
        <f>VLOOKUP(H1423,Nomes!$H$2:$I$79,2,FALSE)</f>
        <v>17</v>
      </c>
      <c r="C1423" s="23">
        <v>19</v>
      </c>
      <c r="D1423" s="23">
        <v>2020</v>
      </c>
      <c r="E1423" s="23">
        <v>32</v>
      </c>
      <c r="F1423" s="23" t="s">
        <v>14</v>
      </c>
      <c r="G1423" s="23" t="s">
        <v>67</v>
      </c>
      <c r="H1423" s="23" t="s">
        <v>68</v>
      </c>
      <c r="I1423" s="23" t="s">
        <v>69</v>
      </c>
      <c r="J1423" s="23" t="s">
        <v>17</v>
      </c>
      <c r="K1423" s="23" t="s">
        <v>18</v>
      </c>
      <c r="L1423" s="23">
        <f>VLOOKUP(H1423,Regiões!$A$1:$E$79,4,FALSE)</f>
        <v>1</v>
      </c>
      <c r="M1423" s="23" t="str">
        <f>VLOOKUP(H1423,Regiões!$A$1:$E$79,5,FALSE)</f>
        <v>Metropolitana</v>
      </c>
      <c r="N1423" s="92">
        <v>16704.234</v>
      </c>
      <c r="O1423" s="92">
        <v>894239.29</v>
      </c>
      <c r="P1423" s="91">
        <f t="shared" si="60"/>
        <v>6370524.6680000005</v>
      </c>
      <c r="Q1423" s="91">
        <v>4943538.8710000003</v>
      </c>
      <c r="R1423" s="92">
        <v>1426985.797</v>
      </c>
      <c r="S1423" s="92">
        <v>2943913.41</v>
      </c>
      <c r="T1423" s="92">
        <v>10225381.602</v>
      </c>
      <c r="U1423" s="91">
        <v>383917</v>
      </c>
      <c r="V1423" s="91">
        <v>26634.35</v>
      </c>
    </row>
    <row r="1424" spans="1:22" x14ac:dyDescent="0.25">
      <c r="A1424" s="27" t="str">
        <f t="shared" si="58"/>
        <v>32014072020</v>
      </c>
      <c r="B1424" s="23">
        <f>VLOOKUP(H1424,Nomes!$H$2:$I$79,2,FALSE)</f>
        <v>18</v>
      </c>
      <c r="C1424" s="23">
        <v>19</v>
      </c>
      <c r="D1424" s="23">
        <v>2020</v>
      </c>
      <c r="E1424" s="23">
        <v>32</v>
      </c>
      <c r="F1424" s="23" t="s">
        <v>14</v>
      </c>
      <c r="G1424" s="23" t="s">
        <v>72</v>
      </c>
      <c r="H1424" s="23" t="s">
        <v>73</v>
      </c>
      <c r="I1424" s="23"/>
      <c r="J1424" s="23" t="s">
        <v>32</v>
      </c>
      <c r="K1424" s="23" t="s">
        <v>33</v>
      </c>
      <c r="L1424" s="23">
        <f>VLOOKUP(H1424,Regiões!$A$1:$E$79,4,FALSE)</f>
        <v>5</v>
      </c>
      <c r="M1424" s="23" t="str">
        <f>VLOOKUP(H1424,Regiões!$A$1:$E$79,5,FALSE)</f>
        <v>Central Sul</v>
      </c>
      <c r="N1424" s="92">
        <v>103951.274</v>
      </c>
      <c r="O1424" s="92">
        <v>276719.22399999999</v>
      </c>
      <c r="P1424" s="91">
        <f t="shared" si="60"/>
        <v>581789.598</v>
      </c>
      <c r="Q1424" s="91">
        <v>391969.64899999998</v>
      </c>
      <c r="R1424" s="92">
        <v>189819.94899999999</v>
      </c>
      <c r="S1424" s="92">
        <v>135464.87100000001</v>
      </c>
      <c r="T1424" s="92">
        <v>1097924.9669999999</v>
      </c>
      <c r="U1424" s="91">
        <v>37747</v>
      </c>
      <c r="V1424" s="91">
        <v>29086.42</v>
      </c>
    </row>
    <row r="1425" spans="1:22" x14ac:dyDescent="0.25">
      <c r="A1425" s="27" t="str">
        <f t="shared" si="58"/>
        <v>32015062020</v>
      </c>
      <c r="B1425" s="23">
        <f>VLOOKUP(H1425,Nomes!$H$2:$I$79,2,FALSE)</f>
        <v>19</v>
      </c>
      <c r="C1425" s="23">
        <v>19</v>
      </c>
      <c r="D1425" s="23">
        <v>2020</v>
      </c>
      <c r="E1425" s="23">
        <v>32</v>
      </c>
      <c r="F1425" s="23" t="s">
        <v>14</v>
      </c>
      <c r="G1425" s="23" t="s">
        <v>74</v>
      </c>
      <c r="H1425" s="23" t="s">
        <v>42</v>
      </c>
      <c r="I1425" s="23"/>
      <c r="J1425" s="23" t="s">
        <v>22</v>
      </c>
      <c r="K1425" s="23" t="s">
        <v>23</v>
      </c>
      <c r="L1425" s="23">
        <f>VLOOKUP(H1425,Regiões!$A$1:$E$79,4,FALSE)</f>
        <v>8</v>
      </c>
      <c r="M1425" s="23" t="str">
        <f>VLOOKUP(H1425,Regiões!$A$1:$E$79,5,FALSE)</f>
        <v>Centro-Oeste</v>
      </c>
      <c r="N1425" s="92">
        <v>91994.709000000003</v>
      </c>
      <c r="O1425" s="92">
        <v>929993.06599999999</v>
      </c>
      <c r="P1425" s="91">
        <f t="shared" si="60"/>
        <v>2355384.014</v>
      </c>
      <c r="Q1425" s="91">
        <v>1748799.5360000001</v>
      </c>
      <c r="R1425" s="92">
        <v>606584.478</v>
      </c>
      <c r="S1425" s="92">
        <v>441847.25799999997</v>
      </c>
      <c r="T1425" s="92">
        <v>3819219.048</v>
      </c>
      <c r="U1425" s="91">
        <v>123400</v>
      </c>
      <c r="V1425" s="91">
        <v>30949.91</v>
      </c>
    </row>
    <row r="1426" spans="1:22" x14ac:dyDescent="0.25">
      <c r="A1426" s="27" t="str">
        <f t="shared" si="58"/>
        <v>32016052020</v>
      </c>
      <c r="B1426" s="23">
        <f>VLOOKUP(H1426,Nomes!$H$2:$I$79,2,FALSE)</f>
        <v>20</v>
      </c>
      <c r="C1426" s="23">
        <v>19</v>
      </c>
      <c r="D1426" s="23">
        <v>2020</v>
      </c>
      <c r="E1426" s="23">
        <v>32</v>
      </c>
      <c r="F1426" s="23" t="s">
        <v>14</v>
      </c>
      <c r="G1426" s="23" t="s">
        <v>75</v>
      </c>
      <c r="H1426" s="23" t="s">
        <v>76</v>
      </c>
      <c r="I1426" s="23"/>
      <c r="J1426" s="23" t="s">
        <v>51</v>
      </c>
      <c r="K1426" s="23" t="s">
        <v>52</v>
      </c>
      <c r="L1426" s="23">
        <f>VLOOKUP(H1426,Regiões!$A$1:$E$79,4,FALSE)</f>
        <v>9</v>
      </c>
      <c r="M1426" s="23" t="str">
        <f>VLOOKUP(H1426,Regiões!$A$1:$E$79,5,FALSE)</f>
        <v>Nordeste</v>
      </c>
      <c r="N1426" s="92">
        <v>64681.184000000001</v>
      </c>
      <c r="O1426" s="92">
        <v>71282.807000000001</v>
      </c>
      <c r="P1426" s="91">
        <f t="shared" si="60"/>
        <v>323682.49199999997</v>
      </c>
      <c r="Q1426" s="91">
        <v>164886.39499999999</v>
      </c>
      <c r="R1426" s="92">
        <v>158796.09700000001</v>
      </c>
      <c r="S1426" s="92">
        <v>51984.752</v>
      </c>
      <c r="T1426" s="92">
        <v>511631.23599999998</v>
      </c>
      <c r="U1426" s="91">
        <v>31273</v>
      </c>
      <c r="V1426" s="91">
        <v>16360.16</v>
      </c>
    </row>
    <row r="1427" spans="1:22" x14ac:dyDescent="0.25">
      <c r="A1427" s="27" t="str">
        <f t="shared" si="58"/>
        <v>32017042020</v>
      </c>
      <c r="B1427" s="23">
        <f>VLOOKUP(H1427,Nomes!$H$2:$I$79,2,FALSE)</f>
        <v>21</v>
      </c>
      <c r="C1427" s="23">
        <v>19</v>
      </c>
      <c r="D1427" s="23">
        <v>2020</v>
      </c>
      <c r="E1427" s="23">
        <v>32</v>
      </c>
      <c r="F1427" s="23" t="s">
        <v>14</v>
      </c>
      <c r="G1427" s="23" t="s">
        <v>79</v>
      </c>
      <c r="H1427" s="23" t="s">
        <v>80</v>
      </c>
      <c r="I1427" s="23"/>
      <c r="J1427" s="23" t="s">
        <v>17</v>
      </c>
      <c r="K1427" s="23" t="s">
        <v>18</v>
      </c>
      <c r="L1427" s="23">
        <f>VLOOKUP(H1427,Regiões!$A$1:$E$79,4,FALSE)</f>
        <v>3</v>
      </c>
      <c r="M1427" s="23" t="str">
        <f>VLOOKUP(H1427,Regiões!$A$1:$E$79,5,FALSE)</f>
        <v>Sudoeste Serrana</v>
      </c>
      <c r="N1427" s="92">
        <v>39618.22</v>
      </c>
      <c r="O1427" s="92">
        <v>23432.982</v>
      </c>
      <c r="P1427" s="91">
        <f t="shared" si="60"/>
        <v>158674.53099999999</v>
      </c>
      <c r="Q1427" s="91">
        <v>93292.460999999996</v>
      </c>
      <c r="R1427" s="92">
        <v>65382.07</v>
      </c>
      <c r="S1427" s="92">
        <v>19480.216</v>
      </c>
      <c r="T1427" s="92">
        <v>241205.94899999999</v>
      </c>
      <c r="U1427" s="91">
        <v>12806</v>
      </c>
      <c r="V1427" s="91">
        <v>18835.39</v>
      </c>
    </row>
    <row r="1428" spans="1:22" x14ac:dyDescent="0.25">
      <c r="A1428" s="27" t="str">
        <f t="shared" si="58"/>
        <v>32018032020</v>
      </c>
      <c r="B1428" s="23">
        <f>VLOOKUP(H1428,Nomes!$H$2:$I$79,2,FALSE)</f>
        <v>22</v>
      </c>
      <c r="C1428" s="23">
        <v>19</v>
      </c>
      <c r="D1428" s="23">
        <v>2020</v>
      </c>
      <c r="E1428" s="23">
        <v>32</v>
      </c>
      <c r="F1428" s="23" t="s">
        <v>14</v>
      </c>
      <c r="G1428" s="23" t="s">
        <v>81</v>
      </c>
      <c r="H1428" s="23" t="s">
        <v>82</v>
      </c>
      <c r="I1428" s="23"/>
      <c r="J1428" s="23" t="s">
        <v>32</v>
      </c>
      <c r="K1428" s="23" t="s">
        <v>33</v>
      </c>
      <c r="L1428" s="23">
        <f>VLOOKUP(H1428,Regiões!$A$1:$E$79,4,FALSE)</f>
        <v>6</v>
      </c>
      <c r="M1428" s="23" t="str">
        <f>VLOOKUP(H1428,Regiões!$A$1:$E$79,5,FALSE)</f>
        <v>Caparaó</v>
      </c>
      <c r="N1428" s="92">
        <v>18319.226999999999</v>
      </c>
      <c r="O1428" s="92">
        <v>4406.1049999999996</v>
      </c>
      <c r="P1428" s="91">
        <f t="shared" si="60"/>
        <v>43063.096000000005</v>
      </c>
      <c r="Q1428" s="91">
        <v>17103.471000000001</v>
      </c>
      <c r="R1428" s="92">
        <v>25959.625</v>
      </c>
      <c r="S1428" s="92">
        <v>3117.9389999999999</v>
      </c>
      <c r="T1428" s="92">
        <v>68906.365999999995</v>
      </c>
      <c r="U1428" s="91">
        <v>4270</v>
      </c>
      <c r="V1428" s="91">
        <v>16137.32</v>
      </c>
    </row>
    <row r="1429" spans="1:22" x14ac:dyDescent="0.25">
      <c r="A1429" s="27" t="str">
        <f t="shared" si="58"/>
        <v>32019022020</v>
      </c>
      <c r="B1429" s="23">
        <f>VLOOKUP(H1429,Nomes!$H$2:$I$79,2,FALSE)</f>
        <v>23</v>
      </c>
      <c r="C1429" s="23">
        <v>19</v>
      </c>
      <c r="D1429" s="23">
        <v>2020</v>
      </c>
      <c r="E1429" s="23">
        <v>32</v>
      </c>
      <c r="F1429" s="23" t="s">
        <v>14</v>
      </c>
      <c r="G1429" s="23" t="s">
        <v>83</v>
      </c>
      <c r="H1429" s="23" t="s">
        <v>84</v>
      </c>
      <c r="I1429" s="23"/>
      <c r="J1429" s="23" t="s">
        <v>17</v>
      </c>
      <c r="K1429" s="23" t="s">
        <v>18</v>
      </c>
      <c r="L1429" s="23">
        <f>VLOOKUP(H1429,Regiões!$A$1:$E$79,4,FALSE)</f>
        <v>3</v>
      </c>
      <c r="M1429" s="23" t="str">
        <f>VLOOKUP(H1429,Regiões!$A$1:$E$79,5,FALSE)</f>
        <v>Sudoeste Serrana</v>
      </c>
      <c r="N1429" s="92">
        <v>154450.85800000001</v>
      </c>
      <c r="O1429" s="92">
        <v>140953.05799999999</v>
      </c>
      <c r="P1429" s="91">
        <f t="shared" si="60"/>
        <v>489589.12599999999</v>
      </c>
      <c r="Q1429" s="91">
        <v>328713.875</v>
      </c>
      <c r="R1429" s="92">
        <v>160875.25099999999</v>
      </c>
      <c r="S1429" s="92">
        <v>57392.498</v>
      </c>
      <c r="T1429" s="92">
        <v>842385.53899999999</v>
      </c>
      <c r="U1429" s="91">
        <v>33986</v>
      </c>
      <c r="V1429" s="91">
        <v>24786.25</v>
      </c>
    </row>
    <row r="1430" spans="1:22" x14ac:dyDescent="0.25">
      <c r="A1430" s="27" t="str">
        <f t="shared" si="58"/>
        <v>32020092020</v>
      </c>
      <c r="B1430" s="23">
        <f>VLOOKUP(H1430,Nomes!$H$2:$I$79,2,FALSE)</f>
        <v>24</v>
      </c>
      <c r="C1430" s="23">
        <v>19</v>
      </c>
      <c r="D1430" s="23">
        <v>2020</v>
      </c>
      <c r="E1430" s="23">
        <v>32</v>
      </c>
      <c r="F1430" s="23" t="s">
        <v>14</v>
      </c>
      <c r="G1430" s="23" t="s">
        <v>85</v>
      </c>
      <c r="H1430" s="23" t="s">
        <v>86</v>
      </c>
      <c r="I1430" s="23"/>
      <c r="J1430" s="23" t="s">
        <v>32</v>
      </c>
      <c r="K1430" s="23" t="s">
        <v>33</v>
      </c>
      <c r="L1430" s="23">
        <f>VLOOKUP(H1430,Regiões!$A$1:$E$79,4,FALSE)</f>
        <v>6</v>
      </c>
      <c r="M1430" s="23" t="str">
        <f>VLOOKUP(H1430,Regiões!$A$1:$E$79,5,FALSE)</f>
        <v>Caparaó</v>
      </c>
      <c r="N1430" s="92">
        <v>25866.137999999999</v>
      </c>
      <c r="O1430" s="92">
        <v>20428.638999999999</v>
      </c>
      <c r="P1430" s="91">
        <f t="shared" si="60"/>
        <v>102065.40299999999</v>
      </c>
      <c r="Q1430" s="91">
        <v>66570.491999999998</v>
      </c>
      <c r="R1430" s="92">
        <v>35494.911</v>
      </c>
      <c r="S1430" s="92">
        <v>17480.514999999999</v>
      </c>
      <c r="T1430" s="92">
        <v>165840.69500000001</v>
      </c>
      <c r="U1430" s="91">
        <v>6771</v>
      </c>
      <c r="V1430" s="91">
        <v>24492.79</v>
      </c>
    </row>
    <row r="1431" spans="1:22" x14ac:dyDescent="0.25">
      <c r="A1431" s="27" t="str">
        <f t="shared" si="58"/>
        <v>32021082020</v>
      </c>
      <c r="B1431" s="23">
        <f>VLOOKUP(H1431,Nomes!$H$2:$I$79,2,FALSE)</f>
        <v>25</v>
      </c>
      <c r="C1431" s="23">
        <v>19</v>
      </c>
      <c r="D1431" s="23">
        <v>2020</v>
      </c>
      <c r="E1431" s="23">
        <v>32</v>
      </c>
      <c r="F1431" s="23" t="s">
        <v>14</v>
      </c>
      <c r="G1431" s="23" t="s">
        <v>87</v>
      </c>
      <c r="H1431" s="23" t="s">
        <v>88</v>
      </c>
      <c r="I1431" s="23"/>
      <c r="J1431" s="23" t="s">
        <v>22</v>
      </c>
      <c r="K1431" s="23" t="s">
        <v>23</v>
      </c>
      <c r="L1431" s="23">
        <f>VLOOKUP(H1431,Regiões!$A$1:$E$79,4,FALSE)</f>
        <v>10</v>
      </c>
      <c r="M1431" s="23" t="str">
        <f>VLOOKUP(H1431,Regiões!$A$1:$E$79,5,FALSE)</f>
        <v>Noroeste</v>
      </c>
      <c r="N1431" s="92">
        <v>76410.587</v>
      </c>
      <c r="O1431" s="92">
        <v>45400.578000000001</v>
      </c>
      <c r="P1431" s="91">
        <f t="shared" si="60"/>
        <v>222723.87900000002</v>
      </c>
      <c r="Q1431" s="91">
        <v>113271.242</v>
      </c>
      <c r="R1431" s="92">
        <v>109452.637</v>
      </c>
      <c r="S1431" s="92">
        <v>17154.553</v>
      </c>
      <c r="T1431" s="92">
        <v>361689.59600000002</v>
      </c>
      <c r="U1431" s="91">
        <v>22835</v>
      </c>
      <c r="V1431" s="91">
        <v>15839.26</v>
      </c>
    </row>
    <row r="1432" spans="1:22" x14ac:dyDescent="0.25">
      <c r="A1432" s="27" t="str">
        <f t="shared" si="58"/>
        <v>32022072020</v>
      </c>
      <c r="B1432" s="23">
        <f>VLOOKUP(H1432,Nomes!$H$2:$I$79,2,FALSE)</f>
        <v>26</v>
      </c>
      <c r="C1432" s="23">
        <v>19</v>
      </c>
      <c r="D1432" s="23">
        <v>2020</v>
      </c>
      <c r="E1432" s="23">
        <v>32</v>
      </c>
      <c r="F1432" s="23" t="s">
        <v>14</v>
      </c>
      <c r="G1432" s="23" t="s">
        <v>89</v>
      </c>
      <c r="H1432" s="23" t="s">
        <v>90</v>
      </c>
      <c r="I1432" s="23" t="s">
        <v>69</v>
      </c>
      <c r="J1432" s="23" t="s">
        <v>51</v>
      </c>
      <c r="K1432" s="23" t="s">
        <v>52</v>
      </c>
      <c r="L1432" s="23">
        <f>VLOOKUP(H1432,Regiões!$A$1:$E$79,4,FALSE)</f>
        <v>1</v>
      </c>
      <c r="M1432" s="23" t="str">
        <f>VLOOKUP(H1432,Regiões!$A$1:$E$79,5,FALSE)</f>
        <v>Metropolitana</v>
      </c>
      <c r="N1432" s="92">
        <v>27076.756000000001</v>
      </c>
      <c r="O1432" s="92">
        <v>75836.709000000003</v>
      </c>
      <c r="P1432" s="91">
        <f t="shared" si="60"/>
        <v>258054.69399999999</v>
      </c>
      <c r="Q1432" s="91">
        <v>148915.033</v>
      </c>
      <c r="R1432" s="92">
        <v>109139.66099999999</v>
      </c>
      <c r="S1432" s="92">
        <v>41688.146999999997</v>
      </c>
      <c r="T1432" s="92">
        <v>402656.30599999998</v>
      </c>
      <c r="U1432" s="91">
        <v>21948</v>
      </c>
      <c r="V1432" s="91">
        <v>18345.919999999998</v>
      </c>
    </row>
    <row r="1433" spans="1:22" x14ac:dyDescent="0.25">
      <c r="A1433" s="27" t="str">
        <f t="shared" si="58"/>
        <v>32022562020</v>
      </c>
      <c r="B1433" s="23">
        <f>VLOOKUP(H1433,Nomes!$H$2:$I$79,2,FALSE)</f>
        <v>27</v>
      </c>
      <c r="C1433" s="23">
        <v>19</v>
      </c>
      <c r="D1433" s="23">
        <v>2020</v>
      </c>
      <c r="E1433" s="23">
        <v>32</v>
      </c>
      <c r="F1433" s="23" t="s">
        <v>14</v>
      </c>
      <c r="G1433" s="23" t="s">
        <v>191</v>
      </c>
      <c r="H1433" s="23" t="s">
        <v>192</v>
      </c>
      <c r="I1433" s="23"/>
      <c r="J1433" s="23" t="s">
        <v>22</v>
      </c>
      <c r="K1433" s="23" t="s">
        <v>23</v>
      </c>
      <c r="L1433" s="23">
        <f>VLOOKUP(H1433,Regiões!$A$1:$E$79,4,FALSE)</f>
        <v>8</v>
      </c>
      <c r="M1433" s="23" t="str">
        <f>VLOOKUP(H1433,Regiões!$A$1:$E$79,5,FALSE)</f>
        <v>Centro-Oeste</v>
      </c>
      <c r="N1433" s="92">
        <v>58732.262999999999</v>
      </c>
      <c r="O1433" s="92">
        <v>32575.855</v>
      </c>
      <c r="P1433" s="91">
        <f t="shared" si="60"/>
        <v>143056.05100000001</v>
      </c>
      <c r="Q1433" s="91">
        <v>78868.805999999997</v>
      </c>
      <c r="R1433" s="92">
        <v>64187.245000000003</v>
      </c>
      <c r="S1433" s="92">
        <v>16164.460999999999</v>
      </c>
      <c r="T1433" s="92">
        <v>250528.63</v>
      </c>
      <c r="U1433" s="91">
        <v>12880</v>
      </c>
      <c r="V1433" s="91">
        <v>19450.98</v>
      </c>
    </row>
    <row r="1434" spans="1:22" x14ac:dyDescent="0.25">
      <c r="A1434" s="27" t="str">
        <f t="shared" si="58"/>
        <v>32023062020</v>
      </c>
      <c r="B1434" s="23">
        <f>VLOOKUP(H1434,Nomes!$H$2:$I$79,2,FALSE)</f>
        <v>28</v>
      </c>
      <c r="C1434" s="23">
        <v>19</v>
      </c>
      <c r="D1434" s="23">
        <v>2020</v>
      </c>
      <c r="E1434" s="23">
        <v>32</v>
      </c>
      <c r="F1434" s="23" t="s">
        <v>14</v>
      </c>
      <c r="G1434" s="23" t="s">
        <v>91</v>
      </c>
      <c r="H1434" s="23" t="s">
        <v>92</v>
      </c>
      <c r="I1434" s="23"/>
      <c r="J1434" s="23" t="s">
        <v>32</v>
      </c>
      <c r="K1434" s="23" t="s">
        <v>33</v>
      </c>
      <c r="L1434" s="23">
        <f>VLOOKUP(H1434,Regiões!$A$1:$E$79,4,FALSE)</f>
        <v>6</v>
      </c>
      <c r="M1434" s="23" t="str">
        <f>VLOOKUP(H1434,Regiões!$A$1:$E$79,5,FALSE)</f>
        <v>Caparaó</v>
      </c>
      <c r="N1434" s="92">
        <v>51810.936000000002</v>
      </c>
      <c r="O1434" s="92">
        <v>78145.244000000006</v>
      </c>
      <c r="P1434" s="91">
        <f t="shared" si="60"/>
        <v>391119.69799999997</v>
      </c>
      <c r="Q1434" s="91">
        <v>252029.91800000001</v>
      </c>
      <c r="R1434" s="92">
        <v>139089.78</v>
      </c>
      <c r="S1434" s="92">
        <v>39640.777999999998</v>
      </c>
      <c r="T1434" s="92">
        <v>560716.65599999996</v>
      </c>
      <c r="U1434" s="91">
        <v>31122</v>
      </c>
      <c r="V1434" s="91">
        <v>18016.73</v>
      </c>
    </row>
    <row r="1435" spans="1:22" x14ac:dyDescent="0.25">
      <c r="A1435" s="27" t="str">
        <f t="shared" si="58"/>
        <v>32024052020</v>
      </c>
      <c r="B1435" s="23">
        <f>VLOOKUP(H1435,Nomes!$H$2:$I$79,2,FALSE)</f>
        <v>29</v>
      </c>
      <c r="C1435" s="23">
        <v>19</v>
      </c>
      <c r="D1435" s="23">
        <v>2020</v>
      </c>
      <c r="E1435" s="23">
        <v>32</v>
      </c>
      <c r="F1435" s="23" t="s">
        <v>14</v>
      </c>
      <c r="G1435" s="23" t="s">
        <v>93</v>
      </c>
      <c r="H1435" s="23" t="s">
        <v>38</v>
      </c>
      <c r="I1435" s="23" t="s">
        <v>69</v>
      </c>
      <c r="J1435" s="23" t="s">
        <v>17</v>
      </c>
      <c r="K1435" s="23" t="s">
        <v>18</v>
      </c>
      <c r="L1435" s="23">
        <f>VLOOKUP(H1435,Regiões!$A$1:$E$79,4,FALSE)</f>
        <v>1</v>
      </c>
      <c r="M1435" s="23" t="str">
        <f>VLOOKUP(H1435,Regiões!$A$1:$E$79,5,FALSE)</f>
        <v>Metropolitana</v>
      </c>
      <c r="N1435" s="92">
        <v>52178.262000000002</v>
      </c>
      <c r="O1435" s="92">
        <v>292646.679</v>
      </c>
      <c r="P1435" s="91">
        <f t="shared" si="60"/>
        <v>1762044.531</v>
      </c>
      <c r="Q1435" s="91">
        <v>1199030.3759999999</v>
      </c>
      <c r="R1435" s="92">
        <v>563014.15500000003</v>
      </c>
      <c r="S1435" s="92">
        <v>208324.48000000001</v>
      </c>
      <c r="T1435" s="92">
        <v>2315193.952</v>
      </c>
      <c r="U1435" s="91">
        <v>126701</v>
      </c>
      <c r="V1435" s="91">
        <v>18272.89</v>
      </c>
    </row>
    <row r="1436" spans="1:22" x14ac:dyDescent="0.25">
      <c r="A1436" s="27" t="str">
        <f t="shared" ref="A1436:A1484" si="61">G1436&amp;D1436</f>
        <v>32024542020</v>
      </c>
      <c r="B1436" s="23">
        <f>VLOOKUP(H1436,Nomes!$H$2:$I$79,2,FALSE)</f>
        <v>30</v>
      </c>
      <c r="C1436" s="23">
        <v>19</v>
      </c>
      <c r="D1436" s="23">
        <v>2020</v>
      </c>
      <c r="E1436" s="23">
        <v>32</v>
      </c>
      <c r="F1436" s="23" t="s">
        <v>14</v>
      </c>
      <c r="G1436" s="23" t="s">
        <v>94</v>
      </c>
      <c r="H1436" s="23" t="s">
        <v>95</v>
      </c>
      <c r="I1436" s="23"/>
      <c r="J1436" s="23" t="s">
        <v>32</v>
      </c>
      <c r="K1436" s="23" t="s">
        <v>33</v>
      </c>
      <c r="L1436" s="23">
        <f>VLOOKUP(H1436,Regiões!$A$1:$E$79,4,FALSE)</f>
        <v>6</v>
      </c>
      <c r="M1436" s="23" t="str">
        <f>VLOOKUP(H1436,Regiões!$A$1:$E$79,5,FALSE)</f>
        <v>Caparaó</v>
      </c>
      <c r="N1436" s="92">
        <v>54597.972000000002</v>
      </c>
      <c r="O1436" s="92">
        <v>21265.266</v>
      </c>
      <c r="P1436" s="91">
        <f t="shared" si="60"/>
        <v>274193.364</v>
      </c>
      <c r="Q1436" s="91">
        <v>157217.01300000001</v>
      </c>
      <c r="R1436" s="92">
        <v>116976.351</v>
      </c>
      <c r="S1436" s="92">
        <v>26536.467000000001</v>
      </c>
      <c r="T1436" s="92">
        <v>376593.06900000002</v>
      </c>
      <c r="U1436" s="91">
        <v>26426</v>
      </c>
      <c r="V1436" s="91">
        <v>14250.85</v>
      </c>
    </row>
    <row r="1437" spans="1:22" x14ac:dyDescent="0.25">
      <c r="A1437" s="27" t="str">
        <f t="shared" si="61"/>
        <v>32025042020</v>
      </c>
      <c r="B1437" s="23">
        <f>VLOOKUP(H1437,Nomes!$H$2:$I$79,2,FALSE)</f>
        <v>31</v>
      </c>
      <c r="C1437" s="23">
        <v>19</v>
      </c>
      <c r="D1437" s="23">
        <v>2020</v>
      </c>
      <c r="E1437" s="23">
        <v>32</v>
      </c>
      <c r="F1437" s="23" t="s">
        <v>14</v>
      </c>
      <c r="G1437" s="23" t="s">
        <v>96</v>
      </c>
      <c r="H1437" s="23" t="s">
        <v>97</v>
      </c>
      <c r="I1437" s="23"/>
      <c r="J1437" s="23" t="s">
        <v>51</v>
      </c>
      <c r="K1437" s="23" t="s">
        <v>52</v>
      </c>
      <c r="L1437" s="23">
        <f>VLOOKUP(H1437,Regiões!$A$1:$E$79,4,FALSE)</f>
        <v>7</v>
      </c>
      <c r="M1437" s="23" t="str">
        <f>VLOOKUP(H1437,Regiões!$A$1:$E$79,5,FALSE)</f>
        <v>Rio Doce</v>
      </c>
      <c r="N1437" s="92">
        <v>18144.536</v>
      </c>
      <c r="O1437" s="92">
        <v>40757.947999999997</v>
      </c>
      <c r="P1437" s="91">
        <f t="shared" si="60"/>
        <v>186213.921</v>
      </c>
      <c r="Q1437" s="91">
        <v>122196.624</v>
      </c>
      <c r="R1437" s="92">
        <v>64017.296999999999</v>
      </c>
      <c r="S1437" s="92">
        <v>26229.337</v>
      </c>
      <c r="T1437" s="92">
        <v>271345.74200000003</v>
      </c>
      <c r="U1437" s="91">
        <v>12591</v>
      </c>
      <c r="V1437" s="91">
        <v>21550.77</v>
      </c>
    </row>
    <row r="1438" spans="1:22" x14ac:dyDescent="0.25">
      <c r="A1438" s="27" t="str">
        <f t="shared" si="61"/>
        <v>32025532020</v>
      </c>
      <c r="B1438" s="23">
        <f>VLOOKUP(H1438,Nomes!$H$2:$I$79,2,FALSE)</f>
        <v>32</v>
      </c>
      <c r="C1438" s="23">
        <v>19</v>
      </c>
      <c r="D1438" s="23">
        <v>2020</v>
      </c>
      <c r="E1438" s="23">
        <v>32</v>
      </c>
      <c r="F1438" s="23" t="s">
        <v>14</v>
      </c>
      <c r="G1438" s="23" t="s">
        <v>98</v>
      </c>
      <c r="H1438" s="23" t="s">
        <v>99</v>
      </c>
      <c r="I1438" s="23"/>
      <c r="J1438" s="23" t="s">
        <v>32</v>
      </c>
      <c r="K1438" s="23" t="s">
        <v>33</v>
      </c>
      <c r="L1438" s="23">
        <f>VLOOKUP(H1438,Regiões!$A$1:$E$79,4,FALSE)</f>
        <v>6</v>
      </c>
      <c r="M1438" s="23" t="str">
        <f>VLOOKUP(H1438,Regiões!$A$1:$E$79,5,FALSE)</f>
        <v>Caparaó</v>
      </c>
      <c r="N1438" s="92">
        <v>41171.478000000003</v>
      </c>
      <c r="O1438" s="92">
        <v>6078.9589999999998</v>
      </c>
      <c r="P1438" s="91">
        <f t="shared" si="60"/>
        <v>99225.986000000004</v>
      </c>
      <c r="Q1438" s="91">
        <v>50115.25</v>
      </c>
      <c r="R1438" s="92">
        <v>49110.735999999997</v>
      </c>
      <c r="S1438" s="92">
        <v>9842.4930000000004</v>
      </c>
      <c r="T1438" s="92">
        <v>156318.916</v>
      </c>
      <c r="U1438" s="91">
        <v>8859</v>
      </c>
      <c r="V1438" s="91">
        <v>17645.21</v>
      </c>
    </row>
    <row r="1439" spans="1:22" x14ac:dyDescent="0.25">
      <c r="A1439" s="27" t="str">
        <f t="shared" si="61"/>
        <v>32026032020</v>
      </c>
      <c r="B1439" s="23">
        <f>VLOOKUP(H1439,Nomes!$H$2:$I$79,2,FALSE)</f>
        <v>33</v>
      </c>
      <c r="C1439" s="23">
        <v>19</v>
      </c>
      <c r="D1439" s="23">
        <v>2020</v>
      </c>
      <c r="E1439" s="23">
        <v>32</v>
      </c>
      <c r="F1439" s="23" t="s">
        <v>14</v>
      </c>
      <c r="G1439" s="23" t="s">
        <v>100</v>
      </c>
      <c r="H1439" s="23" t="s">
        <v>101</v>
      </c>
      <c r="I1439" s="23"/>
      <c r="J1439" s="23" t="s">
        <v>17</v>
      </c>
      <c r="K1439" s="23" t="s">
        <v>18</v>
      </c>
      <c r="L1439" s="23">
        <f>VLOOKUP(H1439,Regiões!$A$1:$E$79,4,FALSE)</f>
        <v>4</v>
      </c>
      <c r="M1439" s="23" t="str">
        <f>VLOOKUP(H1439,Regiões!$A$1:$E$79,5,FALSE)</f>
        <v>Litoral Sul</v>
      </c>
      <c r="N1439" s="92">
        <v>29572.258000000002</v>
      </c>
      <c r="O1439" s="92">
        <v>16664.196</v>
      </c>
      <c r="P1439" s="91">
        <f t="shared" si="60"/>
        <v>200107.05599999998</v>
      </c>
      <c r="Q1439" s="91">
        <v>125752.57399999999</v>
      </c>
      <c r="R1439" s="92">
        <v>74354.482000000004</v>
      </c>
      <c r="S1439" s="92">
        <v>59200.701999999997</v>
      </c>
      <c r="T1439" s="92">
        <v>305544.212</v>
      </c>
      <c r="U1439" s="91">
        <v>13973</v>
      </c>
      <c r="V1439" s="91">
        <v>21866.76</v>
      </c>
    </row>
    <row r="1440" spans="1:22" x14ac:dyDescent="0.25">
      <c r="A1440" s="27" t="str">
        <f t="shared" si="61"/>
        <v>32026522020</v>
      </c>
      <c r="B1440" s="23">
        <f>VLOOKUP(H1440,Nomes!$H$2:$I$79,2,FALSE)</f>
        <v>34</v>
      </c>
      <c r="C1440" s="23">
        <v>19</v>
      </c>
      <c r="D1440" s="23">
        <v>2020</v>
      </c>
      <c r="E1440" s="23">
        <v>32</v>
      </c>
      <c r="F1440" s="23" t="s">
        <v>14</v>
      </c>
      <c r="G1440" s="23" t="s">
        <v>102</v>
      </c>
      <c r="H1440" s="23" t="s">
        <v>103</v>
      </c>
      <c r="I1440" s="23"/>
      <c r="J1440" s="23" t="s">
        <v>32</v>
      </c>
      <c r="K1440" s="23" t="s">
        <v>33</v>
      </c>
      <c r="L1440" s="23">
        <f>VLOOKUP(H1440,Regiões!$A$1:$E$79,4,FALSE)</f>
        <v>6</v>
      </c>
      <c r="M1440" s="23" t="str">
        <f>VLOOKUP(H1440,Regiões!$A$1:$E$79,5,FALSE)</f>
        <v>Caparaó</v>
      </c>
      <c r="N1440" s="92">
        <v>81281.735000000001</v>
      </c>
      <c r="O1440" s="92">
        <v>11591.766</v>
      </c>
      <c r="P1440" s="91">
        <f t="shared" si="60"/>
        <v>148021.014</v>
      </c>
      <c r="Q1440" s="91">
        <v>81115.514999999999</v>
      </c>
      <c r="R1440" s="92">
        <v>66905.498999999996</v>
      </c>
      <c r="S1440" s="92">
        <v>15772.965</v>
      </c>
      <c r="T1440" s="92">
        <v>256667.481</v>
      </c>
      <c r="U1440" s="91">
        <v>13526</v>
      </c>
      <c r="V1440" s="91">
        <v>18975.86</v>
      </c>
    </row>
    <row r="1441" spans="1:22" x14ac:dyDescent="0.25">
      <c r="A1441" s="27" t="str">
        <f t="shared" si="61"/>
        <v>32027022020</v>
      </c>
      <c r="B1441" s="23">
        <f>VLOOKUP(H1441,Nomes!$H$2:$I$79,2,FALSE)</f>
        <v>35</v>
      </c>
      <c r="C1441" s="23">
        <v>19</v>
      </c>
      <c r="D1441" s="23">
        <v>2020</v>
      </c>
      <c r="E1441" s="23">
        <v>32</v>
      </c>
      <c r="F1441" s="23" t="s">
        <v>14</v>
      </c>
      <c r="G1441" s="23" t="s">
        <v>104</v>
      </c>
      <c r="H1441" s="23" t="s">
        <v>105</v>
      </c>
      <c r="I1441" s="23"/>
      <c r="J1441" s="23" t="s">
        <v>17</v>
      </c>
      <c r="K1441" s="23" t="s">
        <v>18</v>
      </c>
      <c r="L1441" s="23">
        <f>VLOOKUP(H1441,Regiões!$A$1:$E$79,4,FALSE)</f>
        <v>2</v>
      </c>
      <c r="M1441" s="23" t="str">
        <f>VLOOKUP(H1441,Regiões!$A$1:$E$79,5,FALSE)</f>
        <v>Central Serrana</v>
      </c>
      <c r="N1441" s="92">
        <v>81152.551000000007</v>
      </c>
      <c r="O1441" s="92">
        <v>17251.346000000001</v>
      </c>
      <c r="P1441" s="91">
        <f t="shared" si="60"/>
        <v>163721.14799999999</v>
      </c>
      <c r="Q1441" s="91">
        <v>91977.410999999993</v>
      </c>
      <c r="R1441" s="92">
        <v>71743.736999999994</v>
      </c>
      <c r="S1441" s="92">
        <v>14187.797</v>
      </c>
      <c r="T1441" s="92">
        <v>276312.842</v>
      </c>
      <c r="U1441" s="91">
        <v>14023</v>
      </c>
      <c r="V1441" s="91">
        <v>19704.259999999998</v>
      </c>
    </row>
    <row r="1442" spans="1:22" x14ac:dyDescent="0.25">
      <c r="A1442" s="27" t="str">
        <f t="shared" si="61"/>
        <v>32028012020</v>
      </c>
      <c r="B1442" s="23">
        <f>VLOOKUP(H1442,Nomes!$H$2:$I$79,2,FALSE)</f>
        <v>36</v>
      </c>
      <c r="C1442" s="23">
        <v>19</v>
      </c>
      <c r="D1442" s="23">
        <v>2020</v>
      </c>
      <c r="E1442" s="23">
        <v>32</v>
      </c>
      <c r="F1442" s="23" t="s">
        <v>14</v>
      </c>
      <c r="G1442" s="23" t="s">
        <v>108</v>
      </c>
      <c r="H1442" s="23" t="s">
        <v>109</v>
      </c>
      <c r="I1442" s="23"/>
      <c r="J1442" s="23" t="s">
        <v>32</v>
      </c>
      <c r="K1442" s="23" t="s">
        <v>33</v>
      </c>
      <c r="L1442" s="23">
        <f>VLOOKUP(H1442,Regiões!$A$1:$E$79,4,FALSE)</f>
        <v>4</v>
      </c>
      <c r="M1442" s="23" t="str">
        <f>VLOOKUP(H1442,Regiões!$A$1:$E$79,5,FALSE)</f>
        <v>Litoral Sul</v>
      </c>
      <c r="N1442" s="92">
        <v>90337.774000000005</v>
      </c>
      <c r="O1442" s="92">
        <v>1886849.6240000001</v>
      </c>
      <c r="P1442" s="91">
        <f t="shared" si="60"/>
        <v>1182887.865</v>
      </c>
      <c r="Q1442" s="91">
        <v>827913.23899999994</v>
      </c>
      <c r="R1442" s="92">
        <v>354974.62599999999</v>
      </c>
      <c r="S1442" s="92">
        <v>84057.264999999999</v>
      </c>
      <c r="T1442" s="92">
        <v>3244132.5279999999</v>
      </c>
      <c r="U1442" s="91">
        <v>34656</v>
      </c>
      <c r="V1442" s="91">
        <v>93609.55</v>
      </c>
    </row>
    <row r="1443" spans="1:22" x14ac:dyDescent="0.25">
      <c r="A1443" s="27" t="str">
        <f t="shared" si="61"/>
        <v>32029002020</v>
      </c>
      <c r="B1443" s="23">
        <f>VLOOKUP(H1443,Nomes!$H$2:$I$79,2,FALSE)</f>
        <v>37</v>
      </c>
      <c r="C1443" s="23">
        <v>19</v>
      </c>
      <c r="D1443" s="23">
        <v>2020</v>
      </c>
      <c r="E1443" s="23">
        <v>32</v>
      </c>
      <c r="F1443" s="23" t="s">
        <v>14</v>
      </c>
      <c r="G1443" s="23" t="s">
        <v>111</v>
      </c>
      <c r="H1443" s="23" t="s">
        <v>112</v>
      </c>
      <c r="I1443" s="23"/>
      <c r="J1443" s="23" t="s">
        <v>17</v>
      </c>
      <c r="K1443" s="23" t="s">
        <v>18</v>
      </c>
      <c r="L1443" s="23">
        <f>VLOOKUP(H1443,Regiões!$A$1:$E$79,4,FALSE)</f>
        <v>2</v>
      </c>
      <c r="M1443" s="23" t="str">
        <f>VLOOKUP(H1443,Regiões!$A$1:$E$79,5,FALSE)</f>
        <v>Central Serrana</v>
      </c>
      <c r="N1443" s="92">
        <v>38450.065000000002</v>
      </c>
      <c r="O1443" s="92">
        <v>38119.078999999998</v>
      </c>
      <c r="P1443" s="91">
        <f t="shared" si="60"/>
        <v>127167.73499999999</v>
      </c>
      <c r="Q1443" s="91">
        <v>73719.608999999997</v>
      </c>
      <c r="R1443" s="92">
        <v>53448.125999999997</v>
      </c>
      <c r="S1443" s="92">
        <v>12830.759</v>
      </c>
      <c r="T1443" s="92">
        <v>216567.639</v>
      </c>
      <c r="U1443" s="91">
        <v>10494</v>
      </c>
      <c r="V1443" s="91">
        <v>20637.28</v>
      </c>
    </row>
    <row r="1444" spans="1:22" x14ac:dyDescent="0.25">
      <c r="A1444" s="27" t="str">
        <f t="shared" si="61"/>
        <v>32030072020</v>
      </c>
      <c r="B1444" s="23">
        <f>VLOOKUP(H1444,Nomes!$H$2:$I$79,2,FALSE)</f>
        <v>38</v>
      </c>
      <c r="C1444" s="23">
        <v>19</v>
      </c>
      <c r="D1444" s="23">
        <v>2020</v>
      </c>
      <c r="E1444" s="23">
        <v>32</v>
      </c>
      <c r="F1444" s="23" t="s">
        <v>14</v>
      </c>
      <c r="G1444" s="23" t="s">
        <v>113</v>
      </c>
      <c r="H1444" s="23" t="s">
        <v>114</v>
      </c>
      <c r="I1444" s="23"/>
      <c r="J1444" s="23" t="s">
        <v>32</v>
      </c>
      <c r="K1444" s="23" t="s">
        <v>33</v>
      </c>
      <c r="L1444" s="23">
        <f>VLOOKUP(H1444,Regiões!$A$1:$E$79,4,FALSE)</f>
        <v>6</v>
      </c>
      <c r="M1444" s="23" t="str">
        <f>VLOOKUP(H1444,Regiões!$A$1:$E$79,5,FALSE)</f>
        <v>Caparaó</v>
      </c>
      <c r="N1444" s="92">
        <v>106087.38400000001</v>
      </c>
      <c r="O1444" s="92">
        <v>23081.333999999999</v>
      </c>
      <c r="P1444" s="91">
        <f t="shared" si="60"/>
        <v>359136.60600000003</v>
      </c>
      <c r="Q1444" s="91">
        <v>228630.079</v>
      </c>
      <c r="R1444" s="92">
        <v>130506.527</v>
      </c>
      <c r="S1444" s="92">
        <v>43173.101999999999</v>
      </c>
      <c r="T1444" s="92">
        <v>531478.42700000003</v>
      </c>
      <c r="U1444" s="91">
        <v>29290</v>
      </c>
      <c r="V1444" s="91">
        <v>18145.39</v>
      </c>
    </row>
    <row r="1445" spans="1:22" x14ac:dyDescent="0.25">
      <c r="A1445" s="27" t="str">
        <f t="shared" si="61"/>
        <v>32030562020</v>
      </c>
      <c r="B1445" s="23">
        <f>VLOOKUP(H1445,Nomes!$H$2:$I$79,2,FALSE)</f>
        <v>39</v>
      </c>
      <c r="C1445" s="23">
        <v>19</v>
      </c>
      <c r="D1445" s="23">
        <v>2020</v>
      </c>
      <c r="E1445" s="23">
        <v>32</v>
      </c>
      <c r="F1445" s="23" t="s">
        <v>14</v>
      </c>
      <c r="G1445" s="23" t="s">
        <v>115</v>
      </c>
      <c r="H1445" s="23" t="s">
        <v>116</v>
      </c>
      <c r="I1445" s="23"/>
      <c r="J1445" s="23" t="s">
        <v>51</v>
      </c>
      <c r="K1445" s="23" t="s">
        <v>52</v>
      </c>
      <c r="L1445" s="23">
        <f>VLOOKUP(H1445,Regiões!$A$1:$E$79,4,FALSE)</f>
        <v>9</v>
      </c>
      <c r="M1445" s="23" t="str">
        <f>VLOOKUP(H1445,Regiões!$A$1:$E$79,5,FALSE)</f>
        <v>Nordeste</v>
      </c>
      <c r="N1445" s="92">
        <v>98643.775999999998</v>
      </c>
      <c r="O1445" s="92">
        <v>136315.77499999999</v>
      </c>
      <c r="P1445" s="91">
        <f t="shared" si="60"/>
        <v>373723.68599999999</v>
      </c>
      <c r="Q1445" s="91">
        <v>212250.43599999999</v>
      </c>
      <c r="R1445" s="92">
        <v>161473.25</v>
      </c>
      <c r="S1445" s="92">
        <v>42326.275000000001</v>
      </c>
      <c r="T1445" s="92">
        <v>651009.51199999999</v>
      </c>
      <c r="U1445" s="91">
        <v>31039</v>
      </c>
      <c r="V1445" s="91">
        <v>20973.919999999998</v>
      </c>
    </row>
    <row r="1446" spans="1:22" x14ac:dyDescent="0.25">
      <c r="A1446" s="27" t="str">
        <f t="shared" si="61"/>
        <v>32031062020</v>
      </c>
      <c r="B1446" s="23">
        <f>VLOOKUP(H1446,Nomes!$H$2:$I$79,2,FALSE)</f>
        <v>40</v>
      </c>
      <c r="C1446" s="23">
        <v>19</v>
      </c>
      <c r="D1446" s="23">
        <v>2020</v>
      </c>
      <c r="E1446" s="23">
        <v>32</v>
      </c>
      <c r="F1446" s="23" t="s">
        <v>14</v>
      </c>
      <c r="G1446" s="23" t="s">
        <v>117</v>
      </c>
      <c r="H1446" s="23" t="s">
        <v>118</v>
      </c>
      <c r="I1446" s="23"/>
      <c r="J1446" s="23" t="s">
        <v>32</v>
      </c>
      <c r="K1446" s="23" t="s">
        <v>33</v>
      </c>
      <c r="L1446" s="23">
        <f>VLOOKUP(H1446,Regiões!$A$1:$E$79,4,FALSE)</f>
        <v>6</v>
      </c>
      <c r="M1446" s="23" t="str">
        <f>VLOOKUP(H1446,Regiões!$A$1:$E$79,5,FALSE)</f>
        <v>Caparaó</v>
      </c>
      <c r="N1446" s="92">
        <v>20484.661</v>
      </c>
      <c r="O1446" s="92">
        <v>8239.402</v>
      </c>
      <c r="P1446" s="91">
        <f t="shared" si="60"/>
        <v>111964.77100000001</v>
      </c>
      <c r="Q1446" s="91">
        <v>55281.01</v>
      </c>
      <c r="R1446" s="92">
        <v>56683.760999999999</v>
      </c>
      <c r="S1446" s="92">
        <v>8613.9940000000006</v>
      </c>
      <c r="T1446" s="92">
        <v>149302.82800000001</v>
      </c>
      <c r="U1446" s="91">
        <v>12265</v>
      </c>
      <c r="V1446" s="91">
        <v>12173.08</v>
      </c>
    </row>
    <row r="1447" spans="1:22" x14ac:dyDescent="0.25">
      <c r="A1447" s="27" t="str">
        <f t="shared" si="61"/>
        <v>32031302020</v>
      </c>
      <c r="B1447" s="23">
        <f>VLOOKUP(H1447,Nomes!$H$2:$I$79,2,FALSE)</f>
        <v>41</v>
      </c>
      <c r="C1447" s="23">
        <v>19</v>
      </c>
      <c r="D1447" s="23">
        <v>2020</v>
      </c>
      <c r="E1447" s="23">
        <v>32</v>
      </c>
      <c r="F1447" s="23" t="s">
        <v>14</v>
      </c>
      <c r="G1447" s="23" t="s">
        <v>119</v>
      </c>
      <c r="H1447" s="23" t="s">
        <v>120</v>
      </c>
      <c r="I1447" s="23"/>
      <c r="J1447" s="23" t="s">
        <v>51</v>
      </c>
      <c r="K1447" s="23" t="s">
        <v>52</v>
      </c>
      <c r="L1447" s="23">
        <f>VLOOKUP(H1447,Regiões!$A$1:$E$79,4,FALSE)</f>
        <v>7</v>
      </c>
      <c r="M1447" s="23" t="str">
        <f>VLOOKUP(H1447,Regiões!$A$1:$E$79,5,FALSE)</f>
        <v>Rio Doce</v>
      </c>
      <c r="N1447" s="92">
        <v>13867.703</v>
      </c>
      <c r="O1447" s="92">
        <v>65669.554000000004</v>
      </c>
      <c r="P1447" s="91">
        <f t="shared" si="60"/>
        <v>239611.74300000002</v>
      </c>
      <c r="Q1447" s="91">
        <v>164025.217</v>
      </c>
      <c r="R1447" s="92">
        <v>75586.525999999998</v>
      </c>
      <c r="S1447" s="92">
        <v>64265.938999999998</v>
      </c>
      <c r="T1447" s="92">
        <v>383414.94</v>
      </c>
      <c r="U1447" s="91">
        <v>16722</v>
      </c>
      <c r="V1447" s="91">
        <v>22928.77</v>
      </c>
    </row>
    <row r="1448" spans="1:22" x14ac:dyDescent="0.25">
      <c r="A1448" s="27" t="str">
        <f t="shared" si="61"/>
        <v>32031632020</v>
      </c>
      <c r="B1448" s="23">
        <f>VLOOKUP(H1448,Nomes!$H$2:$I$79,2,FALSE)</f>
        <v>42</v>
      </c>
      <c r="C1448" s="23">
        <v>19</v>
      </c>
      <c r="D1448" s="23">
        <v>2020</v>
      </c>
      <c r="E1448" s="23">
        <v>32</v>
      </c>
      <c r="F1448" s="23" t="s">
        <v>14</v>
      </c>
      <c r="G1448" s="23" t="s">
        <v>121</v>
      </c>
      <c r="H1448" s="23" t="s">
        <v>122</v>
      </c>
      <c r="I1448" s="23"/>
      <c r="J1448" s="23" t="s">
        <v>17</v>
      </c>
      <c r="K1448" s="23" t="s">
        <v>18</v>
      </c>
      <c r="L1448" s="23">
        <f>VLOOKUP(H1448,Regiões!$A$1:$E$79,4,FALSE)</f>
        <v>3</v>
      </c>
      <c r="M1448" s="23" t="str">
        <f>VLOOKUP(H1448,Regiões!$A$1:$E$79,5,FALSE)</f>
        <v>Sudoeste Serrana</v>
      </c>
      <c r="N1448" s="92">
        <v>40349.739000000001</v>
      </c>
      <c r="O1448" s="92">
        <v>9519.6710000000003</v>
      </c>
      <c r="P1448" s="91">
        <f t="shared" si="60"/>
        <v>97054.9</v>
      </c>
      <c r="Q1448" s="91">
        <v>41477.451999999997</v>
      </c>
      <c r="R1448" s="92">
        <v>55577.447999999997</v>
      </c>
      <c r="S1448" s="92">
        <v>9171.9840000000004</v>
      </c>
      <c r="T1448" s="92">
        <v>156096.29500000001</v>
      </c>
      <c r="U1448" s="91">
        <v>10933</v>
      </c>
      <c r="V1448" s="91">
        <v>14277.54</v>
      </c>
    </row>
    <row r="1449" spans="1:22" x14ac:dyDescent="0.25">
      <c r="A1449" s="27" t="str">
        <f t="shared" si="61"/>
        <v>32032052020</v>
      </c>
      <c r="B1449" s="23">
        <f>VLOOKUP(H1449,Nomes!$H$2:$I$79,2,FALSE)</f>
        <v>43</v>
      </c>
      <c r="C1449" s="23">
        <v>19</v>
      </c>
      <c r="D1449" s="23">
        <v>2020</v>
      </c>
      <c r="E1449" s="23">
        <v>32</v>
      </c>
      <c r="F1449" s="23" t="s">
        <v>14</v>
      </c>
      <c r="G1449" s="23" t="s">
        <v>123</v>
      </c>
      <c r="H1449" s="23" t="s">
        <v>54</v>
      </c>
      <c r="I1449" s="23"/>
      <c r="J1449" s="23" t="s">
        <v>51</v>
      </c>
      <c r="K1449" s="23" t="s">
        <v>52</v>
      </c>
      <c r="L1449" s="23">
        <f>VLOOKUP(H1449,Regiões!$A$1:$E$79,4,FALSE)</f>
        <v>7</v>
      </c>
      <c r="M1449" s="23" t="str">
        <f>VLOOKUP(H1449,Regiões!$A$1:$E$79,5,FALSE)</f>
        <v>Rio Doce</v>
      </c>
      <c r="N1449" s="92">
        <v>275559.93400000001</v>
      </c>
      <c r="O1449" s="92">
        <v>2191804.8650000002</v>
      </c>
      <c r="P1449" s="91">
        <f t="shared" si="60"/>
        <v>3201432.804</v>
      </c>
      <c r="Q1449" s="91">
        <v>2283669.7050000001</v>
      </c>
      <c r="R1449" s="92">
        <v>917763.09900000005</v>
      </c>
      <c r="S1449" s="92">
        <v>1004028.398</v>
      </c>
      <c r="T1449" s="92">
        <v>6672826.0010000002</v>
      </c>
      <c r="U1449" s="91">
        <v>176688</v>
      </c>
      <c r="V1449" s="91">
        <v>37766.15</v>
      </c>
    </row>
    <row r="1450" spans="1:22" x14ac:dyDescent="0.25">
      <c r="A1450" s="27" t="str">
        <f t="shared" si="61"/>
        <v>32033042020</v>
      </c>
      <c r="B1450" s="23">
        <f>VLOOKUP(H1450,Nomes!$H$2:$I$79,2,FALSE)</f>
        <v>44</v>
      </c>
      <c r="C1450" s="23">
        <v>19</v>
      </c>
      <c r="D1450" s="23">
        <v>2020</v>
      </c>
      <c r="E1450" s="23">
        <v>32</v>
      </c>
      <c r="F1450" s="23" t="s">
        <v>14</v>
      </c>
      <c r="G1450" s="23" t="s">
        <v>124</v>
      </c>
      <c r="H1450" s="23" t="s">
        <v>125</v>
      </c>
      <c r="I1450" s="23"/>
      <c r="J1450" s="23" t="s">
        <v>22</v>
      </c>
      <c r="K1450" s="23" t="s">
        <v>23</v>
      </c>
      <c r="L1450" s="23">
        <f>VLOOKUP(H1450,Regiões!$A$1:$E$79,4,FALSE)</f>
        <v>10</v>
      </c>
      <c r="M1450" s="23" t="str">
        <f>VLOOKUP(H1450,Regiões!$A$1:$E$79,5,FALSE)</f>
        <v>Noroeste</v>
      </c>
      <c r="N1450" s="92">
        <v>31540.010999999999</v>
      </c>
      <c r="O1450" s="92">
        <v>9912.1329999999998</v>
      </c>
      <c r="P1450" s="91">
        <f t="shared" si="60"/>
        <v>120772.584</v>
      </c>
      <c r="Q1450" s="91">
        <v>48412.637999999999</v>
      </c>
      <c r="R1450" s="92">
        <v>72359.945999999996</v>
      </c>
      <c r="S1450" s="92">
        <v>7134.9930000000004</v>
      </c>
      <c r="T1450" s="92">
        <v>169359.72099999999</v>
      </c>
      <c r="U1450" s="91">
        <v>15503</v>
      </c>
      <c r="V1450" s="91">
        <v>10924.32</v>
      </c>
    </row>
    <row r="1451" spans="1:22" x14ac:dyDescent="0.25">
      <c r="A1451" s="27" t="str">
        <f t="shared" si="61"/>
        <v>32033202020</v>
      </c>
      <c r="B1451" s="23">
        <f>VLOOKUP(H1451,Nomes!$H$2:$I$79,2,FALSE)</f>
        <v>45</v>
      </c>
      <c r="C1451" s="23">
        <v>19</v>
      </c>
      <c r="D1451" s="23">
        <v>2020</v>
      </c>
      <c r="E1451" s="23">
        <v>32</v>
      </c>
      <c r="F1451" s="23" t="s">
        <v>14</v>
      </c>
      <c r="G1451" s="23" t="s">
        <v>126</v>
      </c>
      <c r="H1451" s="23" t="s">
        <v>127</v>
      </c>
      <c r="I1451" s="23"/>
      <c r="J1451" s="23" t="s">
        <v>32</v>
      </c>
      <c r="K1451" s="23" t="s">
        <v>33</v>
      </c>
      <c r="L1451" s="23">
        <f>VLOOKUP(H1451,Regiões!$A$1:$E$79,4,FALSE)</f>
        <v>4</v>
      </c>
      <c r="M1451" s="23" t="str">
        <f>VLOOKUP(H1451,Regiões!$A$1:$E$79,5,FALSE)</f>
        <v>Litoral Sul</v>
      </c>
      <c r="N1451" s="92">
        <v>96716.915999999997</v>
      </c>
      <c r="O1451" s="92">
        <v>2205607.4900000002</v>
      </c>
      <c r="P1451" s="91">
        <f t="shared" si="60"/>
        <v>1243576.3999999999</v>
      </c>
      <c r="Q1451" s="91">
        <v>943177.91099999996</v>
      </c>
      <c r="R1451" s="92">
        <v>300398.489</v>
      </c>
      <c r="S1451" s="92">
        <v>76311.167000000001</v>
      </c>
      <c r="T1451" s="92">
        <v>3622211.9739999999</v>
      </c>
      <c r="U1451" s="91">
        <v>38883</v>
      </c>
      <c r="V1451" s="91">
        <v>93156.7</v>
      </c>
    </row>
    <row r="1452" spans="1:22" x14ac:dyDescent="0.25">
      <c r="A1452" s="27" t="str">
        <f t="shared" si="61"/>
        <v>32033462020</v>
      </c>
      <c r="B1452" s="23">
        <f>VLOOKUP(H1452,Nomes!$H$2:$I$79,2,FALSE)</f>
        <v>46</v>
      </c>
      <c r="C1452" s="23">
        <v>19</v>
      </c>
      <c r="D1452" s="23">
        <v>2020</v>
      </c>
      <c r="E1452" s="23">
        <v>32</v>
      </c>
      <c r="F1452" s="23" t="s">
        <v>14</v>
      </c>
      <c r="G1452" s="23" t="s">
        <v>128</v>
      </c>
      <c r="H1452" s="23" t="s">
        <v>129</v>
      </c>
      <c r="I1452" s="23"/>
      <c r="J1452" s="23" t="s">
        <v>17</v>
      </c>
      <c r="K1452" s="23" t="s">
        <v>18</v>
      </c>
      <c r="L1452" s="23">
        <f>VLOOKUP(H1452,Regiões!$A$1:$E$79,4,FALSE)</f>
        <v>3</v>
      </c>
      <c r="M1452" s="23" t="str">
        <f>VLOOKUP(H1452,Regiões!$A$1:$E$79,5,FALSE)</f>
        <v>Sudoeste Serrana</v>
      </c>
      <c r="N1452" s="92">
        <v>99702.243000000002</v>
      </c>
      <c r="O1452" s="92">
        <v>62823.758999999998</v>
      </c>
      <c r="P1452" s="91">
        <f t="shared" si="60"/>
        <v>278301.26300000004</v>
      </c>
      <c r="Q1452" s="91">
        <v>188692.07</v>
      </c>
      <c r="R1452" s="92">
        <v>89609.192999999999</v>
      </c>
      <c r="S1452" s="92">
        <v>52934.165000000001</v>
      </c>
      <c r="T1452" s="92">
        <v>493761.429</v>
      </c>
      <c r="U1452" s="91">
        <v>16920</v>
      </c>
      <c r="V1452" s="91">
        <v>29182.12</v>
      </c>
    </row>
    <row r="1453" spans="1:22" x14ac:dyDescent="0.25">
      <c r="A1453" s="27" t="str">
        <f t="shared" si="61"/>
        <v>32033532020</v>
      </c>
      <c r="B1453" s="23">
        <f>VLOOKUP(H1453,Nomes!$H$2:$I$79,2,FALSE)</f>
        <v>47</v>
      </c>
      <c r="C1453" s="23">
        <v>19</v>
      </c>
      <c r="D1453" s="23">
        <v>2020</v>
      </c>
      <c r="E1453" s="23">
        <v>32</v>
      </c>
      <c r="F1453" s="23" t="s">
        <v>14</v>
      </c>
      <c r="G1453" s="23" t="s">
        <v>130</v>
      </c>
      <c r="H1453" s="23" t="s">
        <v>131</v>
      </c>
      <c r="I1453" s="23"/>
      <c r="J1453" s="23" t="s">
        <v>22</v>
      </c>
      <c r="K1453" s="23" t="s">
        <v>23</v>
      </c>
      <c r="L1453" s="23">
        <f>VLOOKUP(H1453,Regiões!$A$1:$E$79,4,FALSE)</f>
        <v>8</v>
      </c>
      <c r="M1453" s="23" t="str">
        <f>VLOOKUP(H1453,Regiões!$A$1:$E$79,5,FALSE)</f>
        <v>Centro-Oeste</v>
      </c>
      <c r="N1453" s="92">
        <v>26639.564999999999</v>
      </c>
      <c r="O1453" s="92">
        <v>23969.972000000002</v>
      </c>
      <c r="P1453" s="91">
        <f t="shared" si="60"/>
        <v>157708.34</v>
      </c>
      <c r="Q1453" s="91">
        <v>90715.328999999998</v>
      </c>
      <c r="R1453" s="92">
        <v>66993.010999999999</v>
      </c>
      <c r="S1453" s="92">
        <v>17239.96</v>
      </c>
      <c r="T1453" s="92">
        <v>225557.83600000001</v>
      </c>
      <c r="U1453" s="91">
        <v>12963</v>
      </c>
      <c r="V1453" s="91">
        <v>17400.13</v>
      </c>
    </row>
    <row r="1454" spans="1:22" x14ac:dyDescent="0.25">
      <c r="A1454" s="27" t="str">
        <f t="shared" si="61"/>
        <v>32034032020</v>
      </c>
      <c r="B1454" s="23">
        <f>VLOOKUP(H1454,Nomes!$H$2:$I$79,2,FALSE)</f>
        <v>48</v>
      </c>
      <c r="C1454" s="23">
        <v>19</v>
      </c>
      <c r="D1454" s="23">
        <v>2020</v>
      </c>
      <c r="E1454" s="23">
        <v>32</v>
      </c>
      <c r="F1454" s="23" t="s">
        <v>14</v>
      </c>
      <c r="G1454" s="23" t="s">
        <v>132</v>
      </c>
      <c r="H1454" s="23" t="s">
        <v>133</v>
      </c>
      <c r="I1454" s="23"/>
      <c r="J1454" s="23" t="s">
        <v>32</v>
      </c>
      <c r="K1454" s="23" t="s">
        <v>33</v>
      </c>
      <c r="L1454" s="23">
        <f>VLOOKUP(H1454,Regiões!$A$1:$E$79,4,FALSE)</f>
        <v>5</v>
      </c>
      <c r="M1454" s="23" t="str">
        <f>VLOOKUP(H1454,Regiões!$A$1:$E$79,5,FALSE)</f>
        <v>Central Sul</v>
      </c>
      <c r="N1454" s="92">
        <v>72692.865999999995</v>
      </c>
      <c r="O1454" s="92">
        <v>74484.44</v>
      </c>
      <c r="P1454" s="91">
        <f t="shared" si="60"/>
        <v>302279.33299999998</v>
      </c>
      <c r="Q1454" s="91">
        <v>186646.26500000001</v>
      </c>
      <c r="R1454" s="92">
        <v>115633.068</v>
      </c>
      <c r="S1454" s="92">
        <v>40516.182000000001</v>
      </c>
      <c r="T1454" s="92">
        <v>489972.821</v>
      </c>
      <c r="U1454" s="91">
        <v>26115</v>
      </c>
      <c r="V1454" s="91">
        <v>18762.12</v>
      </c>
    </row>
    <row r="1455" spans="1:22" x14ac:dyDescent="0.25">
      <c r="A1455" s="27" t="str">
        <f t="shared" si="61"/>
        <v>32035022020</v>
      </c>
      <c r="B1455" s="23">
        <f>VLOOKUP(H1455,Nomes!$H$2:$I$79,2,FALSE)</f>
        <v>49</v>
      </c>
      <c r="C1455" s="23">
        <v>19</v>
      </c>
      <c r="D1455" s="23">
        <v>2020</v>
      </c>
      <c r="E1455" s="23">
        <v>32</v>
      </c>
      <c r="F1455" s="23" t="s">
        <v>14</v>
      </c>
      <c r="G1455" s="23" t="s">
        <v>134</v>
      </c>
      <c r="H1455" s="23" t="s">
        <v>135</v>
      </c>
      <c r="I1455" s="23"/>
      <c r="J1455" s="23" t="s">
        <v>51</v>
      </c>
      <c r="K1455" s="23" t="s">
        <v>52</v>
      </c>
      <c r="L1455" s="23">
        <f>VLOOKUP(H1455,Regiões!$A$1:$E$79,4,FALSE)</f>
        <v>9</v>
      </c>
      <c r="M1455" s="23" t="str">
        <f>VLOOKUP(H1455,Regiões!$A$1:$E$79,5,FALSE)</f>
        <v>Nordeste</v>
      </c>
      <c r="N1455" s="92">
        <v>63908.442999999999</v>
      </c>
      <c r="O1455" s="92">
        <v>38031.249000000003</v>
      </c>
      <c r="P1455" s="91">
        <f t="shared" si="60"/>
        <v>231977.864</v>
      </c>
      <c r="Q1455" s="91">
        <v>137585.34400000001</v>
      </c>
      <c r="R1455" s="92">
        <v>94392.52</v>
      </c>
      <c r="S1455" s="92">
        <v>33642.576000000001</v>
      </c>
      <c r="T1455" s="92">
        <v>367560.13199999998</v>
      </c>
      <c r="U1455" s="91">
        <v>18894</v>
      </c>
      <c r="V1455" s="91">
        <v>19453.8</v>
      </c>
    </row>
    <row r="1456" spans="1:22" x14ac:dyDescent="0.25">
      <c r="A1456" s="27" t="str">
        <f t="shared" si="61"/>
        <v>32036012020</v>
      </c>
      <c r="B1456" s="23">
        <f>VLOOKUP(H1456,Nomes!$H$2:$I$79,2,FALSE)</f>
        <v>50</v>
      </c>
      <c r="C1456" s="23">
        <v>19</v>
      </c>
      <c r="D1456" s="23">
        <v>2020</v>
      </c>
      <c r="E1456" s="23">
        <v>32</v>
      </c>
      <c r="F1456" s="23" t="s">
        <v>14</v>
      </c>
      <c r="G1456" s="23" t="s">
        <v>137</v>
      </c>
      <c r="H1456" s="23" t="s">
        <v>138</v>
      </c>
      <c r="I1456" s="23"/>
      <c r="J1456" s="23" t="s">
        <v>51</v>
      </c>
      <c r="K1456" s="23" t="s">
        <v>52</v>
      </c>
      <c r="L1456" s="23">
        <f>VLOOKUP(H1456,Regiões!$A$1:$E$79,4,FALSE)</f>
        <v>9</v>
      </c>
      <c r="M1456" s="23" t="str">
        <f>VLOOKUP(H1456,Regiões!$A$1:$E$79,5,FALSE)</f>
        <v>Nordeste</v>
      </c>
      <c r="N1456" s="92">
        <v>27665.942999999999</v>
      </c>
      <c r="O1456" s="92">
        <v>4540.5540000000001</v>
      </c>
      <c r="P1456" s="91">
        <f t="shared" si="60"/>
        <v>52744.479000000007</v>
      </c>
      <c r="Q1456" s="91">
        <v>18683.715</v>
      </c>
      <c r="R1456" s="92">
        <v>34060.764000000003</v>
      </c>
      <c r="S1456" s="92">
        <v>2629.84</v>
      </c>
      <c r="T1456" s="92">
        <v>87580.816000000006</v>
      </c>
      <c r="U1456" s="91">
        <v>5496</v>
      </c>
      <c r="V1456" s="91">
        <v>15935.37</v>
      </c>
    </row>
    <row r="1457" spans="1:22" x14ac:dyDescent="0.25">
      <c r="A1457" s="27" t="str">
        <f t="shared" si="61"/>
        <v>32037002020</v>
      </c>
      <c r="B1457" s="23">
        <f>VLOOKUP(H1457,Nomes!$H$2:$I$79,2,FALSE)</f>
        <v>51</v>
      </c>
      <c r="C1457" s="23">
        <v>19</v>
      </c>
      <c r="D1457" s="23">
        <v>2020</v>
      </c>
      <c r="E1457" s="23">
        <v>32</v>
      </c>
      <c r="F1457" s="23" t="s">
        <v>14</v>
      </c>
      <c r="G1457" s="23" t="s">
        <v>139</v>
      </c>
      <c r="H1457" s="23" t="s">
        <v>140</v>
      </c>
      <c r="I1457" s="23"/>
      <c r="J1457" s="23" t="s">
        <v>32</v>
      </c>
      <c r="K1457" s="23" t="s">
        <v>33</v>
      </c>
      <c r="L1457" s="23">
        <f>VLOOKUP(H1457,Regiões!$A$1:$E$79,4,FALSE)</f>
        <v>6</v>
      </c>
      <c r="M1457" s="23" t="str">
        <f>VLOOKUP(H1457,Regiões!$A$1:$E$79,5,FALSE)</f>
        <v>Caparaó</v>
      </c>
      <c r="N1457" s="92">
        <v>98035.191000000006</v>
      </c>
      <c r="O1457" s="92">
        <v>23558.478999999999</v>
      </c>
      <c r="P1457" s="91">
        <f t="shared" si="60"/>
        <v>199899.785</v>
      </c>
      <c r="Q1457" s="91">
        <v>106966.073</v>
      </c>
      <c r="R1457" s="92">
        <v>92933.712</v>
      </c>
      <c r="S1457" s="92">
        <v>22065.405999999999</v>
      </c>
      <c r="T1457" s="92">
        <v>343558.86</v>
      </c>
      <c r="U1457" s="91">
        <v>17319</v>
      </c>
      <c r="V1457" s="91">
        <v>19837.11</v>
      </c>
    </row>
    <row r="1458" spans="1:22" x14ac:dyDescent="0.25">
      <c r="A1458" s="27" t="str">
        <f t="shared" si="61"/>
        <v>32038092020</v>
      </c>
      <c r="B1458" s="23">
        <f>VLOOKUP(H1458,Nomes!$H$2:$I$79,2,FALSE)</f>
        <v>52</v>
      </c>
      <c r="C1458" s="23">
        <v>19</v>
      </c>
      <c r="D1458" s="23">
        <v>2020</v>
      </c>
      <c r="E1458" s="23">
        <v>32</v>
      </c>
      <c r="F1458" s="23" t="s">
        <v>14</v>
      </c>
      <c r="G1458" s="23" t="s">
        <v>141</v>
      </c>
      <c r="H1458" s="23" t="s">
        <v>142</v>
      </c>
      <c r="I1458" s="23"/>
      <c r="J1458" s="23" t="s">
        <v>32</v>
      </c>
      <c r="K1458" s="23" t="s">
        <v>33</v>
      </c>
      <c r="L1458" s="23">
        <f>VLOOKUP(H1458,Regiões!$A$1:$E$79,4,FALSE)</f>
        <v>5</v>
      </c>
      <c r="M1458" s="23" t="str">
        <f>VLOOKUP(H1458,Regiões!$A$1:$E$79,5,FALSE)</f>
        <v>Central Sul</v>
      </c>
      <c r="N1458" s="92">
        <v>22739.501</v>
      </c>
      <c r="O1458" s="92">
        <v>9705.7420000000002</v>
      </c>
      <c r="P1458" s="91">
        <f t="shared" si="60"/>
        <v>157280.56099999999</v>
      </c>
      <c r="Q1458" s="91">
        <v>86779.87</v>
      </c>
      <c r="R1458" s="92">
        <v>70500.691000000006</v>
      </c>
      <c r="S1458" s="92">
        <v>12759.334000000001</v>
      </c>
      <c r="T1458" s="92">
        <v>202485.13800000001</v>
      </c>
      <c r="U1458" s="91">
        <v>15526</v>
      </c>
      <c r="V1458" s="91">
        <v>13041.68</v>
      </c>
    </row>
    <row r="1459" spans="1:22" x14ac:dyDescent="0.25">
      <c r="A1459" s="27" t="str">
        <f t="shared" si="61"/>
        <v>32039082020</v>
      </c>
      <c r="B1459" s="23">
        <f>VLOOKUP(H1459,Nomes!$H$2:$I$79,2,FALSE)</f>
        <v>53</v>
      </c>
      <c r="C1459" s="23">
        <v>19</v>
      </c>
      <c r="D1459" s="23">
        <v>2020</v>
      </c>
      <c r="E1459" s="23">
        <v>32</v>
      </c>
      <c r="F1459" s="23" t="s">
        <v>14</v>
      </c>
      <c r="G1459" s="23" t="s">
        <v>143</v>
      </c>
      <c r="H1459" s="23" t="s">
        <v>25</v>
      </c>
      <c r="I1459" s="23"/>
      <c r="J1459" s="23" t="s">
        <v>22</v>
      </c>
      <c r="K1459" s="23" t="s">
        <v>23</v>
      </c>
      <c r="L1459" s="23">
        <f>VLOOKUP(H1459,Regiões!$A$1:$E$79,4,FALSE)</f>
        <v>10</v>
      </c>
      <c r="M1459" s="23" t="str">
        <f>VLOOKUP(H1459,Regiões!$A$1:$E$79,5,FALSE)</f>
        <v>Noroeste</v>
      </c>
      <c r="N1459" s="92">
        <v>102178.393</v>
      </c>
      <c r="O1459" s="92">
        <v>191913.826</v>
      </c>
      <c r="P1459" s="91">
        <f t="shared" si="60"/>
        <v>792061.63400000008</v>
      </c>
      <c r="Q1459" s="91">
        <v>557994.68900000001</v>
      </c>
      <c r="R1459" s="92">
        <v>234066.94500000001</v>
      </c>
      <c r="S1459" s="92">
        <v>122117.522</v>
      </c>
      <c r="T1459" s="92">
        <v>1208271.375</v>
      </c>
      <c r="U1459" s="91">
        <v>50434</v>
      </c>
      <c r="V1459" s="91">
        <v>23957.48</v>
      </c>
    </row>
    <row r="1460" spans="1:22" x14ac:dyDescent="0.25">
      <c r="A1460" s="27" t="str">
        <f t="shared" si="61"/>
        <v>32040052020</v>
      </c>
      <c r="B1460" s="23">
        <f>VLOOKUP(H1460,Nomes!$H$2:$I$79,2,FALSE)</f>
        <v>54</v>
      </c>
      <c r="C1460" s="23">
        <v>19</v>
      </c>
      <c r="D1460" s="23">
        <v>2020</v>
      </c>
      <c r="E1460" s="23">
        <v>32</v>
      </c>
      <c r="F1460" s="23" t="s">
        <v>14</v>
      </c>
      <c r="G1460" s="23" t="s">
        <v>144</v>
      </c>
      <c r="H1460" s="23" t="s">
        <v>145</v>
      </c>
      <c r="I1460" s="23"/>
      <c r="J1460" s="23" t="s">
        <v>22</v>
      </c>
      <c r="K1460" s="23" t="s">
        <v>23</v>
      </c>
      <c r="L1460" s="23">
        <f>VLOOKUP(H1460,Regiões!$A$1:$E$79,4,FALSE)</f>
        <v>8</v>
      </c>
      <c r="M1460" s="23" t="str">
        <f>VLOOKUP(H1460,Regiões!$A$1:$E$79,5,FALSE)</f>
        <v>Centro-Oeste</v>
      </c>
      <c r="N1460" s="92">
        <v>60116.985000000001</v>
      </c>
      <c r="O1460" s="92">
        <v>15879.544</v>
      </c>
      <c r="P1460" s="91">
        <f t="shared" si="60"/>
        <v>190909.533</v>
      </c>
      <c r="Q1460" s="91">
        <v>86078.335000000006</v>
      </c>
      <c r="R1460" s="92">
        <v>104831.198</v>
      </c>
      <c r="S1460" s="92">
        <v>12679.177</v>
      </c>
      <c r="T1460" s="92">
        <v>279585.239</v>
      </c>
      <c r="U1460" s="91">
        <v>23306</v>
      </c>
      <c r="V1460" s="91">
        <v>11996.28</v>
      </c>
    </row>
    <row r="1461" spans="1:22" x14ac:dyDescent="0.25">
      <c r="A1461" s="27" t="str">
        <f t="shared" si="61"/>
        <v>32040542020</v>
      </c>
      <c r="B1461" s="23">
        <f>VLOOKUP(H1461,Nomes!$H$2:$I$79,2,FALSE)</f>
        <v>55</v>
      </c>
      <c r="C1461" s="23">
        <v>19</v>
      </c>
      <c r="D1461" s="23">
        <v>2020</v>
      </c>
      <c r="E1461" s="23">
        <v>32</v>
      </c>
      <c r="F1461" s="23" t="s">
        <v>14</v>
      </c>
      <c r="G1461" s="23" t="s">
        <v>146</v>
      </c>
      <c r="H1461" s="23" t="s">
        <v>147</v>
      </c>
      <c r="I1461" s="23"/>
      <c r="J1461" s="23" t="s">
        <v>51</v>
      </c>
      <c r="K1461" s="23" t="s">
        <v>52</v>
      </c>
      <c r="L1461" s="23">
        <f>VLOOKUP(H1461,Regiões!$A$1:$E$79,4,FALSE)</f>
        <v>9</v>
      </c>
      <c r="M1461" s="23" t="str">
        <f>VLOOKUP(H1461,Regiões!$A$1:$E$79,5,FALSE)</f>
        <v>Nordeste</v>
      </c>
      <c r="N1461" s="92">
        <v>36626.578000000001</v>
      </c>
      <c r="O1461" s="92">
        <v>62803.639000000003</v>
      </c>
      <c r="P1461" s="91">
        <f t="shared" si="60"/>
        <v>231858.51799999998</v>
      </c>
      <c r="Q1461" s="91">
        <v>112174.128</v>
      </c>
      <c r="R1461" s="92">
        <v>119684.39</v>
      </c>
      <c r="S1461" s="92">
        <v>17379.928</v>
      </c>
      <c r="T1461" s="92">
        <v>348668.66200000001</v>
      </c>
      <c r="U1461" s="91">
        <v>26381</v>
      </c>
      <c r="V1461" s="91">
        <v>13216.66</v>
      </c>
    </row>
    <row r="1462" spans="1:22" x14ac:dyDescent="0.25">
      <c r="A1462" s="27" t="str">
        <f t="shared" si="61"/>
        <v>32041042020</v>
      </c>
      <c r="B1462" s="23">
        <f>VLOOKUP(H1462,Nomes!$H$2:$I$79,2,FALSE)</f>
        <v>56</v>
      </c>
      <c r="C1462" s="23">
        <v>19</v>
      </c>
      <c r="D1462" s="23">
        <v>2020</v>
      </c>
      <c r="E1462" s="23">
        <v>32</v>
      </c>
      <c r="F1462" s="23" t="s">
        <v>14</v>
      </c>
      <c r="G1462" s="23" t="s">
        <v>148</v>
      </c>
      <c r="H1462" s="23" t="s">
        <v>149</v>
      </c>
      <c r="I1462" s="23"/>
      <c r="J1462" s="23" t="s">
        <v>51</v>
      </c>
      <c r="K1462" s="23" t="s">
        <v>52</v>
      </c>
      <c r="L1462" s="23">
        <f>VLOOKUP(H1462,Regiões!$A$1:$E$79,4,FALSE)</f>
        <v>9</v>
      </c>
      <c r="M1462" s="23" t="str">
        <f>VLOOKUP(H1462,Regiões!$A$1:$E$79,5,FALSE)</f>
        <v>Nordeste</v>
      </c>
      <c r="N1462" s="92">
        <v>103589.129</v>
      </c>
      <c r="O1462" s="92">
        <v>101033.966</v>
      </c>
      <c r="P1462" s="91">
        <f t="shared" si="60"/>
        <v>384259.80099999998</v>
      </c>
      <c r="Q1462" s="91">
        <v>245445.37599999999</v>
      </c>
      <c r="R1462" s="92">
        <v>138814.42499999999</v>
      </c>
      <c r="S1462" s="92">
        <v>93425.654999999999</v>
      </c>
      <c r="T1462" s="92">
        <v>682308.55099999998</v>
      </c>
      <c r="U1462" s="91">
        <v>27327</v>
      </c>
      <c r="V1462" s="91">
        <v>24968.29</v>
      </c>
    </row>
    <row r="1463" spans="1:22" x14ac:dyDescent="0.25">
      <c r="A1463" s="27" t="str">
        <f t="shared" si="61"/>
        <v>32042032020</v>
      </c>
      <c r="B1463" s="23">
        <f>VLOOKUP(H1463,Nomes!$H$2:$I$79,2,FALSE)</f>
        <v>57</v>
      </c>
      <c r="C1463" s="23">
        <v>19</v>
      </c>
      <c r="D1463" s="23">
        <v>2020</v>
      </c>
      <c r="E1463" s="23">
        <v>32</v>
      </c>
      <c r="F1463" s="23" t="s">
        <v>14</v>
      </c>
      <c r="G1463" s="23" t="s">
        <v>150</v>
      </c>
      <c r="H1463" s="23" t="s">
        <v>151</v>
      </c>
      <c r="I1463" s="23"/>
      <c r="J1463" s="23" t="s">
        <v>17</v>
      </c>
      <c r="K1463" s="23" t="s">
        <v>18</v>
      </c>
      <c r="L1463" s="23">
        <f>VLOOKUP(H1463,Regiões!$A$1:$E$79,4,FALSE)</f>
        <v>4</v>
      </c>
      <c r="M1463" s="23" t="str">
        <f>VLOOKUP(H1463,Regiões!$A$1:$E$79,5,FALSE)</f>
        <v>Litoral Sul</v>
      </c>
      <c r="N1463" s="92">
        <v>13800.866</v>
      </c>
      <c r="O1463" s="92">
        <v>226406.652</v>
      </c>
      <c r="P1463" s="91">
        <f t="shared" si="60"/>
        <v>311901.29600000003</v>
      </c>
      <c r="Q1463" s="91">
        <v>189883.62100000001</v>
      </c>
      <c r="R1463" s="92">
        <v>122017.675</v>
      </c>
      <c r="S1463" s="92">
        <v>33299.105000000003</v>
      </c>
      <c r="T1463" s="92">
        <v>585407.91899999999</v>
      </c>
      <c r="U1463" s="91">
        <v>22053</v>
      </c>
      <c r="V1463" s="91">
        <v>26545.5</v>
      </c>
    </row>
    <row r="1464" spans="1:22" x14ac:dyDescent="0.25">
      <c r="A1464" s="27" t="str">
        <f t="shared" si="61"/>
        <v>32042522020</v>
      </c>
      <c r="B1464" s="23">
        <f>VLOOKUP(H1464,Nomes!$H$2:$I$79,2,FALSE)</f>
        <v>58</v>
      </c>
      <c r="C1464" s="23">
        <v>19</v>
      </c>
      <c r="D1464" s="23">
        <v>2020</v>
      </c>
      <c r="E1464" s="23">
        <v>32</v>
      </c>
      <c r="F1464" s="23" t="s">
        <v>14</v>
      </c>
      <c r="G1464" s="23" t="s">
        <v>152</v>
      </c>
      <c r="H1464" s="23" t="s">
        <v>153</v>
      </c>
      <c r="I1464" s="23"/>
      <c r="J1464" s="23" t="s">
        <v>51</v>
      </c>
      <c r="K1464" s="23" t="s">
        <v>52</v>
      </c>
      <c r="L1464" s="23">
        <f>VLOOKUP(H1464,Regiões!$A$1:$E$79,4,FALSE)</f>
        <v>9</v>
      </c>
      <c r="M1464" s="23" t="str">
        <f>VLOOKUP(H1464,Regiões!$A$1:$E$79,5,FALSE)</f>
        <v>Nordeste</v>
      </c>
      <c r="N1464" s="92">
        <v>17756.733</v>
      </c>
      <c r="O1464" s="92">
        <v>5092.2520000000004</v>
      </c>
      <c r="P1464" s="91">
        <f t="shared" si="60"/>
        <v>67293.972000000009</v>
      </c>
      <c r="Q1464" s="91">
        <v>26864.894</v>
      </c>
      <c r="R1464" s="92">
        <v>40429.078000000001</v>
      </c>
      <c r="S1464" s="92">
        <v>3835.5650000000001</v>
      </c>
      <c r="T1464" s="92">
        <v>93978.521999999997</v>
      </c>
      <c r="U1464" s="91">
        <v>7940</v>
      </c>
      <c r="V1464" s="91">
        <v>11836.09</v>
      </c>
    </row>
    <row r="1465" spans="1:22" x14ac:dyDescent="0.25">
      <c r="A1465" s="27" t="str">
        <f t="shared" si="61"/>
        <v>32043022020</v>
      </c>
      <c r="B1465" s="23">
        <f>VLOOKUP(H1465,Nomes!$H$2:$I$79,2,FALSE)</f>
        <v>59</v>
      </c>
      <c r="C1465" s="23">
        <v>19</v>
      </c>
      <c r="D1465" s="23">
        <v>2020</v>
      </c>
      <c r="E1465" s="23">
        <v>32</v>
      </c>
      <c r="F1465" s="23" t="s">
        <v>14</v>
      </c>
      <c r="G1465" s="23" t="s">
        <v>154</v>
      </c>
      <c r="H1465" s="23" t="s">
        <v>155</v>
      </c>
      <c r="I1465" s="23"/>
      <c r="J1465" s="23" t="s">
        <v>32</v>
      </c>
      <c r="K1465" s="23" t="s">
        <v>33</v>
      </c>
      <c r="L1465" s="23">
        <f>VLOOKUP(H1465,Regiões!$A$1:$E$79,4,FALSE)</f>
        <v>4</v>
      </c>
      <c r="M1465" s="23" t="str">
        <f>VLOOKUP(H1465,Regiões!$A$1:$E$79,5,FALSE)</f>
        <v>Litoral Sul</v>
      </c>
      <c r="N1465" s="92">
        <v>69243.816999999995</v>
      </c>
      <c r="O1465" s="92">
        <v>2368609.2799999998</v>
      </c>
      <c r="P1465" s="91">
        <f t="shared" si="60"/>
        <v>1027691.534</v>
      </c>
      <c r="Q1465" s="91">
        <v>865801.74300000002</v>
      </c>
      <c r="R1465" s="92">
        <v>161889.791</v>
      </c>
      <c r="S1465" s="92">
        <v>49049.648999999998</v>
      </c>
      <c r="T1465" s="92">
        <v>3514594.281</v>
      </c>
      <c r="U1465" s="91">
        <v>11658</v>
      </c>
      <c r="V1465" s="91">
        <v>301474.89</v>
      </c>
    </row>
    <row r="1466" spans="1:22" x14ac:dyDescent="0.25">
      <c r="A1466" s="27" t="str">
        <f t="shared" si="61"/>
        <v>32043512020</v>
      </c>
      <c r="B1466" s="23">
        <f>VLOOKUP(H1466,Nomes!$H$2:$I$79,2,FALSE)</f>
        <v>60</v>
      </c>
      <c r="C1466" s="23">
        <v>19</v>
      </c>
      <c r="D1466" s="23">
        <v>2020</v>
      </c>
      <c r="E1466" s="23">
        <v>32</v>
      </c>
      <c r="F1466" s="23" t="s">
        <v>14</v>
      </c>
      <c r="G1466" s="23" t="s">
        <v>156</v>
      </c>
      <c r="H1466" s="23" t="s">
        <v>157</v>
      </c>
      <c r="I1466" s="23"/>
      <c r="J1466" s="23" t="s">
        <v>51</v>
      </c>
      <c r="K1466" s="23" t="s">
        <v>52</v>
      </c>
      <c r="L1466" s="23">
        <f>VLOOKUP(H1466,Regiões!$A$1:$E$79,4,FALSE)</f>
        <v>7</v>
      </c>
      <c r="M1466" s="23" t="str">
        <f>VLOOKUP(H1466,Regiões!$A$1:$E$79,5,FALSE)</f>
        <v>Rio Doce</v>
      </c>
      <c r="N1466" s="92">
        <v>118969.94</v>
      </c>
      <c r="O1466" s="92">
        <v>37832.510999999999</v>
      </c>
      <c r="P1466" s="91">
        <f t="shared" si="60"/>
        <v>238007.51399999997</v>
      </c>
      <c r="Q1466" s="91">
        <v>131095.62899999999</v>
      </c>
      <c r="R1466" s="92">
        <v>106911.88499999999</v>
      </c>
      <c r="S1466" s="92">
        <v>32024.261999999999</v>
      </c>
      <c r="T1466" s="92">
        <v>426834.22700000001</v>
      </c>
      <c r="U1466" s="91">
        <v>19271</v>
      </c>
      <c r="V1466" s="91">
        <v>22149.040000000001</v>
      </c>
    </row>
    <row r="1467" spans="1:22" x14ac:dyDescent="0.25">
      <c r="A1467" s="27" t="str">
        <f t="shared" si="61"/>
        <v>32044012020</v>
      </c>
      <c r="B1467" s="23">
        <f>VLOOKUP(H1467,Nomes!$H$2:$I$79,2,FALSE)</f>
        <v>61</v>
      </c>
      <c r="C1467" s="23">
        <v>19</v>
      </c>
      <c r="D1467" s="23">
        <v>2020</v>
      </c>
      <c r="E1467" s="23">
        <v>32</v>
      </c>
      <c r="F1467" s="23" t="s">
        <v>14</v>
      </c>
      <c r="G1467" s="23" t="s">
        <v>158</v>
      </c>
      <c r="H1467" s="23" t="s">
        <v>159</v>
      </c>
      <c r="I1467" s="23"/>
      <c r="J1467" s="23" t="s">
        <v>17</v>
      </c>
      <c r="K1467" s="23" t="s">
        <v>18</v>
      </c>
      <c r="L1467" s="23">
        <f>VLOOKUP(H1467,Regiões!$A$1:$E$79,4,FALSE)</f>
        <v>4</v>
      </c>
      <c r="M1467" s="23" t="str">
        <f>VLOOKUP(H1467,Regiões!$A$1:$E$79,5,FALSE)</f>
        <v>Litoral Sul</v>
      </c>
      <c r="N1467" s="92">
        <v>18655.732</v>
      </c>
      <c r="O1467" s="92">
        <v>38151.186000000002</v>
      </c>
      <c r="P1467" s="91">
        <f t="shared" si="60"/>
        <v>127982.62400000001</v>
      </c>
      <c r="Q1467" s="91">
        <v>69820.273000000001</v>
      </c>
      <c r="R1467" s="92">
        <v>58162.351000000002</v>
      </c>
      <c r="S1467" s="92">
        <v>20990.517</v>
      </c>
      <c r="T1467" s="92">
        <v>205780.06</v>
      </c>
      <c r="U1467" s="91">
        <v>11626</v>
      </c>
      <c r="V1467" s="91">
        <v>17699.990000000002</v>
      </c>
    </row>
    <row r="1468" spans="1:22" x14ac:dyDescent="0.25">
      <c r="A1468" s="27" t="str">
        <f t="shared" si="61"/>
        <v>32045002020</v>
      </c>
      <c r="B1468" s="23">
        <f>VLOOKUP(H1468,Nomes!$H$2:$I$79,2,FALSE)</f>
        <v>62</v>
      </c>
      <c r="C1468" s="23">
        <v>19</v>
      </c>
      <c r="D1468" s="23">
        <v>2020</v>
      </c>
      <c r="E1468" s="23">
        <v>32</v>
      </c>
      <c r="F1468" s="23" t="s">
        <v>14</v>
      </c>
      <c r="G1468" s="23" t="s">
        <v>160</v>
      </c>
      <c r="H1468" s="23" t="s">
        <v>161</v>
      </c>
      <c r="I1468" s="23"/>
      <c r="J1468" s="23" t="s">
        <v>17</v>
      </c>
      <c r="K1468" s="23" t="s">
        <v>18</v>
      </c>
      <c r="L1468" s="23">
        <f>VLOOKUP(H1468,Regiões!$A$1:$E$79,4,FALSE)</f>
        <v>2</v>
      </c>
      <c r="M1468" s="23" t="str">
        <f>VLOOKUP(H1468,Regiões!$A$1:$E$79,5,FALSE)</f>
        <v>Central Serrana</v>
      </c>
      <c r="N1468" s="92">
        <v>97737.45</v>
      </c>
      <c r="O1468" s="92">
        <v>65016.824999999997</v>
      </c>
      <c r="P1468" s="91">
        <f t="shared" si="60"/>
        <v>110674.34699999999</v>
      </c>
      <c r="Q1468" s="91">
        <v>54804.767999999996</v>
      </c>
      <c r="R1468" s="92">
        <v>55869.578999999998</v>
      </c>
      <c r="S1468" s="92">
        <v>8179.3720000000003</v>
      </c>
      <c r="T1468" s="92">
        <v>281607.995</v>
      </c>
      <c r="U1468" s="91">
        <v>12197</v>
      </c>
      <c r="V1468" s="91">
        <v>23088.3</v>
      </c>
    </row>
    <row r="1469" spans="1:22" x14ac:dyDescent="0.25">
      <c r="A1469" s="27" t="str">
        <f t="shared" si="61"/>
        <v>32045592020</v>
      </c>
      <c r="B1469" s="23">
        <f>VLOOKUP(H1469,Nomes!$H$2:$I$79,2,FALSE)</f>
        <v>63</v>
      </c>
      <c r="C1469" s="23">
        <v>19</v>
      </c>
      <c r="D1469" s="23">
        <v>2020</v>
      </c>
      <c r="E1469" s="23">
        <v>32</v>
      </c>
      <c r="F1469" s="23" t="s">
        <v>14</v>
      </c>
      <c r="G1469" s="23" t="s">
        <v>162</v>
      </c>
      <c r="H1469" s="23" t="s">
        <v>163</v>
      </c>
      <c r="I1469" s="23"/>
      <c r="J1469" s="23" t="s">
        <v>17</v>
      </c>
      <c r="K1469" s="23" t="s">
        <v>18</v>
      </c>
      <c r="L1469" s="23">
        <f>VLOOKUP(H1469,Regiões!$A$1:$E$79,4,FALSE)</f>
        <v>2</v>
      </c>
      <c r="M1469" s="23" t="str">
        <f>VLOOKUP(H1469,Regiões!$A$1:$E$79,5,FALSE)</f>
        <v>Central Serrana</v>
      </c>
      <c r="N1469" s="92">
        <v>711119.88699999999</v>
      </c>
      <c r="O1469" s="92">
        <v>95397.672999999995</v>
      </c>
      <c r="P1469" s="91">
        <f t="shared" si="60"/>
        <v>611987.00300000003</v>
      </c>
      <c r="Q1469" s="91">
        <v>396840.63500000001</v>
      </c>
      <c r="R1469" s="92">
        <v>215146.36799999999</v>
      </c>
      <c r="S1469" s="92">
        <v>102053.183</v>
      </c>
      <c r="T1469" s="92">
        <v>1520557.746</v>
      </c>
      <c r="U1469" s="91">
        <v>41015</v>
      </c>
      <c r="V1469" s="91">
        <v>37073.21</v>
      </c>
    </row>
    <row r="1470" spans="1:22" x14ac:dyDescent="0.25">
      <c r="A1470" s="27" t="str">
        <f t="shared" si="61"/>
        <v>32046092020</v>
      </c>
      <c r="B1470" s="23">
        <f>VLOOKUP(H1470,Nomes!$H$2:$I$79,2,FALSE)</f>
        <v>64</v>
      </c>
      <c r="C1470" s="23">
        <v>19</v>
      </c>
      <c r="D1470" s="23">
        <v>2020</v>
      </c>
      <c r="E1470" s="23">
        <v>32</v>
      </c>
      <c r="F1470" s="23" t="s">
        <v>14</v>
      </c>
      <c r="G1470" s="23" t="s">
        <v>164</v>
      </c>
      <c r="H1470" s="23" t="s">
        <v>107</v>
      </c>
      <c r="I1470" s="23"/>
      <c r="J1470" s="23" t="s">
        <v>17</v>
      </c>
      <c r="K1470" s="23" t="s">
        <v>18</v>
      </c>
      <c r="L1470" s="23">
        <f>VLOOKUP(H1470,Regiões!$A$1:$E$79,4,FALSE)</f>
        <v>2</v>
      </c>
      <c r="M1470" s="23" t="str">
        <f>VLOOKUP(H1470,Regiões!$A$1:$E$79,5,FALSE)</f>
        <v>Central Serrana</v>
      </c>
      <c r="N1470" s="92">
        <v>82779.082999999999</v>
      </c>
      <c r="O1470" s="92">
        <v>39583.964999999997</v>
      </c>
      <c r="P1470" s="91">
        <f t="shared" si="60"/>
        <v>332909.79700000002</v>
      </c>
      <c r="Q1470" s="91">
        <v>217898.065</v>
      </c>
      <c r="R1470" s="92">
        <v>115011.732</v>
      </c>
      <c r="S1470" s="92">
        <v>37416.375</v>
      </c>
      <c r="T1470" s="92">
        <v>492689.22</v>
      </c>
      <c r="U1470" s="91">
        <v>23724</v>
      </c>
      <c r="V1470" s="91">
        <v>20767.54</v>
      </c>
    </row>
    <row r="1471" spans="1:22" x14ac:dyDescent="0.25">
      <c r="A1471" s="27" t="str">
        <f t="shared" si="61"/>
        <v>32046582020</v>
      </c>
      <c r="B1471" s="23">
        <f>VLOOKUP(H1471,Nomes!$H$2:$I$79,2,FALSE)</f>
        <v>65</v>
      </c>
      <c r="C1471" s="23">
        <v>19</v>
      </c>
      <c r="D1471" s="23">
        <v>2020</v>
      </c>
      <c r="E1471" s="23">
        <v>32</v>
      </c>
      <c r="F1471" s="23" t="s">
        <v>14</v>
      </c>
      <c r="G1471" s="23" t="s">
        <v>165</v>
      </c>
      <c r="H1471" s="23" t="s">
        <v>166</v>
      </c>
      <c r="I1471" s="23"/>
      <c r="J1471" s="23" t="s">
        <v>22</v>
      </c>
      <c r="K1471" s="23" t="s">
        <v>23</v>
      </c>
      <c r="L1471" s="23">
        <f>VLOOKUP(H1471,Regiões!$A$1:$E$79,4,FALSE)</f>
        <v>8</v>
      </c>
      <c r="M1471" s="23" t="str">
        <f>VLOOKUP(H1471,Regiões!$A$1:$E$79,5,FALSE)</f>
        <v>Centro-Oeste</v>
      </c>
      <c r="N1471" s="92">
        <v>32072.239000000001</v>
      </c>
      <c r="O1471" s="92">
        <v>89798.66</v>
      </c>
      <c r="P1471" s="91">
        <f t="shared" si="60"/>
        <v>104819.022</v>
      </c>
      <c r="Q1471" s="91">
        <v>57591.671999999999</v>
      </c>
      <c r="R1471" s="92">
        <v>47227.35</v>
      </c>
      <c r="S1471" s="92">
        <v>30555.26</v>
      </c>
      <c r="T1471" s="92">
        <v>257245.18100000001</v>
      </c>
      <c r="U1471" s="91">
        <v>8687</v>
      </c>
      <c r="V1471" s="91">
        <v>29612.66</v>
      </c>
    </row>
    <row r="1472" spans="1:22" x14ac:dyDescent="0.25">
      <c r="A1472" s="27" t="str">
        <f t="shared" si="61"/>
        <v>32047082020</v>
      </c>
      <c r="B1472" s="23">
        <f>VLOOKUP(H1472,Nomes!$H$2:$I$79,2,FALSE)</f>
        <v>66</v>
      </c>
      <c r="C1472" s="23">
        <v>19</v>
      </c>
      <c r="D1472" s="23">
        <v>2020</v>
      </c>
      <c r="E1472" s="23">
        <v>32</v>
      </c>
      <c r="F1472" s="23" t="s">
        <v>14</v>
      </c>
      <c r="G1472" s="23" t="s">
        <v>167</v>
      </c>
      <c r="H1472" s="23" t="s">
        <v>168</v>
      </c>
      <c r="I1472" s="23"/>
      <c r="J1472" s="23" t="s">
        <v>22</v>
      </c>
      <c r="K1472" s="23" t="s">
        <v>23</v>
      </c>
      <c r="L1472" s="23">
        <f>VLOOKUP(H1472,Regiões!$A$1:$E$79,4,FALSE)</f>
        <v>8</v>
      </c>
      <c r="M1472" s="23" t="str">
        <f>VLOOKUP(H1472,Regiões!$A$1:$E$79,5,FALSE)</f>
        <v>Centro-Oeste</v>
      </c>
      <c r="N1472" s="92">
        <v>64520.896999999997</v>
      </c>
      <c r="O1472" s="92">
        <v>102593.329</v>
      </c>
      <c r="P1472" s="91">
        <f t="shared" ref="P1472:P1484" si="62">Q1472+R1472</f>
        <v>457438.95400000003</v>
      </c>
      <c r="Q1472" s="91">
        <v>290245.179</v>
      </c>
      <c r="R1472" s="92">
        <v>167193.77499999999</v>
      </c>
      <c r="S1472" s="92">
        <v>52493.771999999997</v>
      </c>
      <c r="T1472" s="92">
        <v>677046.951</v>
      </c>
      <c r="U1472" s="91">
        <v>38522</v>
      </c>
      <c r="V1472" s="91">
        <v>17575.59</v>
      </c>
    </row>
    <row r="1473" spans="1:22" x14ac:dyDescent="0.25">
      <c r="A1473" s="27" t="str">
        <f t="shared" si="61"/>
        <v>32048072020</v>
      </c>
      <c r="B1473" s="23">
        <f>VLOOKUP(H1473,Nomes!$H$2:$I$79,2,FALSE)</f>
        <v>67</v>
      </c>
      <c r="C1473" s="23">
        <v>19</v>
      </c>
      <c r="D1473" s="23">
        <v>2020</v>
      </c>
      <c r="E1473" s="23">
        <v>32</v>
      </c>
      <c r="F1473" s="23" t="s">
        <v>14</v>
      </c>
      <c r="G1473" s="23" t="s">
        <v>169</v>
      </c>
      <c r="H1473" s="23" t="s">
        <v>170</v>
      </c>
      <c r="I1473" s="23"/>
      <c r="J1473" s="23" t="s">
        <v>32</v>
      </c>
      <c r="K1473" s="23" t="s">
        <v>33</v>
      </c>
      <c r="L1473" s="23">
        <f>VLOOKUP(H1473,Regiões!$A$1:$E$79,4,FALSE)</f>
        <v>6</v>
      </c>
      <c r="M1473" s="23" t="str">
        <f>VLOOKUP(H1473,Regiões!$A$1:$E$79,5,FALSE)</f>
        <v>Caparaó</v>
      </c>
      <c r="N1473" s="92">
        <v>18580.710999999999</v>
      </c>
      <c r="O1473" s="92">
        <v>31867.83</v>
      </c>
      <c r="P1473" s="91">
        <f t="shared" si="62"/>
        <v>113157.148</v>
      </c>
      <c r="Q1473" s="91">
        <v>62271.963000000003</v>
      </c>
      <c r="R1473" s="92">
        <v>50885.184999999998</v>
      </c>
      <c r="S1473" s="92">
        <v>9432.3459999999995</v>
      </c>
      <c r="T1473" s="92">
        <v>173038.03400000001</v>
      </c>
      <c r="U1473" s="91">
        <v>10546</v>
      </c>
      <c r="V1473" s="91">
        <v>16407.93</v>
      </c>
    </row>
    <row r="1474" spans="1:22" x14ac:dyDescent="0.25">
      <c r="A1474" s="27" t="str">
        <f t="shared" si="61"/>
        <v>32049062020</v>
      </c>
      <c r="B1474" s="23">
        <f>VLOOKUP(H1474,Nomes!$H$2:$I$79,2,FALSE)</f>
        <v>68</v>
      </c>
      <c r="C1474" s="23">
        <v>19</v>
      </c>
      <c r="D1474" s="23">
        <v>2020</v>
      </c>
      <c r="E1474" s="23">
        <v>32</v>
      </c>
      <c r="F1474" s="23" t="s">
        <v>14</v>
      </c>
      <c r="G1474" s="23" t="s">
        <v>171</v>
      </c>
      <c r="H1474" s="23" t="s">
        <v>78</v>
      </c>
      <c r="I1474" s="23"/>
      <c r="J1474" s="23" t="s">
        <v>51</v>
      </c>
      <c r="K1474" s="23" t="s">
        <v>52</v>
      </c>
      <c r="L1474" s="23">
        <f>VLOOKUP(H1474,Regiões!$A$1:$E$79,4,FALSE)</f>
        <v>9</v>
      </c>
      <c r="M1474" s="23" t="str">
        <f>VLOOKUP(H1474,Regiões!$A$1:$E$79,5,FALSE)</f>
        <v>Nordeste</v>
      </c>
      <c r="N1474" s="92">
        <v>221874.772</v>
      </c>
      <c r="O1474" s="92">
        <v>365161.09600000002</v>
      </c>
      <c r="P1474" s="91">
        <f t="shared" si="62"/>
        <v>1719291.5529999998</v>
      </c>
      <c r="Q1474" s="91">
        <v>1097221.8799999999</v>
      </c>
      <c r="R1474" s="92">
        <v>622069.67299999995</v>
      </c>
      <c r="S1474" s="92">
        <v>267585.83299999998</v>
      </c>
      <c r="T1474" s="92">
        <v>2573913.2549999999</v>
      </c>
      <c r="U1474" s="91">
        <v>132642</v>
      </c>
      <c r="V1474" s="91">
        <v>19404.96</v>
      </c>
    </row>
    <row r="1475" spans="1:22" x14ac:dyDescent="0.25">
      <c r="A1475" s="27" t="str">
        <f t="shared" si="61"/>
        <v>32049552020</v>
      </c>
      <c r="B1475" s="23">
        <f>VLOOKUP(H1475,Nomes!$H$2:$I$79,2,FALSE)</f>
        <v>69</v>
      </c>
      <c r="C1475" s="23">
        <v>19</v>
      </c>
      <c r="D1475" s="23">
        <v>2020</v>
      </c>
      <c r="E1475" s="23">
        <v>32</v>
      </c>
      <c r="F1475" s="23" t="s">
        <v>14</v>
      </c>
      <c r="G1475" s="23" t="s">
        <v>172</v>
      </c>
      <c r="H1475" s="23" t="s">
        <v>173</v>
      </c>
      <c r="I1475" s="23"/>
      <c r="J1475" s="23" t="s">
        <v>17</v>
      </c>
      <c r="K1475" s="23" t="s">
        <v>18</v>
      </c>
      <c r="L1475" s="23">
        <f>VLOOKUP(H1475,Regiões!$A$1:$E$79,4,FALSE)</f>
        <v>8</v>
      </c>
      <c r="M1475" s="23" t="str">
        <f>VLOOKUP(H1475,Regiões!$A$1:$E$79,5,FALSE)</f>
        <v>Centro-Oeste</v>
      </c>
      <c r="N1475" s="92">
        <v>41759.646999999997</v>
      </c>
      <c r="O1475" s="92">
        <v>20731.042000000001</v>
      </c>
      <c r="P1475" s="91">
        <f t="shared" si="62"/>
        <v>130018.508</v>
      </c>
      <c r="Q1475" s="91">
        <v>72981.657000000007</v>
      </c>
      <c r="R1475" s="92">
        <v>57036.851000000002</v>
      </c>
      <c r="S1475" s="92">
        <v>15422.823</v>
      </c>
      <c r="T1475" s="92">
        <v>207932.02</v>
      </c>
      <c r="U1475" s="91">
        <v>12510</v>
      </c>
      <c r="V1475" s="91">
        <v>16621.259999999998</v>
      </c>
    </row>
    <row r="1476" spans="1:22" x14ac:dyDescent="0.25">
      <c r="A1476" s="27" t="str">
        <f t="shared" si="61"/>
        <v>32050022020</v>
      </c>
      <c r="B1476" s="23">
        <f>VLOOKUP(H1476,Nomes!$H$2:$I$79,2,FALSE)</f>
        <v>70</v>
      </c>
      <c r="C1476" s="23">
        <v>19</v>
      </c>
      <c r="D1476" s="23">
        <v>2020</v>
      </c>
      <c r="E1476" s="23">
        <v>32</v>
      </c>
      <c r="F1476" s="23" t="s">
        <v>14</v>
      </c>
      <c r="G1476" s="23" t="s">
        <v>174</v>
      </c>
      <c r="H1476" s="23" t="s">
        <v>175</v>
      </c>
      <c r="I1476" s="23" t="s">
        <v>69</v>
      </c>
      <c r="J1476" s="23" t="s">
        <v>17</v>
      </c>
      <c r="K1476" s="23" t="s">
        <v>18</v>
      </c>
      <c r="L1476" s="23">
        <f>VLOOKUP(H1476,Regiões!$A$1:$E$79,4,FALSE)</f>
        <v>1</v>
      </c>
      <c r="M1476" s="23" t="str">
        <f>VLOOKUP(H1476,Regiões!$A$1:$E$79,5,FALSE)</f>
        <v>Metropolitana</v>
      </c>
      <c r="N1476" s="92">
        <v>24068.258999999998</v>
      </c>
      <c r="O1476" s="92">
        <v>5466584.6840000004</v>
      </c>
      <c r="P1476" s="91">
        <f t="shared" si="62"/>
        <v>13443172.158</v>
      </c>
      <c r="Q1476" s="91">
        <v>11196708.668</v>
      </c>
      <c r="R1476" s="92">
        <v>2246463.4900000002</v>
      </c>
      <c r="S1476" s="92">
        <v>6145832.068</v>
      </c>
      <c r="T1476" s="92">
        <v>25079657.168000001</v>
      </c>
      <c r="U1476" s="91">
        <v>527240</v>
      </c>
      <c r="V1476" s="91">
        <v>47567.82</v>
      </c>
    </row>
    <row r="1477" spans="1:22" x14ac:dyDescent="0.25">
      <c r="A1477" s="27" t="str">
        <f t="shared" si="61"/>
        <v>32050102020</v>
      </c>
      <c r="B1477" s="23">
        <f>VLOOKUP(H1477,Nomes!$H$2:$I$79,2,FALSE)</f>
        <v>71</v>
      </c>
      <c r="C1477" s="23">
        <v>19</v>
      </c>
      <c r="D1477" s="23">
        <v>2020</v>
      </c>
      <c r="E1477" s="23">
        <v>32</v>
      </c>
      <c r="F1477" s="23" t="s">
        <v>14</v>
      </c>
      <c r="G1477" s="23" t="s">
        <v>176</v>
      </c>
      <c r="H1477" s="23" t="s">
        <v>177</v>
      </c>
      <c r="I1477" s="23"/>
      <c r="J1477" s="23" t="s">
        <v>51</v>
      </c>
      <c r="K1477" s="23" t="s">
        <v>52</v>
      </c>
      <c r="L1477" s="23">
        <f>VLOOKUP(H1477,Regiões!$A$1:$E$79,4,FALSE)</f>
        <v>7</v>
      </c>
      <c r="M1477" s="23" t="str">
        <f>VLOOKUP(H1477,Regiões!$A$1:$E$79,5,FALSE)</f>
        <v>Rio Doce</v>
      </c>
      <c r="N1477" s="92">
        <v>74962.960999999996</v>
      </c>
      <c r="O1477" s="92">
        <v>101077.30499999999</v>
      </c>
      <c r="P1477" s="91">
        <f t="shared" si="62"/>
        <v>309758.20699999999</v>
      </c>
      <c r="Q1477" s="91">
        <v>159028.353</v>
      </c>
      <c r="R1477" s="92">
        <v>150729.85399999999</v>
      </c>
      <c r="S1477" s="92">
        <v>57371.023000000001</v>
      </c>
      <c r="T1477" s="92">
        <v>543169.495</v>
      </c>
      <c r="U1477" s="91">
        <v>30680</v>
      </c>
      <c r="V1477" s="91">
        <v>17704.349999999999</v>
      </c>
    </row>
    <row r="1478" spans="1:22" x14ac:dyDescent="0.25">
      <c r="A1478" s="27" t="str">
        <f t="shared" si="61"/>
        <v>32050362020</v>
      </c>
      <c r="B1478" s="23">
        <f>VLOOKUP(H1478,Nomes!$H$2:$I$79,2,FALSE)</f>
        <v>72</v>
      </c>
      <c r="C1478" s="23">
        <v>19</v>
      </c>
      <c r="D1478" s="23">
        <v>2020</v>
      </c>
      <c r="E1478" s="23">
        <v>32</v>
      </c>
      <c r="F1478" s="23" t="s">
        <v>14</v>
      </c>
      <c r="G1478" s="23" t="s">
        <v>178</v>
      </c>
      <c r="H1478" s="23" t="s">
        <v>179</v>
      </c>
      <c r="I1478" s="23"/>
      <c r="J1478" s="23" t="s">
        <v>32</v>
      </c>
      <c r="K1478" s="23" t="s">
        <v>33</v>
      </c>
      <c r="L1478" s="23">
        <f>VLOOKUP(H1478,Regiões!$A$1:$E$79,4,FALSE)</f>
        <v>5</v>
      </c>
      <c r="M1478" s="23" t="str">
        <f>VLOOKUP(H1478,Regiões!$A$1:$E$79,5,FALSE)</f>
        <v>Central Sul</v>
      </c>
      <c r="N1478" s="92">
        <v>38939.464</v>
      </c>
      <c r="O1478" s="92">
        <v>79346.19</v>
      </c>
      <c r="P1478" s="91">
        <f t="shared" si="62"/>
        <v>212175.71900000001</v>
      </c>
      <c r="Q1478" s="91">
        <v>115967.452</v>
      </c>
      <c r="R1478" s="92">
        <v>96208.267000000007</v>
      </c>
      <c r="S1478" s="92">
        <v>36109.114000000001</v>
      </c>
      <c r="T1478" s="92">
        <v>366570.48700000002</v>
      </c>
      <c r="U1478" s="91">
        <v>21591</v>
      </c>
      <c r="V1478" s="91">
        <v>16977.93</v>
      </c>
    </row>
    <row r="1479" spans="1:22" x14ac:dyDescent="0.25">
      <c r="A1479" s="27" t="str">
        <f t="shared" si="61"/>
        <v>32050692020</v>
      </c>
      <c r="B1479" s="23">
        <f>VLOOKUP(H1479,Nomes!$H$2:$I$79,2,FALSE)</f>
        <v>73</v>
      </c>
      <c r="C1479" s="23">
        <v>19</v>
      </c>
      <c r="D1479" s="23">
        <v>2020</v>
      </c>
      <c r="E1479" s="23">
        <v>32</v>
      </c>
      <c r="F1479" s="23" t="s">
        <v>14</v>
      </c>
      <c r="G1479" s="23" t="s">
        <v>180</v>
      </c>
      <c r="H1479" s="23" t="s">
        <v>181</v>
      </c>
      <c r="I1479" s="23"/>
      <c r="J1479" s="23" t="s">
        <v>17</v>
      </c>
      <c r="K1479" s="23" t="s">
        <v>18</v>
      </c>
      <c r="L1479" s="23">
        <f>VLOOKUP(H1479,Regiões!$A$1:$E$79,4,FALSE)</f>
        <v>3</v>
      </c>
      <c r="M1479" s="23" t="str">
        <f>VLOOKUP(H1479,Regiões!$A$1:$E$79,5,FALSE)</f>
        <v>Sudoeste Serrana</v>
      </c>
      <c r="N1479" s="92">
        <v>60151.19</v>
      </c>
      <c r="O1479" s="92">
        <v>89951.735000000001</v>
      </c>
      <c r="P1479" s="91">
        <f t="shared" si="62"/>
        <v>423768.076</v>
      </c>
      <c r="Q1479" s="91">
        <v>301499.39799999999</v>
      </c>
      <c r="R1479" s="92">
        <v>122268.678</v>
      </c>
      <c r="S1479" s="92">
        <v>71188.623999999996</v>
      </c>
      <c r="T1479" s="92">
        <v>645059.625</v>
      </c>
      <c r="U1479" s="91">
        <v>25745</v>
      </c>
      <c r="V1479" s="91">
        <v>25055.72</v>
      </c>
    </row>
    <row r="1480" spans="1:22" x14ac:dyDescent="0.25">
      <c r="A1480" s="27" t="str">
        <f t="shared" si="61"/>
        <v>32051012020</v>
      </c>
      <c r="B1480" s="23">
        <f>VLOOKUP(H1480,Nomes!$H$2:$I$79,2,FALSE)</f>
        <v>74</v>
      </c>
      <c r="C1480" s="23">
        <v>19</v>
      </c>
      <c r="D1480" s="23">
        <v>2020</v>
      </c>
      <c r="E1480" s="23">
        <v>32</v>
      </c>
      <c r="F1480" s="23" t="s">
        <v>14</v>
      </c>
      <c r="G1480" s="23" t="s">
        <v>182</v>
      </c>
      <c r="H1480" s="23" t="s">
        <v>183</v>
      </c>
      <c r="I1480" s="23" t="s">
        <v>69</v>
      </c>
      <c r="J1480" s="23" t="s">
        <v>17</v>
      </c>
      <c r="K1480" s="23" t="s">
        <v>18</v>
      </c>
      <c r="L1480" s="23">
        <f>VLOOKUP(H1480,Regiões!$A$1:$E$79,4,FALSE)</f>
        <v>1</v>
      </c>
      <c r="M1480" s="23" t="str">
        <f>VLOOKUP(H1480,Regiões!$A$1:$E$79,5,FALSE)</f>
        <v>Metropolitana</v>
      </c>
      <c r="N1480" s="92">
        <v>20988.991999999998</v>
      </c>
      <c r="O1480" s="92">
        <v>455933.19900000002</v>
      </c>
      <c r="P1480" s="91">
        <f t="shared" si="62"/>
        <v>2183468.6340000001</v>
      </c>
      <c r="Q1480" s="91">
        <v>1848295.4480000001</v>
      </c>
      <c r="R1480" s="92">
        <v>335173.18599999999</v>
      </c>
      <c r="S1480" s="92">
        <v>958759.05</v>
      </c>
      <c r="T1480" s="92">
        <v>3619149.875</v>
      </c>
      <c r="U1480" s="91">
        <v>79500</v>
      </c>
      <c r="V1480" s="91">
        <v>45523.9</v>
      </c>
    </row>
    <row r="1481" spans="1:22" x14ac:dyDescent="0.25">
      <c r="A1481" s="27" t="str">
        <f t="shared" si="61"/>
        <v>32051502020</v>
      </c>
      <c r="B1481" s="23">
        <f>VLOOKUP(H1481,Nomes!$H$2:$I$79,2,FALSE)</f>
        <v>75</v>
      </c>
      <c r="C1481" s="23">
        <v>19</v>
      </c>
      <c r="D1481" s="23">
        <v>2020</v>
      </c>
      <c r="E1481" s="23">
        <v>32</v>
      </c>
      <c r="F1481" s="23" t="s">
        <v>14</v>
      </c>
      <c r="G1481" s="23" t="s">
        <v>184</v>
      </c>
      <c r="H1481" s="23" t="s">
        <v>185</v>
      </c>
      <c r="I1481" s="23"/>
      <c r="J1481" s="23" t="s">
        <v>22</v>
      </c>
      <c r="K1481" s="23" t="s">
        <v>23</v>
      </c>
      <c r="L1481" s="23">
        <f>VLOOKUP(H1481,Regiões!$A$1:$E$79,4,FALSE)</f>
        <v>10</v>
      </c>
      <c r="M1481" s="23" t="str">
        <f>VLOOKUP(H1481,Regiões!$A$1:$E$79,5,FALSE)</f>
        <v>Noroeste</v>
      </c>
      <c r="N1481" s="92">
        <v>32130.985000000001</v>
      </c>
      <c r="O1481" s="92">
        <v>22359.710999999999</v>
      </c>
      <c r="P1481" s="91">
        <f t="shared" si="62"/>
        <v>87932.264999999999</v>
      </c>
      <c r="Q1481" s="91">
        <v>40168.942999999999</v>
      </c>
      <c r="R1481" s="92">
        <v>47763.322</v>
      </c>
      <c r="S1481" s="92">
        <v>7895.59</v>
      </c>
      <c r="T1481" s="92">
        <v>150318.54999999999</v>
      </c>
      <c r="U1481" s="91">
        <v>9244</v>
      </c>
      <c r="V1481" s="91">
        <v>16261.2</v>
      </c>
    </row>
    <row r="1482" spans="1:22" x14ac:dyDescent="0.25">
      <c r="A1482" s="27" t="str">
        <f t="shared" si="61"/>
        <v>32051762020</v>
      </c>
      <c r="B1482" s="23">
        <f>VLOOKUP(H1482,Nomes!$H$2:$I$79,2,FALSE)</f>
        <v>76</v>
      </c>
      <c r="C1482" s="23">
        <v>19</v>
      </c>
      <c r="D1482" s="23">
        <v>2020</v>
      </c>
      <c r="E1482" s="23">
        <v>32</v>
      </c>
      <c r="F1482" s="23" t="s">
        <v>14</v>
      </c>
      <c r="G1482" s="23" t="s">
        <v>186</v>
      </c>
      <c r="H1482" s="23" t="s">
        <v>187</v>
      </c>
      <c r="I1482" s="23"/>
      <c r="J1482" s="23" t="s">
        <v>22</v>
      </c>
      <c r="K1482" s="23" t="s">
        <v>23</v>
      </c>
      <c r="L1482" s="23">
        <f>VLOOKUP(H1482,Regiões!$A$1:$E$79,4,FALSE)</f>
        <v>8</v>
      </c>
      <c r="M1482" s="23" t="str">
        <f>VLOOKUP(H1482,Regiões!$A$1:$E$79,5,FALSE)</f>
        <v>Centro-Oeste</v>
      </c>
      <c r="N1482" s="92">
        <v>101196.027</v>
      </c>
      <c r="O1482" s="92">
        <v>19374.282999999999</v>
      </c>
      <c r="P1482" s="91">
        <f t="shared" si="62"/>
        <v>176207.761</v>
      </c>
      <c r="Q1482" s="91">
        <v>102513.995</v>
      </c>
      <c r="R1482" s="92">
        <v>73693.766000000003</v>
      </c>
      <c r="S1482" s="92">
        <v>19844.476999999999</v>
      </c>
      <c r="T1482" s="92">
        <v>316622.54800000001</v>
      </c>
      <c r="U1482" s="91">
        <v>14073</v>
      </c>
      <c r="V1482" s="91">
        <v>22498.58</v>
      </c>
    </row>
    <row r="1483" spans="1:22" x14ac:dyDescent="0.25">
      <c r="A1483" s="27" t="str">
        <f t="shared" si="61"/>
        <v>32052002020</v>
      </c>
      <c r="B1483" s="23">
        <f>VLOOKUP(H1483,Nomes!$H$2:$I$79,2,FALSE)</f>
        <v>77</v>
      </c>
      <c r="C1483" s="23">
        <v>19</v>
      </c>
      <c r="D1483" s="23">
        <v>2020</v>
      </c>
      <c r="E1483" s="23">
        <v>32</v>
      </c>
      <c r="F1483" s="23" t="s">
        <v>14</v>
      </c>
      <c r="G1483" s="23" t="s">
        <v>188</v>
      </c>
      <c r="H1483" s="23" t="s">
        <v>189</v>
      </c>
      <c r="I1483" s="23" t="s">
        <v>69</v>
      </c>
      <c r="J1483" s="23" t="s">
        <v>17</v>
      </c>
      <c r="K1483" s="23" t="s">
        <v>18</v>
      </c>
      <c r="L1483" s="23">
        <f>VLOOKUP(H1483,Regiões!$A$1:$E$79,4,FALSE)</f>
        <v>1</v>
      </c>
      <c r="M1483" s="23" t="str">
        <f>VLOOKUP(H1483,Regiões!$A$1:$E$79,5,FALSE)</f>
        <v>Metropolitana</v>
      </c>
      <c r="N1483" s="92">
        <v>18116.742999999999</v>
      </c>
      <c r="O1483" s="92">
        <v>1688546.7990000001</v>
      </c>
      <c r="P1483" s="91">
        <f t="shared" si="62"/>
        <v>8660351.2259999998</v>
      </c>
      <c r="Q1483" s="91">
        <v>6670714.7599999998</v>
      </c>
      <c r="R1483" s="92">
        <v>1989636.466</v>
      </c>
      <c r="S1483" s="92">
        <v>2223899.7599999998</v>
      </c>
      <c r="T1483" s="92">
        <v>12590914.528000001</v>
      </c>
      <c r="U1483" s="91">
        <v>501325</v>
      </c>
      <c r="V1483" s="91">
        <v>25115.27</v>
      </c>
    </row>
    <row r="1484" spans="1:22" x14ac:dyDescent="0.25">
      <c r="A1484" s="27" t="str">
        <f t="shared" si="61"/>
        <v>32053092020</v>
      </c>
      <c r="B1484" s="23">
        <f>VLOOKUP(H1484,Nomes!$H$2:$I$79,2,FALSE)</f>
        <v>78</v>
      </c>
      <c r="C1484" s="23">
        <v>19</v>
      </c>
      <c r="D1484" s="23">
        <v>2020</v>
      </c>
      <c r="E1484" s="23">
        <v>32</v>
      </c>
      <c r="F1484" s="23" t="s">
        <v>14</v>
      </c>
      <c r="G1484" s="23" t="s">
        <v>190</v>
      </c>
      <c r="H1484" s="23" t="s">
        <v>71</v>
      </c>
      <c r="I1484" s="23" t="s">
        <v>69</v>
      </c>
      <c r="J1484" s="23" t="s">
        <v>17</v>
      </c>
      <c r="K1484" s="23" t="s">
        <v>18</v>
      </c>
      <c r="L1484" s="23">
        <f>VLOOKUP(H1484,Regiões!$A$1:$E$79,4,FALSE)</f>
        <v>1</v>
      </c>
      <c r="M1484" s="23" t="str">
        <f>VLOOKUP(H1484,Regiões!$A$1:$E$79,5,FALSE)</f>
        <v>Metropolitana</v>
      </c>
      <c r="N1484" s="92">
        <v>17609.645</v>
      </c>
      <c r="O1484" s="92">
        <v>5181981.8650000002</v>
      </c>
      <c r="P1484" s="91">
        <f t="shared" si="62"/>
        <v>14556714.025999999</v>
      </c>
      <c r="Q1484" s="91">
        <v>12642034.085999999</v>
      </c>
      <c r="R1484" s="92">
        <v>1914679.94</v>
      </c>
      <c r="S1484" s="92">
        <v>5717592.7699999996</v>
      </c>
      <c r="T1484" s="92">
        <v>25473898.306000002</v>
      </c>
      <c r="U1484" s="91">
        <v>365855</v>
      </c>
      <c r="V1484" s="91">
        <v>69628.399999999994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Planilha16"/>
  <dimension ref="A3:V5967"/>
  <sheetViews>
    <sheetView workbookViewId="0">
      <pane xSplit="2" ySplit="3" topLeftCell="S4" activePane="bottomRight" state="frozen"/>
      <selection pane="topRight" activeCell="C1" sqref="C1"/>
      <selection pane="bottomLeft" activeCell="A4" sqref="A4"/>
      <selection pane="bottomRight" activeCell="U4" sqref="U4"/>
    </sheetView>
  </sheetViews>
  <sheetFormatPr defaultRowHeight="15" x14ac:dyDescent="0.25"/>
  <cols>
    <col min="1" max="1" width="14.140625" customWidth="1"/>
    <col min="2" max="2" width="48" style="66" customWidth="1"/>
    <col min="3" max="11" width="10.140625" customWidth="1"/>
    <col min="12" max="15" width="11.140625" customWidth="1"/>
    <col min="16" max="21" width="11.140625" bestFit="1" customWidth="1"/>
    <col min="22" max="22" width="7" bestFit="1" customWidth="1"/>
    <col min="23" max="23" width="68.85546875" customWidth="1"/>
    <col min="24" max="24" width="134.5703125" customWidth="1"/>
    <col min="25" max="25" width="136" customWidth="1"/>
    <col min="26" max="26" width="117" customWidth="1"/>
    <col min="27" max="27" width="79.7109375" customWidth="1"/>
    <col min="28" max="28" width="55.5703125" customWidth="1"/>
    <col min="29" max="29" width="47.28515625" customWidth="1"/>
    <col min="30" max="30" width="68.85546875" customWidth="1"/>
    <col min="31" max="31" width="134.5703125" customWidth="1"/>
    <col min="32" max="32" width="136" customWidth="1"/>
    <col min="33" max="33" width="117" customWidth="1"/>
    <col min="34" max="34" width="79.7109375" customWidth="1"/>
    <col min="35" max="35" width="55.5703125" customWidth="1"/>
    <col min="36" max="36" width="47.28515625" customWidth="1"/>
    <col min="37" max="37" width="68.85546875" customWidth="1"/>
    <col min="38" max="38" width="134.5703125" customWidth="1"/>
    <col min="39" max="39" width="136" customWidth="1"/>
    <col min="40" max="40" width="117" customWidth="1"/>
    <col min="41" max="41" width="79.7109375" customWidth="1"/>
    <col min="42" max="42" width="55.5703125" customWidth="1"/>
    <col min="43" max="43" width="47.28515625" customWidth="1"/>
    <col min="44" max="44" width="68.85546875" customWidth="1"/>
    <col min="45" max="45" width="134.5703125" bestFit="1" customWidth="1"/>
    <col min="46" max="46" width="136" customWidth="1"/>
    <col min="47" max="47" width="117" customWidth="1"/>
    <col min="48" max="48" width="79.7109375" customWidth="1"/>
    <col min="49" max="49" width="55.5703125" customWidth="1"/>
    <col min="50" max="50" width="47.28515625" customWidth="1"/>
    <col min="51" max="51" width="68.85546875" customWidth="1"/>
    <col min="52" max="52" width="134.5703125" customWidth="1"/>
    <col min="53" max="53" width="136" customWidth="1"/>
    <col min="54" max="54" width="117" customWidth="1"/>
    <col min="55" max="55" width="79.7109375" customWidth="1"/>
    <col min="56" max="56" width="55.5703125" customWidth="1"/>
    <col min="57" max="57" width="47.28515625" customWidth="1"/>
    <col min="58" max="58" width="68.85546875" customWidth="1"/>
    <col min="59" max="59" width="134.5703125" customWidth="1"/>
    <col min="60" max="60" width="136" customWidth="1"/>
    <col min="61" max="61" width="117" bestFit="1" customWidth="1"/>
    <col min="62" max="62" width="79.7109375" bestFit="1" customWidth="1"/>
    <col min="63" max="63" width="55.5703125" customWidth="1"/>
    <col min="64" max="64" width="47.28515625" customWidth="1"/>
    <col min="65" max="65" width="68.85546875" customWidth="1"/>
    <col min="66" max="66" width="134.5703125" bestFit="1" customWidth="1"/>
    <col min="67" max="67" width="136" customWidth="1"/>
    <col min="68" max="68" width="117" customWidth="1"/>
    <col min="69" max="69" width="79.7109375" customWidth="1"/>
    <col min="70" max="70" width="55.5703125" customWidth="1"/>
    <col min="71" max="71" width="47.28515625" customWidth="1"/>
    <col min="72" max="72" width="68.85546875" customWidth="1"/>
    <col min="73" max="73" width="134.5703125" bestFit="1" customWidth="1"/>
    <col min="74" max="74" width="136" bestFit="1" customWidth="1"/>
    <col min="75" max="75" width="117" customWidth="1"/>
    <col min="76" max="76" width="79.7109375" customWidth="1"/>
    <col min="77" max="77" width="55.5703125" customWidth="1"/>
    <col min="78" max="78" width="47.28515625" customWidth="1"/>
    <col min="79" max="79" width="68.85546875" bestFit="1" customWidth="1"/>
    <col min="80" max="80" width="134.5703125" bestFit="1" customWidth="1"/>
    <col min="81" max="81" width="136" bestFit="1" customWidth="1"/>
    <col min="82" max="82" width="117" customWidth="1"/>
    <col min="83" max="83" width="79.7109375" customWidth="1"/>
    <col min="84" max="84" width="55.5703125" customWidth="1"/>
    <col min="85" max="85" width="47.28515625" bestFit="1" customWidth="1"/>
    <col min="86" max="86" width="68.85546875" bestFit="1" customWidth="1"/>
    <col min="87" max="87" width="134.5703125" bestFit="1" customWidth="1"/>
    <col min="88" max="88" width="136" bestFit="1" customWidth="1"/>
    <col min="89" max="89" width="117" bestFit="1" customWidth="1"/>
    <col min="90" max="90" width="79.7109375" bestFit="1" customWidth="1"/>
    <col min="91" max="91" width="55.5703125" bestFit="1" customWidth="1"/>
    <col min="92" max="92" width="47.28515625" bestFit="1" customWidth="1"/>
    <col min="93" max="93" width="68.85546875" bestFit="1" customWidth="1"/>
    <col min="94" max="94" width="134.5703125" bestFit="1" customWidth="1"/>
    <col min="95" max="95" width="136" bestFit="1" customWidth="1"/>
    <col min="96" max="96" width="117" bestFit="1" customWidth="1"/>
    <col min="97" max="97" width="79.7109375" bestFit="1" customWidth="1"/>
    <col min="98" max="98" width="55.5703125" bestFit="1" customWidth="1"/>
  </cols>
  <sheetData>
    <row r="3" spans="1:22" x14ac:dyDescent="0.25">
      <c r="B3" s="67"/>
      <c r="C3" s="67">
        <v>2002</v>
      </c>
      <c r="D3" s="67">
        <v>2003</v>
      </c>
      <c r="E3" s="67">
        <v>2004</v>
      </c>
      <c r="F3" s="67">
        <v>2005</v>
      </c>
      <c r="G3" s="67">
        <v>2006</v>
      </c>
      <c r="H3" s="67">
        <v>2007</v>
      </c>
      <c r="I3" s="67">
        <v>2008</v>
      </c>
      <c r="J3" s="67">
        <v>2009</v>
      </c>
      <c r="K3" s="67">
        <v>2010</v>
      </c>
      <c r="L3" s="67">
        <v>2011</v>
      </c>
      <c r="M3" s="67">
        <v>2012</v>
      </c>
      <c r="N3" s="67">
        <v>2013</v>
      </c>
      <c r="O3" s="67">
        <v>2014</v>
      </c>
      <c r="P3" s="67">
        <v>2015</v>
      </c>
      <c r="Q3" s="67">
        <v>2016</v>
      </c>
      <c r="R3" s="67">
        <v>2017</v>
      </c>
      <c r="S3" s="67">
        <v>2018</v>
      </c>
      <c r="T3" s="67">
        <v>2019</v>
      </c>
      <c r="U3" s="67">
        <v>2020</v>
      </c>
      <c r="V3" s="67" t="s">
        <v>337</v>
      </c>
    </row>
    <row r="4" spans="1:22" ht="30" x14ac:dyDescent="0.25">
      <c r="A4">
        <v>1</v>
      </c>
      <c r="B4" s="97" t="s">
        <v>257</v>
      </c>
      <c r="C4" s="98">
        <v>784413.92300000007</v>
      </c>
      <c r="D4" s="98">
        <v>939678.8330000001</v>
      </c>
      <c r="E4" s="98">
        <v>1243588.3430000003</v>
      </c>
      <c r="F4" s="98">
        <v>1520321.8530000004</v>
      </c>
      <c r="G4" s="98">
        <v>1771789.014</v>
      </c>
      <c r="H4" s="98">
        <v>1784128.0680000002</v>
      </c>
      <c r="I4" s="98">
        <v>2067706.7509999997</v>
      </c>
      <c r="J4" s="98">
        <v>1990830.9809999999</v>
      </c>
      <c r="K4" s="98">
        <v>2243197.1949999989</v>
      </c>
      <c r="L4" s="98">
        <v>2985713.9049999998</v>
      </c>
      <c r="M4" s="98">
        <v>3176201.3989999997</v>
      </c>
      <c r="N4" s="98">
        <v>3181360.9050000007</v>
      </c>
      <c r="O4" s="98">
        <v>3725461.4109999994</v>
      </c>
      <c r="P4" s="98">
        <v>3780658.9410000024</v>
      </c>
      <c r="Q4" s="98">
        <v>4268658.0219999989</v>
      </c>
      <c r="R4" s="98">
        <v>4487418.2849999992</v>
      </c>
      <c r="S4" s="98">
        <v>4383171.1460000006</v>
      </c>
      <c r="T4" s="98">
        <v>4151890.1369999996</v>
      </c>
      <c r="U4" s="98">
        <v>5223319.618999999</v>
      </c>
      <c r="V4" s="98"/>
    </row>
    <row r="5" spans="1:22" ht="45" x14ac:dyDescent="0.25">
      <c r="A5">
        <v>2</v>
      </c>
      <c r="B5" s="97" t="s">
        <v>230</v>
      </c>
      <c r="C5" s="98">
        <v>8164182.0670000007</v>
      </c>
      <c r="D5" s="98">
        <v>9308734.7260000017</v>
      </c>
      <c r="E5" s="98">
        <v>11598311.883000001</v>
      </c>
      <c r="F5" s="98">
        <v>14125266.847000003</v>
      </c>
      <c r="G5" s="98">
        <v>16796218.924000002</v>
      </c>
      <c r="H5" s="98">
        <v>18787186.070000004</v>
      </c>
      <c r="I5" s="98">
        <v>22249536.428000003</v>
      </c>
      <c r="J5" s="98">
        <v>17926728.155000001</v>
      </c>
      <c r="K5" s="98">
        <v>26949550.398999996</v>
      </c>
      <c r="L5" s="98">
        <v>37166208.555999994</v>
      </c>
      <c r="M5" s="98">
        <v>40943377.524000019</v>
      </c>
      <c r="N5" s="98">
        <v>39529666.736999996</v>
      </c>
      <c r="O5" s="98">
        <v>42713516.54999999</v>
      </c>
      <c r="P5" s="98">
        <v>31209703.055000003</v>
      </c>
      <c r="Q5" s="98">
        <v>22591139.612999998</v>
      </c>
      <c r="R5" s="98">
        <v>21310119.997000005</v>
      </c>
      <c r="S5" s="98">
        <v>37612827.160000004</v>
      </c>
      <c r="T5" s="98">
        <v>30481764.274</v>
      </c>
      <c r="U5" s="98">
        <v>31468833.016000003</v>
      </c>
      <c r="V5" s="98"/>
    </row>
    <row r="6" spans="1:22" ht="60" x14ac:dyDescent="0.25">
      <c r="A6">
        <v>3</v>
      </c>
      <c r="B6" s="97" t="s">
        <v>231</v>
      </c>
      <c r="C6" s="98">
        <v>13356620.787000002</v>
      </c>
      <c r="D6" s="98">
        <v>15342320.766999997</v>
      </c>
      <c r="E6" s="98">
        <v>18800119.109999999</v>
      </c>
      <c r="F6" s="98">
        <v>21514676.164999999</v>
      </c>
      <c r="G6" s="98">
        <v>24281956.474000007</v>
      </c>
      <c r="H6" s="98">
        <v>27655631.118999995</v>
      </c>
      <c r="I6" s="98">
        <v>32730025.559</v>
      </c>
      <c r="J6" s="98">
        <v>36007914.832000002</v>
      </c>
      <c r="K6" s="98">
        <v>40625179.229000002</v>
      </c>
      <c r="L6" s="98">
        <v>45974762.921000004</v>
      </c>
      <c r="M6" s="98">
        <v>51838725.638999991</v>
      </c>
      <c r="N6" s="98">
        <v>54970939.582000002</v>
      </c>
      <c r="O6" s="98">
        <v>63365191.040000007</v>
      </c>
      <c r="P6" s="98">
        <v>65499325.730000004</v>
      </c>
      <c r="Q6" s="98">
        <v>65368438.548999995</v>
      </c>
      <c r="R6" s="98">
        <v>69713117.048999995</v>
      </c>
      <c r="S6" s="98">
        <v>74265870.284999996</v>
      </c>
      <c r="T6" s="98">
        <v>80179172.044</v>
      </c>
      <c r="U6" s="98">
        <v>78167996.03899999</v>
      </c>
      <c r="V6" s="98"/>
    </row>
    <row r="7" spans="1:22" ht="60" x14ac:dyDescent="0.25">
      <c r="A7">
        <v>4</v>
      </c>
      <c r="B7" s="97" t="s">
        <v>232</v>
      </c>
      <c r="C7" s="98">
        <v>9766872.4819999989</v>
      </c>
      <c r="D7" s="98">
        <v>10953541.586999999</v>
      </c>
      <c r="E7" s="98">
        <v>13844020.954</v>
      </c>
      <c r="F7" s="98">
        <v>15665874.508000003</v>
      </c>
      <c r="G7" s="98">
        <v>17707715.287</v>
      </c>
      <c r="H7" s="98">
        <v>19891810.713999998</v>
      </c>
      <c r="I7" s="98">
        <v>23914052.611000001</v>
      </c>
      <c r="J7" s="98">
        <v>26366196.877000004</v>
      </c>
      <c r="K7" s="98">
        <v>29493029.507000003</v>
      </c>
      <c r="L7" s="98">
        <v>33947168.822999991</v>
      </c>
      <c r="M7" s="98">
        <v>38436318.300000004</v>
      </c>
      <c r="N7" s="98">
        <v>40287985.254000008</v>
      </c>
      <c r="O7" s="98">
        <v>47948489.393999994</v>
      </c>
      <c r="P7" s="98">
        <v>49623438.321999997</v>
      </c>
      <c r="Q7" s="98">
        <v>48999880.561000004</v>
      </c>
      <c r="R7" s="98">
        <v>53077025.262000009</v>
      </c>
      <c r="S7" s="98">
        <v>56539190.177000001</v>
      </c>
      <c r="T7" s="98">
        <v>61227310.033999987</v>
      </c>
      <c r="U7" s="98">
        <v>59074177.906000003</v>
      </c>
      <c r="V7" s="98"/>
    </row>
    <row r="8" spans="1:22" ht="60" x14ac:dyDescent="0.25">
      <c r="A8">
        <v>5</v>
      </c>
      <c r="B8" s="97" t="s">
        <v>233</v>
      </c>
      <c r="C8" s="98">
        <v>3589748.3049999988</v>
      </c>
      <c r="D8" s="98">
        <v>4388779.18</v>
      </c>
      <c r="E8" s="98">
        <v>4956098.1559999995</v>
      </c>
      <c r="F8" s="98">
        <v>5848801.6569999997</v>
      </c>
      <c r="G8" s="98">
        <v>6574241.186999999</v>
      </c>
      <c r="H8" s="98">
        <v>7763820.4050000012</v>
      </c>
      <c r="I8" s="98">
        <v>8815972.9479999989</v>
      </c>
      <c r="J8" s="98">
        <v>9641717.9549999982</v>
      </c>
      <c r="K8" s="98">
        <v>11132149.722000001</v>
      </c>
      <c r="L8" s="98">
        <v>12027594.098000001</v>
      </c>
      <c r="M8" s="98">
        <v>13402407.339000002</v>
      </c>
      <c r="N8" s="98">
        <v>14682954.327999996</v>
      </c>
      <c r="O8" s="98">
        <v>15416701.646</v>
      </c>
      <c r="P8" s="98">
        <v>15875887.407999998</v>
      </c>
      <c r="Q8" s="98">
        <v>16368557.988</v>
      </c>
      <c r="R8" s="98">
        <v>16636091.786999995</v>
      </c>
      <c r="S8" s="98">
        <v>17726680.108000003</v>
      </c>
      <c r="T8" s="98">
        <v>18951862.010000002</v>
      </c>
      <c r="U8" s="98">
        <v>19093818.133000005</v>
      </c>
      <c r="V8" s="98"/>
    </row>
    <row r="9" spans="1:22" ht="45" x14ac:dyDescent="0.25">
      <c r="A9">
        <v>6</v>
      </c>
      <c r="B9" s="97" t="s">
        <v>234</v>
      </c>
      <c r="C9" s="98">
        <v>4743779.7699999996</v>
      </c>
      <c r="D9" s="98">
        <v>5928371.4590000007</v>
      </c>
      <c r="E9" s="98">
        <v>8090619.0710000005</v>
      </c>
      <c r="F9" s="98">
        <v>9860322.7469999995</v>
      </c>
      <c r="G9" s="98">
        <v>10613904.042000001</v>
      </c>
      <c r="H9" s="98">
        <v>12431449.710000001</v>
      </c>
      <c r="I9" s="98">
        <v>15043889.360999998</v>
      </c>
      <c r="J9" s="98">
        <v>13289886.769000001</v>
      </c>
      <c r="K9" s="98">
        <v>15492357.734000001</v>
      </c>
      <c r="L9" s="98">
        <v>19849536.796</v>
      </c>
      <c r="M9" s="98">
        <v>20892275.975000005</v>
      </c>
      <c r="N9" s="98">
        <v>19592379.711999997</v>
      </c>
      <c r="O9" s="98">
        <v>18979612.147</v>
      </c>
      <c r="P9" s="98">
        <v>19876292.190999996</v>
      </c>
      <c r="Q9" s="98">
        <v>17036186.913999997</v>
      </c>
      <c r="R9" s="98">
        <v>17889281.461999997</v>
      </c>
      <c r="S9" s="98">
        <v>20758186.278999999</v>
      </c>
      <c r="T9" s="98">
        <v>22532768.971999999</v>
      </c>
      <c r="U9" s="98">
        <v>23585773.687000003</v>
      </c>
      <c r="V9" s="98"/>
    </row>
    <row r="10" spans="1:22" x14ac:dyDescent="0.25">
      <c r="A10">
        <v>7</v>
      </c>
      <c r="B10" s="67" t="s">
        <v>310</v>
      </c>
      <c r="C10" s="98">
        <v>27048996.552000005</v>
      </c>
      <c r="D10" s="98">
        <v>31519105.782000005</v>
      </c>
      <c r="E10" s="98">
        <v>39732638.402999997</v>
      </c>
      <c r="F10" s="98">
        <v>47020587.606999993</v>
      </c>
      <c r="G10" s="98">
        <v>53463868.453000009</v>
      </c>
      <c r="H10" s="98">
        <v>60658394.971000008</v>
      </c>
      <c r="I10" s="98">
        <v>72091158.093999997</v>
      </c>
      <c r="J10" s="98">
        <v>69215360.729999989</v>
      </c>
      <c r="K10" s="98">
        <v>85310284.544999987</v>
      </c>
      <c r="L10" s="98">
        <v>105976222.185</v>
      </c>
      <c r="M10" s="98">
        <v>116850580.542</v>
      </c>
      <c r="N10" s="98">
        <v>117274346.94299999</v>
      </c>
      <c r="O10" s="98">
        <v>128783781.147</v>
      </c>
      <c r="P10" s="98">
        <v>120365979.91400003</v>
      </c>
      <c r="Q10" s="98">
        <v>109264423.09299998</v>
      </c>
      <c r="R10" s="98">
        <v>113399936.78500003</v>
      </c>
      <c r="S10" s="98">
        <v>137020054.86999995</v>
      </c>
      <c r="T10" s="98">
        <v>137345595.43099999</v>
      </c>
      <c r="U10" s="98">
        <v>138445922.361</v>
      </c>
      <c r="V10" s="98"/>
    </row>
    <row r="11" spans="1:22" x14ac:dyDescent="0.25">
      <c r="A11">
        <v>8</v>
      </c>
      <c r="B11" s="67" t="s">
        <v>309</v>
      </c>
      <c r="C11" s="98">
        <v>3201722</v>
      </c>
      <c r="D11" s="98">
        <v>3250219</v>
      </c>
      <c r="E11" s="98">
        <v>3352024</v>
      </c>
      <c r="F11" s="98">
        <v>3408365</v>
      </c>
      <c r="G11" s="98">
        <v>3464285</v>
      </c>
      <c r="H11" s="98">
        <v>3351669</v>
      </c>
      <c r="I11" s="98">
        <v>3453648</v>
      </c>
      <c r="J11" s="98">
        <v>3487199</v>
      </c>
      <c r="K11" s="98">
        <v>3512672</v>
      </c>
      <c r="L11" s="98">
        <v>3547055</v>
      </c>
      <c r="M11" s="98">
        <v>3578067</v>
      </c>
      <c r="N11" s="98">
        <v>3839366</v>
      </c>
      <c r="O11" s="98">
        <v>3885049</v>
      </c>
      <c r="P11" s="98">
        <v>3929911</v>
      </c>
      <c r="Q11" s="98">
        <v>3973697</v>
      </c>
      <c r="R11" s="98">
        <v>4016356</v>
      </c>
      <c r="S11" s="98">
        <v>3972388</v>
      </c>
      <c r="T11" s="98">
        <v>4018650</v>
      </c>
      <c r="U11" s="98">
        <v>4064052</v>
      </c>
      <c r="V11" s="98"/>
    </row>
    <row r="12" spans="1:22" x14ac:dyDescent="0.25">
      <c r="A12">
        <v>9</v>
      </c>
      <c r="B12" s="67" t="s">
        <v>305</v>
      </c>
      <c r="C12" s="98">
        <v>421735.98483873159</v>
      </c>
      <c r="D12" s="98">
        <v>495499.26891584974</v>
      </c>
      <c r="E12" s="98">
        <v>588887.05915140326</v>
      </c>
      <c r="F12" s="98">
        <v>734275.61424277292</v>
      </c>
      <c r="G12" s="98">
        <v>790875.34449647414</v>
      </c>
      <c r="H12" s="98">
        <v>996898.98864340654</v>
      </c>
      <c r="I12" s="98">
        <v>1178290.8302358456</v>
      </c>
      <c r="J12" s="98">
        <v>1103760.3059947854</v>
      </c>
      <c r="K12" s="98">
        <v>1505207.64</v>
      </c>
      <c r="L12" s="98">
        <v>2182512.27</v>
      </c>
      <c r="M12" s="98">
        <v>2536474.6100000003</v>
      </c>
      <c r="N12" s="98">
        <v>2377589.4900000002</v>
      </c>
      <c r="O12" s="98">
        <v>2611794.4600000004</v>
      </c>
      <c r="P12" s="98">
        <v>2152949.8200000008</v>
      </c>
      <c r="Q12" s="98">
        <v>1655566.2899999998</v>
      </c>
      <c r="R12" s="98">
        <v>1847768.9100000006</v>
      </c>
      <c r="S12" s="98">
        <v>2337565.2600000007</v>
      </c>
      <c r="T12" s="98">
        <v>2301379.8899999992</v>
      </c>
      <c r="U12" s="98">
        <v>2144010.1500000004</v>
      </c>
      <c r="V12" s="98"/>
    </row>
    <row r="13" spans="1:22" x14ac:dyDescent="0.25">
      <c r="B13"/>
    </row>
    <row r="14" spans="1:22" x14ac:dyDescent="0.25">
      <c r="B14"/>
    </row>
    <row r="15" spans="1:22" x14ac:dyDescent="0.25">
      <c r="B15"/>
    </row>
    <row r="16" spans="1:22" x14ac:dyDescent="0.25">
      <c r="B16"/>
    </row>
    <row r="17" spans="2:2" x14ac:dyDescent="0.25">
      <c r="B17"/>
    </row>
    <row r="18" spans="2:2" x14ac:dyDescent="0.25">
      <c r="B18"/>
    </row>
    <row r="19" spans="2:2" x14ac:dyDescent="0.25">
      <c r="B19"/>
    </row>
    <row r="20" spans="2:2" x14ac:dyDescent="0.25">
      <c r="B20"/>
    </row>
    <row r="21" spans="2:2" x14ac:dyDescent="0.25">
      <c r="B21"/>
    </row>
    <row r="22" spans="2:2" x14ac:dyDescent="0.25">
      <c r="B22"/>
    </row>
    <row r="23" spans="2:2" x14ac:dyDescent="0.25">
      <c r="B23"/>
    </row>
    <row r="24" spans="2:2" x14ac:dyDescent="0.25">
      <c r="B24"/>
    </row>
    <row r="25" spans="2:2" x14ac:dyDescent="0.25">
      <c r="B25"/>
    </row>
    <row r="26" spans="2:2" x14ac:dyDescent="0.25">
      <c r="B26"/>
    </row>
    <row r="27" spans="2:2" x14ac:dyDescent="0.25">
      <c r="B27"/>
    </row>
    <row r="28" spans="2:2" x14ac:dyDescent="0.25">
      <c r="B28"/>
    </row>
    <row r="29" spans="2:2" x14ac:dyDescent="0.25">
      <c r="B29"/>
    </row>
    <row r="30" spans="2:2" x14ac:dyDescent="0.25">
      <c r="B30"/>
    </row>
    <row r="31" spans="2:2" x14ac:dyDescent="0.25">
      <c r="B31"/>
    </row>
    <row r="32" spans="2:2" x14ac:dyDescent="0.25">
      <c r="B32"/>
    </row>
    <row r="33" spans="2:2" x14ac:dyDescent="0.25">
      <c r="B33"/>
    </row>
    <row r="34" spans="2:2" x14ac:dyDescent="0.25">
      <c r="B34"/>
    </row>
    <row r="35" spans="2:2" x14ac:dyDescent="0.25">
      <c r="B35"/>
    </row>
    <row r="36" spans="2:2" x14ac:dyDescent="0.25">
      <c r="B36"/>
    </row>
    <row r="37" spans="2:2" x14ac:dyDescent="0.25">
      <c r="B37"/>
    </row>
    <row r="38" spans="2:2" x14ac:dyDescent="0.25">
      <c r="B38"/>
    </row>
    <row r="39" spans="2:2" x14ac:dyDescent="0.25">
      <c r="B39"/>
    </row>
    <row r="40" spans="2:2" x14ac:dyDescent="0.25">
      <c r="B40"/>
    </row>
    <row r="41" spans="2:2" x14ac:dyDescent="0.25">
      <c r="B41"/>
    </row>
    <row r="42" spans="2:2" x14ac:dyDescent="0.25">
      <c r="B42"/>
    </row>
    <row r="43" spans="2:2" x14ac:dyDescent="0.25">
      <c r="B43"/>
    </row>
    <row r="44" spans="2:2" x14ac:dyDescent="0.25">
      <c r="B44"/>
    </row>
    <row r="45" spans="2:2" x14ac:dyDescent="0.25">
      <c r="B45"/>
    </row>
    <row r="46" spans="2:2" x14ac:dyDescent="0.25">
      <c r="B46"/>
    </row>
    <row r="47" spans="2:2" x14ac:dyDescent="0.25">
      <c r="B47"/>
    </row>
    <row r="48" spans="2:2" x14ac:dyDescent="0.25">
      <c r="B48"/>
    </row>
    <row r="49" spans="2:2" x14ac:dyDescent="0.25">
      <c r="B49"/>
    </row>
    <row r="50" spans="2:2" x14ac:dyDescent="0.25">
      <c r="B50"/>
    </row>
    <row r="51" spans="2:2" x14ac:dyDescent="0.25">
      <c r="B51"/>
    </row>
    <row r="52" spans="2:2" x14ac:dyDescent="0.25">
      <c r="B52"/>
    </row>
    <row r="53" spans="2:2" x14ac:dyDescent="0.25">
      <c r="B53"/>
    </row>
    <row r="54" spans="2:2" x14ac:dyDescent="0.25">
      <c r="B54"/>
    </row>
    <row r="55" spans="2:2" x14ac:dyDescent="0.25">
      <c r="B55"/>
    </row>
    <row r="56" spans="2:2" x14ac:dyDescent="0.25">
      <c r="B56"/>
    </row>
    <row r="57" spans="2:2" x14ac:dyDescent="0.25">
      <c r="B57"/>
    </row>
    <row r="58" spans="2:2" x14ac:dyDescent="0.25">
      <c r="B58"/>
    </row>
    <row r="59" spans="2:2" x14ac:dyDescent="0.25">
      <c r="B59"/>
    </row>
    <row r="60" spans="2:2" x14ac:dyDescent="0.25">
      <c r="B60"/>
    </row>
    <row r="61" spans="2:2" x14ac:dyDescent="0.25">
      <c r="B61"/>
    </row>
    <row r="62" spans="2:2" x14ac:dyDescent="0.25">
      <c r="B62"/>
    </row>
    <row r="63" spans="2:2" x14ac:dyDescent="0.25">
      <c r="B63"/>
    </row>
    <row r="64" spans="2:2" x14ac:dyDescent="0.25">
      <c r="B64"/>
    </row>
    <row r="65" spans="2:2" x14ac:dyDescent="0.25">
      <c r="B65"/>
    </row>
    <row r="66" spans="2:2" x14ac:dyDescent="0.25">
      <c r="B66"/>
    </row>
    <row r="67" spans="2:2" x14ac:dyDescent="0.25">
      <c r="B67"/>
    </row>
    <row r="68" spans="2:2" x14ac:dyDescent="0.25">
      <c r="B68"/>
    </row>
    <row r="69" spans="2:2" x14ac:dyDescent="0.25">
      <c r="B69"/>
    </row>
    <row r="70" spans="2:2" x14ac:dyDescent="0.25">
      <c r="B70"/>
    </row>
    <row r="71" spans="2:2" x14ac:dyDescent="0.25">
      <c r="B71"/>
    </row>
    <row r="72" spans="2:2" x14ac:dyDescent="0.25">
      <c r="B72"/>
    </row>
    <row r="73" spans="2:2" x14ac:dyDescent="0.25">
      <c r="B73"/>
    </row>
    <row r="74" spans="2:2" x14ac:dyDescent="0.25">
      <c r="B74"/>
    </row>
    <row r="75" spans="2:2" x14ac:dyDescent="0.25">
      <c r="B75"/>
    </row>
    <row r="76" spans="2:2" x14ac:dyDescent="0.25">
      <c r="B76"/>
    </row>
    <row r="77" spans="2:2" x14ac:dyDescent="0.25">
      <c r="B77"/>
    </row>
    <row r="78" spans="2:2" x14ac:dyDescent="0.25">
      <c r="B78"/>
    </row>
    <row r="79" spans="2:2" x14ac:dyDescent="0.25">
      <c r="B79"/>
    </row>
    <row r="80" spans="2:2" x14ac:dyDescent="0.25">
      <c r="B80"/>
    </row>
    <row r="81" spans="2:2" x14ac:dyDescent="0.25">
      <c r="B81"/>
    </row>
    <row r="82" spans="2:2" x14ac:dyDescent="0.25">
      <c r="B82"/>
    </row>
    <row r="83" spans="2:2" x14ac:dyDescent="0.25">
      <c r="B83"/>
    </row>
    <row r="84" spans="2:2" x14ac:dyDescent="0.25">
      <c r="B84"/>
    </row>
    <row r="85" spans="2:2" x14ac:dyDescent="0.25">
      <c r="B85"/>
    </row>
    <row r="86" spans="2:2" x14ac:dyDescent="0.25">
      <c r="B86"/>
    </row>
    <row r="87" spans="2:2" x14ac:dyDescent="0.25">
      <c r="B87"/>
    </row>
    <row r="88" spans="2:2" x14ac:dyDescent="0.25">
      <c r="B88"/>
    </row>
    <row r="89" spans="2:2" x14ac:dyDescent="0.25">
      <c r="B89"/>
    </row>
    <row r="90" spans="2:2" x14ac:dyDescent="0.25">
      <c r="B90"/>
    </row>
    <row r="91" spans="2:2" x14ac:dyDescent="0.25">
      <c r="B91"/>
    </row>
    <row r="92" spans="2:2" x14ac:dyDescent="0.25">
      <c r="B92"/>
    </row>
    <row r="93" spans="2:2" x14ac:dyDescent="0.25">
      <c r="B93"/>
    </row>
    <row r="94" spans="2:2" x14ac:dyDescent="0.25">
      <c r="B94"/>
    </row>
    <row r="95" spans="2:2" x14ac:dyDescent="0.25">
      <c r="B95"/>
    </row>
    <row r="96" spans="2:2" x14ac:dyDescent="0.25">
      <c r="B96"/>
    </row>
    <row r="97" spans="2:2" x14ac:dyDescent="0.25">
      <c r="B97"/>
    </row>
    <row r="98" spans="2:2" x14ac:dyDescent="0.25">
      <c r="B98"/>
    </row>
    <row r="99" spans="2:2" x14ac:dyDescent="0.25">
      <c r="B99"/>
    </row>
    <row r="100" spans="2:2" x14ac:dyDescent="0.25">
      <c r="B100"/>
    </row>
    <row r="101" spans="2:2" x14ac:dyDescent="0.25">
      <c r="B101"/>
    </row>
    <row r="102" spans="2:2" x14ac:dyDescent="0.25">
      <c r="B102"/>
    </row>
    <row r="103" spans="2:2" x14ac:dyDescent="0.25">
      <c r="B103"/>
    </row>
    <row r="104" spans="2:2" x14ac:dyDescent="0.25">
      <c r="B104"/>
    </row>
    <row r="105" spans="2:2" x14ac:dyDescent="0.25">
      <c r="B105"/>
    </row>
    <row r="106" spans="2:2" x14ac:dyDescent="0.25">
      <c r="B106"/>
    </row>
    <row r="107" spans="2:2" x14ac:dyDescent="0.25">
      <c r="B107"/>
    </row>
    <row r="108" spans="2:2" x14ac:dyDescent="0.25">
      <c r="B108"/>
    </row>
    <row r="109" spans="2:2" x14ac:dyDescent="0.25">
      <c r="B109"/>
    </row>
    <row r="110" spans="2:2" x14ac:dyDescent="0.25">
      <c r="B110"/>
    </row>
    <row r="111" spans="2:2" x14ac:dyDescent="0.25">
      <c r="B111"/>
    </row>
    <row r="112" spans="2:2" x14ac:dyDescent="0.25">
      <c r="B112"/>
    </row>
    <row r="113" spans="2:2" x14ac:dyDescent="0.25">
      <c r="B113"/>
    </row>
    <row r="114" spans="2:2" x14ac:dyDescent="0.25">
      <c r="B114"/>
    </row>
    <row r="115" spans="2:2" x14ac:dyDescent="0.25">
      <c r="B115"/>
    </row>
    <row r="116" spans="2:2" x14ac:dyDescent="0.25">
      <c r="B116"/>
    </row>
    <row r="117" spans="2:2" x14ac:dyDescent="0.25">
      <c r="B117"/>
    </row>
    <row r="118" spans="2:2" x14ac:dyDescent="0.25">
      <c r="B118"/>
    </row>
    <row r="119" spans="2:2" x14ac:dyDescent="0.25">
      <c r="B119"/>
    </row>
    <row r="120" spans="2:2" x14ac:dyDescent="0.25">
      <c r="B120"/>
    </row>
    <row r="121" spans="2:2" x14ac:dyDescent="0.25">
      <c r="B121"/>
    </row>
    <row r="122" spans="2:2" x14ac:dyDescent="0.25">
      <c r="B122"/>
    </row>
    <row r="123" spans="2:2" x14ac:dyDescent="0.25">
      <c r="B123"/>
    </row>
    <row r="124" spans="2:2" x14ac:dyDescent="0.25">
      <c r="B124"/>
    </row>
    <row r="125" spans="2:2" x14ac:dyDescent="0.25">
      <c r="B125"/>
    </row>
    <row r="126" spans="2:2" x14ac:dyDescent="0.25">
      <c r="B126"/>
    </row>
    <row r="127" spans="2:2" x14ac:dyDescent="0.25">
      <c r="B127"/>
    </row>
    <row r="128" spans="2:2" x14ac:dyDescent="0.25">
      <c r="B128"/>
    </row>
    <row r="129" spans="2:2" x14ac:dyDescent="0.25">
      <c r="B129"/>
    </row>
    <row r="130" spans="2:2" x14ac:dyDescent="0.25">
      <c r="B130"/>
    </row>
    <row r="131" spans="2:2" x14ac:dyDescent="0.25">
      <c r="B131"/>
    </row>
    <row r="132" spans="2:2" x14ac:dyDescent="0.25">
      <c r="B132"/>
    </row>
    <row r="133" spans="2:2" x14ac:dyDescent="0.25">
      <c r="B133"/>
    </row>
    <row r="134" spans="2:2" x14ac:dyDescent="0.25">
      <c r="B134"/>
    </row>
    <row r="135" spans="2:2" x14ac:dyDescent="0.25">
      <c r="B135"/>
    </row>
    <row r="136" spans="2:2" x14ac:dyDescent="0.25">
      <c r="B136"/>
    </row>
    <row r="137" spans="2:2" x14ac:dyDescent="0.25">
      <c r="B137"/>
    </row>
    <row r="138" spans="2:2" x14ac:dyDescent="0.25">
      <c r="B138"/>
    </row>
    <row r="139" spans="2:2" x14ac:dyDescent="0.25">
      <c r="B139"/>
    </row>
    <row r="140" spans="2:2" x14ac:dyDescent="0.25">
      <c r="B140"/>
    </row>
    <row r="141" spans="2:2" x14ac:dyDescent="0.25">
      <c r="B141"/>
    </row>
    <row r="142" spans="2:2" x14ac:dyDescent="0.25">
      <c r="B142"/>
    </row>
    <row r="143" spans="2:2" x14ac:dyDescent="0.25">
      <c r="B143"/>
    </row>
    <row r="144" spans="2:2" x14ac:dyDescent="0.25">
      <c r="B144"/>
    </row>
    <row r="145" spans="2:2" x14ac:dyDescent="0.25">
      <c r="B145"/>
    </row>
    <row r="146" spans="2:2" x14ac:dyDescent="0.25">
      <c r="B146"/>
    </row>
    <row r="147" spans="2:2" x14ac:dyDescent="0.25">
      <c r="B147"/>
    </row>
    <row r="148" spans="2:2" x14ac:dyDescent="0.25">
      <c r="B148"/>
    </row>
    <row r="149" spans="2:2" x14ac:dyDescent="0.25">
      <c r="B149"/>
    </row>
    <row r="150" spans="2:2" x14ac:dyDescent="0.25">
      <c r="B150"/>
    </row>
    <row r="151" spans="2:2" x14ac:dyDescent="0.25">
      <c r="B151"/>
    </row>
    <row r="152" spans="2:2" x14ac:dyDescent="0.25">
      <c r="B152"/>
    </row>
    <row r="153" spans="2:2" x14ac:dyDescent="0.25">
      <c r="B153"/>
    </row>
    <row r="154" spans="2:2" x14ac:dyDescent="0.25">
      <c r="B154"/>
    </row>
    <row r="155" spans="2:2" x14ac:dyDescent="0.25">
      <c r="B155"/>
    </row>
    <row r="156" spans="2:2" x14ac:dyDescent="0.25">
      <c r="B156"/>
    </row>
    <row r="157" spans="2:2" x14ac:dyDescent="0.25">
      <c r="B157"/>
    </row>
    <row r="158" spans="2:2" x14ac:dyDescent="0.25">
      <c r="B158"/>
    </row>
    <row r="159" spans="2:2" x14ac:dyDescent="0.25">
      <c r="B159"/>
    </row>
    <row r="160" spans="2:2" x14ac:dyDescent="0.25">
      <c r="B160"/>
    </row>
    <row r="161" spans="2:2" x14ac:dyDescent="0.25">
      <c r="B161"/>
    </row>
    <row r="162" spans="2:2" x14ac:dyDescent="0.25">
      <c r="B162"/>
    </row>
    <row r="163" spans="2:2" x14ac:dyDescent="0.25">
      <c r="B163"/>
    </row>
    <row r="164" spans="2:2" x14ac:dyDescent="0.25">
      <c r="B164"/>
    </row>
    <row r="165" spans="2:2" x14ac:dyDescent="0.25">
      <c r="B165"/>
    </row>
    <row r="166" spans="2:2" x14ac:dyDescent="0.25">
      <c r="B166"/>
    </row>
    <row r="167" spans="2:2" x14ac:dyDescent="0.25">
      <c r="B167"/>
    </row>
    <row r="168" spans="2:2" x14ac:dyDescent="0.25">
      <c r="B168"/>
    </row>
    <row r="169" spans="2:2" x14ac:dyDescent="0.25">
      <c r="B169"/>
    </row>
    <row r="170" spans="2:2" x14ac:dyDescent="0.25">
      <c r="B170"/>
    </row>
    <row r="171" spans="2:2" x14ac:dyDescent="0.25">
      <c r="B171"/>
    </row>
    <row r="172" spans="2:2" x14ac:dyDescent="0.25">
      <c r="B172"/>
    </row>
    <row r="173" spans="2:2" x14ac:dyDescent="0.25">
      <c r="B173"/>
    </row>
    <row r="174" spans="2:2" x14ac:dyDescent="0.25">
      <c r="B174"/>
    </row>
    <row r="175" spans="2:2" x14ac:dyDescent="0.25">
      <c r="B175"/>
    </row>
    <row r="176" spans="2:2" x14ac:dyDescent="0.25">
      <c r="B176"/>
    </row>
    <row r="177" spans="2:2" x14ac:dyDescent="0.25">
      <c r="B177"/>
    </row>
    <row r="178" spans="2:2" x14ac:dyDescent="0.25">
      <c r="B178"/>
    </row>
    <row r="179" spans="2:2" x14ac:dyDescent="0.25">
      <c r="B179"/>
    </row>
    <row r="180" spans="2:2" x14ac:dyDescent="0.25">
      <c r="B180"/>
    </row>
    <row r="181" spans="2:2" x14ac:dyDescent="0.25">
      <c r="B181"/>
    </row>
    <row r="182" spans="2:2" x14ac:dyDescent="0.25">
      <c r="B182"/>
    </row>
    <row r="183" spans="2:2" x14ac:dyDescent="0.25">
      <c r="B183"/>
    </row>
    <row r="184" spans="2:2" x14ac:dyDescent="0.25">
      <c r="B184"/>
    </row>
    <row r="185" spans="2:2" x14ac:dyDescent="0.25">
      <c r="B185"/>
    </row>
    <row r="186" spans="2:2" x14ac:dyDescent="0.25">
      <c r="B186"/>
    </row>
    <row r="187" spans="2:2" x14ac:dyDescent="0.25">
      <c r="B187"/>
    </row>
    <row r="188" spans="2:2" x14ac:dyDescent="0.25">
      <c r="B188"/>
    </row>
    <row r="189" spans="2:2" x14ac:dyDescent="0.25">
      <c r="B189"/>
    </row>
    <row r="190" spans="2:2" x14ac:dyDescent="0.25">
      <c r="B190"/>
    </row>
    <row r="191" spans="2:2" x14ac:dyDescent="0.25">
      <c r="B191"/>
    </row>
    <row r="192" spans="2:2" x14ac:dyDescent="0.25">
      <c r="B192"/>
    </row>
    <row r="193" spans="2:2" x14ac:dyDescent="0.25">
      <c r="B193"/>
    </row>
    <row r="194" spans="2:2" x14ac:dyDescent="0.25">
      <c r="B194"/>
    </row>
    <row r="195" spans="2:2" x14ac:dyDescent="0.25">
      <c r="B195"/>
    </row>
    <row r="196" spans="2:2" x14ac:dyDescent="0.25">
      <c r="B196"/>
    </row>
    <row r="197" spans="2:2" x14ac:dyDescent="0.25">
      <c r="B197"/>
    </row>
    <row r="198" spans="2:2" x14ac:dyDescent="0.25">
      <c r="B198"/>
    </row>
    <row r="199" spans="2:2" x14ac:dyDescent="0.25">
      <c r="B199"/>
    </row>
    <row r="200" spans="2:2" x14ac:dyDescent="0.25">
      <c r="B200"/>
    </row>
    <row r="201" spans="2:2" x14ac:dyDescent="0.25">
      <c r="B201"/>
    </row>
    <row r="202" spans="2:2" x14ac:dyDescent="0.25">
      <c r="B202"/>
    </row>
    <row r="203" spans="2:2" x14ac:dyDescent="0.25">
      <c r="B203"/>
    </row>
    <row r="204" spans="2:2" x14ac:dyDescent="0.25">
      <c r="B204"/>
    </row>
    <row r="205" spans="2:2" x14ac:dyDescent="0.25">
      <c r="B205"/>
    </row>
    <row r="206" spans="2:2" x14ac:dyDescent="0.25">
      <c r="B206"/>
    </row>
    <row r="207" spans="2:2" x14ac:dyDescent="0.25">
      <c r="B207"/>
    </row>
    <row r="208" spans="2:2" x14ac:dyDescent="0.25">
      <c r="B208"/>
    </row>
    <row r="209" spans="2:2" x14ac:dyDescent="0.25">
      <c r="B209"/>
    </row>
    <row r="210" spans="2:2" x14ac:dyDescent="0.25">
      <c r="B210"/>
    </row>
    <row r="211" spans="2:2" x14ac:dyDescent="0.25">
      <c r="B211"/>
    </row>
    <row r="212" spans="2:2" x14ac:dyDescent="0.25">
      <c r="B212"/>
    </row>
    <row r="213" spans="2:2" x14ac:dyDescent="0.25">
      <c r="B213"/>
    </row>
    <row r="214" spans="2:2" x14ac:dyDescent="0.25">
      <c r="B214"/>
    </row>
    <row r="215" spans="2:2" x14ac:dyDescent="0.25">
      <c r="B215"/>
    </row>
    <row r="216" spans="2:2" x14ac:dyDescent="0.25">
      <c r="B216"/>
    </row>
    <row r="217" spans="2:2" x14ac:dyDescent="0.25">
      <c r="B217"/>
    </row>
    <row r="218" spans="2:2" x14ac:dyDescent="0.25">
      <c r="B218"/>
    </row>
    <row r="219" spans="2:2" x14ac:dyDescent="0.25">
      <c r="B219"/>
    </row>
    <row r="220" spans="2:2" x14ac:dyDescent="0.25">
      <c r="B220"/>
    </row>
    <row r="221" spans="2:2" x14ac:dyDescent="0.25">
      <c r="B221"/>
    </row>
    <row r="222" spans="2:2" x14ac:dyDescent="0.25">
      <c r="B222"/>
    </row>
    <row r="223" spans="2:2" x14ac:dyDescent="0.25">
      <c r="B223"/>
    </row>
    <row r="224" spans="2:2" x14ac:dyDescent="0.25">
      <c r="B224"/>
    </row>
    <row r="225" spans="2:2" x14ac:dyDescent="0.25">
      <c r="B225"/>
    </row>
    <row r="226" spans="2:2" x14ac:dyDescent="0.25">
      <c r="B226"/>
    </row>
    <row r="227" spans="2:2" x14ac:dyDescent="0.25">
      <c r="B227"/>
    </row>
    <row r="228" spans="2:2" x14ac:dyDescent="0.25">
      <c r="B228"/>
    </row>
    <row r="229" spans="2:2" x14ac:dyDescent="0.25">
      <c r="B229"/>
    </row>
    <row r="230" spans="2:2" x14ac:dyDescent="0.25">
      <c r="B230"/>
    </row>
    <row r="231" spans="2:2" x14ac:dyDescent="0.25">
      <c r="B231"/>
    </row>
    <row r="232" spans="2:2" x14ac:dyDescent="0.25">
      <c r="B232"/>
    </row>
    <row r="233" spans="2:2" x14ac:dyDescent="0.25">
      <c r="B233"/>
    </row>
    <row r="234" spans="2:2" x14ac:dyDescent="0.25">
      <c r="B234"/>
    </row>
    <row r="235" spans="2:2" x14ac:dyDescent="0.25">
      <c r="B235"/>
    </row>
    <row r="236" spans="2:2" x14ac:dyDescent="0.25">
      <c r="B236"/>
    </row>
    <row r="237" spans="2:2" x14ac:dyDescent="0.25">
      <c r="B237"/>
    </row>
    <row r="238" spans="2:2" x14ac:dyDescent="0.25">
      <c r="B238"/>
    </row>
    <row r="239" spans="2:2" x14ac:dyDescent="0.25">
      <c r="B239"/>
    </row>
    <row r="240" spans="2:2" x14ac:dyDescent="0.25">
      <c r="B240"/>
    </row>
    <row r="241" spans="2:2" x14ac:dyDescent="0.25">
      <c r="B241"/>
    </row>
    <row r="242" spans="2:2" x14ac:dyDescent="0.25">
      <c r="B242"/>
    </row>
    <row r="243" spans="2:2" x14ac:dyDescent="0.25">
      <c r="B243"/>
    </row>
    <row r="244" spans="2:2" x14ac:dyDescent="0.25">
      <c r="B244"/>
    </row>
    <row r="245" spans="2:2" x14ac:dyDescent="0.25">
      <c r="B245"/>
    </row>
    <row r="246" spans="2:2" x14ac:dyDescent="0.25">
      <c r="B246"/>
    </row>
    <row r="247" spans="2:2" x14ac:dyDescent="0.25">
      <c r="B247"/>
    </row>
    <row r="248" spans="2:2" x14ac:dyDescent="0.25">
      <c r="B248"/>
    </row>
    <row r="249" spans="2:2" x14ac:dyDescent="0.25">
      <c r="B249"/>
    </row>
    <row r="250" spans="2:2" x14ac:dyDescent="0.25">
      <c r="B250"/>
    </row>
    <row r="251" spans="2:2" x14ac:dyDescent="0.25">
      <c r="B251"/>
    </row>
    <row r="252" spans="2:2" x14ac:dyDescent="0.25">
      <c r="B252"/>
    </row>
    <row r="253" spans="2:2" x14ac:dyDescent="0.25">
      <c r="B253"/>
    </row>
    <row r="254" spans="2:2" x14ac:dyDescent="0.25">
      <c r="B254"/>
    </row>
    <row r="255" spans="2:2" x14ac:dyDescent="0.25">
      <c r="B255"/>
    </row>
    <row r="256" spans="2:2" x14ac:dyDescent="0.25">
      <c r="B256"/>
    </row>
    <row r="257" spans="2:2" x14ac:dyDescent="0.25">
      <c r="B257"/>
    </row>
    <row r="258" spans="2:2" x14ac:dyDescent="0.25">
      <c r="B258"/>
    </row>
    <row r="259" spans="2:2" x14ac:dyDescent="0.25">
      <c r="B259"/>
    </row>
    <row r="260" spans="2:2" x14ac:dyDescent="0.25">
      <c r="B260"/>
    </row>
    <row r="261" spans="2:2" x14ac:dyDescent="0.25">
      <c r="B261"/>
    </row>
    <row r="262" spans="2:2" x14ac:dyDescent="0.25">
      <c r="B262"/>
    </row>
    <row r="263" spans="2:2" x14ac:dyDescent="0.25">
      <c r="B263"/>
    </row>
    <row r="264" spans="2:2" x14ac:dyDescent="0.25">
      <c r="B264"/>
    </row>
    <row r="265" spans="2:2" x14ac:dyDescent="0.25">
      <c r="B265"/>
    </row>
    <row r="266" spans="2:2" x14ac:dyDescent="0.25">
      <c r="B266"/>
    </row>
    <row r="267" spans="2:2" x14ac:dyDescent="0.25">
      <c r="B267"/>
    </row>
    <row r="268" spans="2:2" x14ac:dyDescent="0.25">
      <c r="B268"/>
    </row>
    <row r="269" spans="2:2" x14ac:dyDescent="0.25">
      <c r="B269"/>
    </row>
    <row r="270" spans="2:2" x14ac:dyDescent="0.25">
      <c r="B270"/>
    </row>
    <row r="271" spans="2:2" x14ac:dyDescent="0.25">
      <c r="B271"/>
    </row>
    <row r="272" spans="2:2" x14ac:dyDescent="0.25">
      <c r="B272"/>
    </row>
    <row r="273" spans="2:2" x14ac:dyDescent="0.25">
      <c r="B273"/>
    </row>
    <row r="274" spans="2:2" x14ac:dyDescent="0.25">
      <c r="B274"/>
    </row>
    <row r="275" spans="2:2" x14ac:dyDescent="0.25">
      <c r="B275"/>
    </row>
    <row r="276" spans="2:2" x14ac:dyDescent="0.25">
      <c r="B276"/>
    </row>
    <row r="277" spans="2:2" x14ac:dyDescent="0.25">
      <c r="B277"/>
    </row>
    <row r="278" spans="2:2" x14ac:dyDescent="0.25">
      <c r="B278"/>
    </row>
    <row r="279" spans="2:2" x14ac:dyDescent="0.25">
      <c r="B279"/>
    </row>
    <row r="280" spans="2:2" x14ac:dyDescent="0.25">
      <c r="B280"/>
    </row>
    <row r="281" spans="2:2" x14ac:dyDescent="0.25">
      <c r="B281"/>
    </row>
    <row r="282" spans="2:2" x14ac:dyDescent="0.25">
      <c r="B282"/>
    </row>
    <row r="283" spans="2:2" x14ac:dyDescent="0.25">
      <c r="B283"/>
    </row>
    <row r="284" spans="2:2" x14ac:dyDescent="0.25">
      <c r="B284"/>
    </row>
    <row r="285" spans="2:2" x14ac:dyDescent="0.25">
      <c r="B285"/>
    </row>
    <row r="286" spans="2:2" x14ac:dyDescent="0.25">
      <c r="B286"/>
    </row>
    <row r="287" spans="2:2" x14ac:dyDescent="0.25">
      <c r="B287"/>
    </row>
    <row r="288" spans="2:2" x14ac:dyDescent="0.25">
      <c r="B288"/>
    </row>
    <row r="289" spans="2:2" x14ac:dyDescent="0.25">
      <c r="B289"/>
    </row>
    <row r="290" spans="2:2" x14ac:dyDescent="0.25">
      <c r="B290"/>
    </row>
    <row r="291" spans="2:2" x14ac:dyDescent="0.25">
      <c r="B291"/>
    </row>
    <row r="292" spans="2:2" x14ac:dyDescent="0.25">
      <c r="B292"/>
    </row>
    <row r="293" spans="2:2" x14ac:dyDescent="0.25">
      <c r="B293"/>
    </row>
    <row r="294" spans="2:2" x14ac:dyDescent="0.25">
      <c r="B294"/>
    </row>
    <row r="295" spans="2:2" x14ac:dyDescent="0.25">
      <c r="B295"/>
    </row>
    <row r="296" spans="2:2" x14ac:dyDescent="0.25">
      <c r="B296"/>
    </row>
    <row r="297" spans="2:2" x14ac:dyDescent="0.25">
      <c r="B297"/>
    </row>
    <row r="298" spans="2:2" x14ac:dyDescent="0.25">
      <c r="B298"/>
    </row>
    <row r="299" spans="2:2" x14ac:dyDescent="0.25">
      <c r="B299"/>
    </row>
    <row r="300" spans="2:2" x14ac:dyDescent="0.25">
      <c r="B300"/>
    </row>
    <row r="301" spans="2:2" x14ac:dyDescent="0.25">
      <c r="B301"/>
    </row>
    <row r="302" spans="2:2" x14ac:dyDescent="0.25">
      <c r="B302"/>
    </row>
    <row r="303" spans="2:2" x14ac:dyDescent="0.25">
      <c r="B303"/>
    </row>
    <row r="304" spans="2:2" x14ac:dyDescent="0.25">
      <c r="B304"/>
    </row>
    <row r="305" spans="2:2" x14ac:dyDescent="0.25">
      <c r="B305"/>
    </row>
    <row r="306" spans="2:2" x14ac:dyDescent="0.25">
      <c r="B306"/>
    </row>
    <row r="307" spans="2:2" x14ac:dyDescent="0.25">
      <c r="B307"/>
    </row>
    <row r="308" spans="2:2" x14ac:dyDescent="0.25">
      <c r="B308"/>
    </row>
    <row r="309" spans="2:2" x14ac:dyDescent="0.25">
      <c r="B309"/>
    </row>
    <row r="310" spans="2:2" x14ac:dyDescent="0.25">
      <c r="B310"/>
    </row>
    <row r="311" spans="2:2" x14ac:dyDescent="0.25">
      <c r="B311"/>
    </row>
    <row r="312" spans="2:2" x14ac:dyDescent="0.25">
      <c r="B312"/>
    </row>
    <row r="313" spans="2:2" x14ac:dyDescent="0.25">
      <c r="B313"/>
    </row>
    <row r="314" spans="2:2" x14ac:dyDescent="0.25">
      <c r="B314"/>
    </row>
    <row r="315" spans="2:2" x14ac:dyDescent="0.25">
      <c r="B315"/>
    </row>
    <row r="316" spans="2:2" x14ac:dyDescent="0.25">
      <c r="B316"/>
    </row>
    <row r="317" spans="2:2" x14ac:dyDescent="0.25">
      <c r="B317"/>
    </row>
    <row r="318" spans="2:2" x14ac:dyDescent="0.25">
      <c r="B318"/>
    </row>
    <row r="319" spans="2:2" x14ac:dyDescent="0.25">
      <c r="B319"/>
    </row>
    <row r="320" spans="2:2" x14ac:dyDescent="0.25">
      <c r="B320"/>
    </row>
    <row r="321" spans="2:2" x14ac:dyDescent="0.25">
      <c r="B321"/>
    </row>
    <row r="322" spans="2:2" x14ac:dyDescent="0.25">
      <c r="B322"/>
    </row>
    <row r="323" spans="2:2" x14ac:dyDescent="0.25">
      <c r="B323"/>
    </row>
    <row r="324" spans="2:2" x14ac:dyDescent="0.25">
      <c r="B324"/>
    </row>
    <row r="325" spans="2:2" x14ac:dyDescent="0.25">
      <c r="B325"/>
    </row>
    <row r="326" spans="2:2" x14ac:dyDescent="0.25">
      <c r="B326"/>
    </row>
    <row r="327" spans="2:2" x14ac:dyDescent="0.25">
      <c r="B327"/>
    </row>
    <row r="328" spans="2:2" x14ac:dyDescent="0.25">
      <c r="B328"/>
    </row>
    <row r="329" spans="2:2" x14ac:dyDescent="0.25">
      <c r="B329"/>
    </row>
    <row r="330" spans="2:2" x14ac:dyDescent="0.25">
      <c r="B330"/>
    </row>
    <row r="331" spans="2:2" x14ac:dyDescent="0.25">
      <c r="B331"/>
    </row>
    <row r="332" spans="2:2" x14ac:dyDescent="0.25">
      <c r="B332"/>
    </row>
    <row r="333" spans="2:2" x14ac:dyDescent="0.25">
      <c r="B333"/>
    </row>
    <row r="334" spans="2:2" x14ac:dyDescent="0.25">
      <c r="B334"/>
    </row>
    <row r="335" spans="2:2" x14ac:dyDescent="0.25">
      <c r="B335"/>
    </row>
    <row r="336" spans="2:2" x14ac:dyDescent="0.25">
      <c r="B336"/>
    </row>
    <row r="337" spans="2:2" x14ac:dyDescent="0.25">
      <c r="B337"/>
    </row>
    <row r="338" spans="2:2" x14ac:dyDescent="0.25">
      <c r="B338"/>
    </row>
    <row r="339" spans="2:2" x14ac:dyDescent="0.25">
      <c r="B339"/>
    </row>
    <row r="340" spans="2:2" x14ac:dyDescent="0.25">
      <c r="B340"/>
    </row>
    <row r="341" spans="2:2" x14ac:dyDescent="0.25">
      <c r="B341"/>
    </row>
    <row r="342" spans="2:2" x14ac:dyDescent="0.25">
      <c r="B342"/>
    </row>
    <row r="343" spans="2:2" x14ac:dyDescent="0.25">
      <c r="B343"/>
    </row>
    <row r="344" spans="2:2" x14ac:dyDescent="0.25">
      <c r="B344"/>
    </row>
    <row r="345" spans="2:2" x14ac:dyDescent="0.25">
      <c r="B345"/>
    </row>
    <row r="346" spans="2:2" x14ac:dyDescent="0.25">
      <c r="B346"/>
    </row>
    <row r="347" spans="2:2" x14ac:dyDescent="0.25">
      <c r="B347"/>
    </row>
    <row r="348" spans="2:2" x14ac:dyDescent="0.25">
      <c r="B348"/>
    </row>
    <row r="349" spans="2:2" x14ac:dyDescent="0.25">
      <c r="B349"/>
    </row>
    <row r="350" spans="2:2" x14ac:dyDescent="0.25">
      <c r="B350"/>
    </row>
    <row r="351" spans="2:2" x14ac:dyDescent="0.25">
      <c r="B351"/>
    </row>
    <row r="352" spans="2:2" x14ac:dyDescent="0.25">
      <c r="B352"/>
    </row>
    <row r="353" spans="2:2" x14ac:dyDescent="0.25">
      <c r="B353"/>
    </row>
    <row r="354" spans="2:2" x14ac:dyDescent="0.25">
      <c r="B354"/>
    </row>
    <row r="355" spans="2:2" x14ac:dyDescent="0.25">
      <c r="B355"/>
    </row>
    <row r="356" spans="2:2" x14ac:dyDescent="0.25">
      <c r="B356"/>
    </row>
    <row r="357" spans="2:2" x14ac:dyDescent="0.25">
      <c r="B357"/>
    </row>
    <row r="358" spans="2:2" x14ac:dyDescent="0.25">
      <c r="B358"/>
    </row>
    <row r="359" spans="2:2" x14ac:dyDescent="0.25">
      <c r="B359"/>
    </row>
    <row r="360" spans="2:2" x14ac:dyDescent="0.25">
      <c r="B360"/>
    </row>
    <row r="361" spans="2:2" x14ac:dyDescent="0.25">
      <c r="B361"/>
    </row>
    <row r="362" spans="2:2" x14ac:dyDescent="0.25">
      <c r="B362"/>
    </row>
    <row r="363" spans="2:2" x14ac:dyDescent="0.25">
      <c r="B363"/>
    </row>
    <row r="364" spans="2:2" x14ac:dyDescent="0.25">
      <c r="B364"/>
    </row>
    <row r="365" spans="2:2" x14ac:dyDescent="0.25">
      <c r="B365"/>
    </row>
    <row r="366" spans="2:2" x14ac:dyDescent="0.25">
      <c r="B366"/>
    </row>
    <row r="367" spans="2:2" x14ac:dyDescent="0.25">
      <c r="B367"/>
    </row>
    <row r="368" spans="2:2" x14ac:dyDescent="0.25">
      <c r="B368"/>
    </row>
    <row r="369" spans="2:2" x14ac:dyDescent="0.25">
      <c r="B369"/>
    </row>
    <row r="370" spans="2:2" x14ac:dyDescent="0.25">
      <c r="B370"/>
    </row>
    <row r="371" spans="2:2" x14ac:dyDescent="0.25">
      <c r="B371"/>
    </row>
    <row r="372" spans="2:2" x14ac:dyDescent="0.25">
      <c r="B372"/>
    </row>
    <row r="373" spans="2:2" x14ac:dyDescent="0.25">
      <c r="B373"/>
    </row>
    <row r="374" spans="2:2" x14ac:dyDescent="0.25">
      <c r="B374"/>
    </row>
    <row r="375" spans="2:2" x14ac:dyDescent="0.25">
      <c r="B375"/>
    </row>
    <row r="376" spans="2:2" x14ac:dyDescent="0.25">
      <c r="B376"/>
    </row>
    <row r="377" spans="2:2" x14ac:dyDescent="0.25">
      <c r="B377"/>
    </row>
    <row r="378" spans="2:2" x14ac:dyDescent="0.25">
      <c r="B378"/>
    </row>
    <row r="379" spans="2:2" x14ac:dyDescent="0.25">
      <c r="B379"/>
    </row>
    <row r="380" spans="2:2" x14ac:dyDescent="0.25">
      <c r="B380"/>
    </row>
    <row r="381" spans="2:2" x14ac:dyDescent="0.25">
      <c r="B381"/>
    </row>
    <row r="382" spans="2:2" x14ac:dyDescent="0.25">
      <c r="B382"/>
    </row>
    <row r="383" spans="2:2" x14ac:dyDescent="0.25">
      <c r="B383"/>
    </row>
    <row r="384" spans="2:2" x14ac:dyDescent="0.25">
      <c r="B384"/>
    </row>
    <row r="385" spans="2:2" x14ac:dyDescent="0.25">
      <c r="B385"/>
    </row>
    <row r="386" spans="2:2" x14ac:dyDescent="0.25">
      <c r="B386"/>
    </row>
    <row r="387" spans="2:2" x14ac:dyDescent="0.25">
      <c r="B387"/>
    </row>
    <row r="388" spans="2:2" x14ac:dyDescent="0.25">
      <c r="B388"/>
    </row>
    <row r="389" spans="2:2" x14ac:dyDescent="0.25">
      <c r="B389"/>
    </row>
    <row r="390" spans="2:2" x14ac:dyDescent="0.25">
      <c r="B390"/>
    </row>
    <row r="391" spans="2:2" x14ac:dyDescent="0.25">
      <c r="B391"/>
    </row>
    <row r="392" spans="2:2" x14ac:dyDescent="0.25">
      <c r="B392"/>
    </row>
    <row r="393" spans="2:2" x14ac:dyDescent="0.25">
      <c r="B393"/>
    </row>
    <row r="394" spans="2:2" x14ac:dyDescent="0.25">
      <c r="B394"/>
    </row>
    <row r="395" spans="2:2" x14ac:dyDescent="0.25">
      <c r="B395"/>
    </row>
    <row r="396" spans="2:2" x14ac:dyDescent="0.25">
      <c r="B396"/>
    </row>
    <row r="397" spans="2:2" x14ac:dyDescent="0.25">
      <c r="B397"/>
    </row>
    <row r="398" spans="2:2" x14ac:dyDescent="0.25">
      <c r="B398"/>
    </row>
    <row r="399" spans="2:2" x14ac:dyDescent="0.25">
      <c r="B399"/>
    </row>
    <row r="400" spans="2:2" x14ac:dyDescent="0.25">
      <c r="B400"/>
    </row>
    <row r="401" spans="2:2" x14ac:dyDescent="0.25">
      <c r="B401"/>
    </row>
    <row r="402" spans="2:2" x14ac:dyDescent="0.25">
      <c r="B402"/>
    </row>
    <row r="403" spans="2:2" x14ac:dyDescent="0.25">
      <c r="B403"/>
    </row>
    <row r="404" spans="2:2" x14ac:dyDescent="0.25">
      <c r="B404"/>
    </row>
    <row r="405" spans="2:2" x14ac:dyDescent="0.25">
      <c r="B405"/>
    </row>
    <row r="406" spans="2:2" x14ac:dyDescent="0.25">
      <c r="B406"/>
    </row>
    <row r="407" spans="2:2" x14ac:dyDescent="0.25">
      <c r="B407"/>
    </row>
    <row r="408" spans="2:2" x14ac:dyDescent="0.25">
      <c r="B408"/>
    </row>
    <row r="409" spans="2:2" x14ac:dyDescent="0.25">
      <c r="B409"/>
    </row>
    <row r="410" spans="2:2" x14ac:dyDescent="0.25">
      <c r="B410"/>
    </row>
    <row r="411" spans="2:2" x14ac:dyDescent="0.25">
      <c r="B411"/>
    </row>
    <row r="412" spans="2:2" x14ac:dyDescent="0.25">
      <c r="B412"/>
    </row>
    <row r="413" spans="2:2" x14ac:dyDescent="0.25">
      <c r="B413"/>
    </row>
    <row r="414" spans="2:2" x14ac:dyDescent="0.25">
      <c r="B414"/>
    </row>
    <row r="415" spans="2:2" x14ac:dyDescent="0.25">
      <c r="B415"/>
    </row>
    <row r="416" spans="2:2" x14ac:dyDescent="0.25">
      <c r="B416"/>
    </row>
    <row r="417" spans="2:2" x14ac:dyDescent="0.25">
      <c r="B417"/>
    </row>
    <row r="418" spans="2:2" x14ac:dyDescent="0.25">
      <c r="B418"/>
    </row>
    <row r="419" spans="2:2" x14ac:dyDescent="0.25">
      <c r="B419"/>
    </row>
    <row r="420" spans="2:2" x14ac:dyDescent="0.25">
      <c r="B420"/>
    </row>
    <row r="421" spans="2:2" x14ac:dyDescent="0.25">
      <c r="B421"/>
    </row>
    <row r="422" spans="2:2" x14ac:dyDescent="0.25">
      <c r="B422"/>
    </row>
    <row r="423" spans="2:2" x14ac:dyDescent="0.25">
      <c r="B423"/>
    </row>
    <row r="424" spans="2:2" x14ac:dyDescent="0.25">
      <c r="B424"/>
    </row>
    <row r="425" spans="2:2" x14ac:dyDescent="0.25">
      <c r="B425"/>
    </row>
    <row r="426" spans="2:2" x14ac:dyDescent="0.25">
      <c r="B426"/>
    </row>
    <row r="427" spans="2:2" x14ac:dyDescent="0.25">
      <c r="B427"/>
    </row>
    <row r="428" spans="2:2" x14ac:dyDescent="0.25">
      <c r="B428"/>
    </row>
    <row r="429" spans="2:2" x14ac:dyDescent="0.25">
      <c r="B429"/>
    </row>
    <row r="430" spans="2:2" x14ac:dyDescent="0.25">
      <c r="B430"/>
    </row>
    <row r="431" spans="2:2" x14ac:dyDescent="0.25">
      <c r="B431"/>
    </row>
    <row r="432" spans="2:2" x14ac:dyDescent="0.25">
      <c r="B432"/>
    </row>
    <row r="433" spans="2:2" x14ac:dyDescent="0.25">
      <c r="B433"/>
    </row>
    <row r="434" spans="2:2" x14ac:dyDescent="0.25">
      <c r="B434"/>
    </row>
    <row r="435" spans="2:2" x14ac:dyDescent="0.25">
      <c r="B435"/>
    </row>
    <row r="436" spans="2:2" x14ac:dyDescent="0.25">
      <c r="B436"/>
    </row>
    <row r="437" spans="2:2" x14ac:dyDescent="0.25">
      <c r="B437"/>
    </row>
    <row r="438" spans="2:2" x14ac:dyDescent="0.25">
      <c r="B438"/>
    </row>
    <row r="439" spans="2:2" x14ac:dyDescent="0.25">
      <c r="B439"/>
    </row>
    <row r="440" spans="2:2" x14ac:dyDescent="0.25">
      <c r="B440"/>
    </row>
    <row r="441" spans="2:2" x14ac:dyDescent="0.25">
      <c r="B441"/>
    </row>
    <row r="442" spans="2:2" x14ac:dyDescent="0.25">
      <c r="B442"/>
    </row>
    <row r="443" spans="2:2" x14ac:dyDescent="0.25">
      <c r="B443"/>
    </row>
    <row r="444" spans="2:2" x14ac:dyDescent="0.25">
      <c r="B444"/>
    </row>
    <row r="445" spans="2:2" x14ac:dyDescent="0.25">
      <c r="B445"/>
    </row>
    <row r="446" spans="2:2" x14ac:dyDescent="0.25">
      <c r="B446"/>
    </row>
    <row r="447" spans="2:2" x14ac:dyDescent="0.25">
      <c r="B447"/>
    </row>
    <row r="448" spans="2:2" x14ac:dyDescent="0.25">
      <c r="B448"/>
    </row>
    <row r="449" spans="2:2" x14ac:dyDescent="0.25">
      <c r="B449"/>
    </row>
    <row r="450" spans="2:2" x14ac:dyDescent="0.25">
      <c r="B450"/>
    </row>
    <row r="451" spans="2:2" x14ac:dyDescent="0.25">
      <c r="B451"/>
    </row>
    <row r="452" spans="2:2" x14ac:dyDescent="0.25">
      <c r="B452"/>
    </row>
    <row r="453" spans="2:2" x14ac:dyDescent="0.25">
      <c r="B453"/>
    </row>
    <row r="454" spans="2:2" x14ac:dyDescent="0.25">
      <c r="B454"/>
    </row>
    <row r="455" spans="2:2" x14ac:dyDescent="0.25">
      <c r="B455"/>
    </row>
    <row r="456" spans="2:2" x14ac:dyDescent="0.25">
      <c r="B456"/>
    </row>
    <row r="457" spans="2:2" x14ac:dyDescent="0.25">
      <c r="B457"/>
    </row>
    <row r="458" spans="2:2" x14ac:dyDescent="0.25">
      <c r="B458"/>
    </row>
    <row r="459" spans="2:2" x14ac:dyDescent="0.25">
      <c r="B459"/>
    </row>
    <row r="460" spans="2:2" x14ac:dyDescent="0.25">
      <c r="B460"/>
    </row>
    <row r="461" spans="2:2" x14ac:dyDescent="0.25">
      <c r="B461"/>
    </row>
    <row r="462" spans="2:2" x14ac:dyDescent="0.25">
      <c r="B462"/>
    </row>
    <row r="463" spans="2:2" x14ac:dyDescent="0.25">
      <c r="B463"/>
    </row>
    <row r="464" spans="2:2" x14ac:dyDescent="0.25">
      <c r="B464"/>
    </row>
    <row r="465" spans="2:2" x14ac:dyDescent="0.25">
      <c r="B465"/>
    </row>
    <row r="466" spans="2:2" x14ac:dyDescent="0.25">
      <c r="B466"/>
    </row>
    <row r="467" spans="2:2" x14ac:dyDescent="0.25">
      <c r="B467"/>
    </row>
    <row r="468" spans="2:2" x14ac:dyDescent="0.25">
      <c r="B468"/>
    </row>
    <row r="469" spans="2:2" x14ac:dyDescent="0.25">
      <c r="B469"/>
    </row>
    <row r="470" spans="2:2" x14ac:dyDescent="0.25">
      <c r="B470"/>
    </row>
    <row r="471" spans="2:2" x14ac:dyDescent="0.25">
      <c r="B471"/>
    </row>
    <row r="472" spans="2:2" x14ac:dyDescent="0.25">
      <c r="B472"/>
    </row>
    <row r="473" spans="2:2" x14ac:dyDescent="0.25">
      <c r="B473"/>
    </row>
    <row r="474" spans="2:2" x14ac:dyDescent="0.25">
      <c r="B474"/>
    </row>
    <row r="475" spans="2:2" x14ac:dyDescent="0.25">
      <c r="B475"/>
    </row>
    <row r="476" spans="2:2" x14ac:dyDescent="0.25">
      <c r="B476"/>
    </row>
    <row r="477" spans="2:2" x14ac:dyDescent="0.25">
      <c r="B477"/>
    </row>
    <row r="478" spans="2:2" x14ac:dyDescent="0.25">
      <c r="B478"/>
    </row>
    <row r="479" spans="2:2" x14ac:dyDescent="0.25">
      <c r="B479"/>
    </row>
    <row r="480" spans="2:2" x14ac:dyDescent="0.25">
      <c r="B480"/>
    </row>
    <row r="481" spans="2:2" x14ac:dyDescent="0.25">
      <c r="B481"/>
    </row>
    <row r="482" spans="2:2" x14ac:dyDescent="0.25">
      <c r="B482"/>
    </row>
    <row r="483" spans="2:2" x14ac:dyDescent="0.25">
      <c r="B483"/>
    </row>
    <row r="484" spans="2:2" x14ac:dyDescent="0.25">
      <c r="B484"/>
    </row>
    <row r="485" spans="2:2" x14ac:dyDescent="0.25">
      <c r="B485"/>
    </row>
    <row r="486" spans="2:2" x14ac:dyDescent="0.25">
      <c r="B486"/>
    </row>
    <row r="487" spans="2:2" x14ac:dyDescent="0.25">
      <c r="B487"/>
    </row>
    <row r="488" spans="2:2" x14ac:dyDescent="0.25">
      <c r="B488"/>
    </row>
    <row r="489" spans="2:2" x14ac:dyDescent="0.25">
      <c r="B489"/>
    </row>
    <row r="490" spans="2:2" x14ac:dyDescent="0.25">
      <c r="B490"/>
    </row>
    <row r="491" spans="2:2" x14ac:dyDescent="0.25">
      <c r="B491"/>
    </row>
    <row r="492" spans="2:2" x14ac:dyDescent="0.25">
      <c r="B492"/>
    </row>
    <row r="493" spans="2:2" x14ac:dyDescent="0.25">
      <c r="B493"/>
    </row>
    <row r="494" spans="2:2" x14ac:dyDescent="0.25">
      <c r="B494"/>
    </row>
    <row r="495" spans="2:2" x14ac:dyDescent="0.25">
      <c r="B495"/>
    </row>
    <row r="496" spans="2:2" x14ac:dyDescent="0.25">
      <c r="B496"/>
    </row>
    <row r="497" spans="2:2" x14ac:dyDescent="0.25">
      <c r="B497"/>
    </row>
    <row r="498" spans="2:2" x14ac:dyDescent="0.25">
      <c r="B498"/>
    </row>
    <row r="499" spans="2:2" x14ac:dyDescent="0.25">
      <c r="B499"/>
    </row>
    <row r="500" spans="2:2" x14ac:dyDescent="0.25">
      <c r="B500"/>
    </row>
    <row r="501" spans="2:2" x14ac:dyDescent="0.25">
      <c r="B501"/>
    </row>
    <row r="502" spans="2:2" x14ac:dyDescent="0.25">
      <c r="B502"/>
    </row>
    <row r="503" spans="2:2" x14ac:dyDescent="0.25">
      <c r="B503"/>
    </row>
    <row r="504" spans="2:2" x14ac:dyDescent="0.25">
      <c r="B504"/>
    </row>
    <row r="505" spans="2:2" x14ac:dyDescent="0.25">
      <c r="B505"/>
    </row>
    <row r="506" spans="2:2" x14ac:dyDescent="0.25">
      <c r="B506"/>
    </row>
    <row r="507" spans="2:2" x14ac:dyDescent="0.25">
      <c r="B507"/>
    </row>
    <row r="508" spans="2:2" x14ac:dyDescent="0.25">
      <c r="B508"/>
    </row>
    <row r="509" spans="2:2" x14ac:dyDescent="0.25">
      <c r="B509"/>
    </row>
    <row r="510" spans="2:2" x14ac:dyDescent="0.25">
      <c r="B510"/>
    </row>
    <row r="511" spans="2:2" x14ac:dyDescent="0.25">
      <c r="B511"/>
    </row>
    <row r="512" spans="2:2" x14ac:dyDescent="0.25">
      <c r="B512"/>
    </row>
    <row r="513" spans="2:2" x14ac:dyDescent="0.25">
      <c r="B513"/>
    </row>
    <row r="514" spans="2:2" x14ac:dyDescent="0.25">
      <c r="B514"/>
    </row>
    <row r="515" spans="2:2" x14ac:dyDescent="0.25">
      <c r="B515"/>
    </row>
    <row r="516" spans="2:2" x14ac:dyDescent="0.25">
      <c r="B516"/>
    </row>
    <row r="517" spans="2:2" x14ac:dyDescent="0.25">
      <c r="B517"/>
    </row>
    <row r="518" spans="2:2" x14ac:dyDescent="0.25">
      <c r="B518"/>
    </row>
    <row r="519" spans="2:2" x14ac:dyDescent="0.25">
      <c r="B519"/>
    </row>
    <row r="520" spans="2:2" x14ac:dyDescent="0.25">
      <c r="B520"/>
    </row>
    <row r="521" spans="2:2" x14ac:dyDescent="0.25">
      <c r="B521"/>
    </row>
    <row r="522" spans="2:2" x14ac:dyDescent="0.25">
      <c r="B522"/>
    </row>
    <row r="523" spans="2:2" x14ac:dyDescent="0.25">
      <c r="B523"/>
    </row>
    <row r="524" spans="2:2" x14ac:dyDescent="0.25">
      <c r="B524"/>
    </row>
    <row r="525" spans="2:2" x14ac:dyDescent="0.25">
      <c r="B525"/>
    </row>
    <row r="526" spans="2:2" x14ac:dyDescent="0.25">
      <c r="B526"/>
    </row>
    <row r="527" spans="2:2" x14ac:dyDescent="0.25">
      <c r="B527"/>
    </row>
    <row r="528" spans="2:2" x14ac:dyDescent="0.25">
      <c r="B528"/>
    </row>
    <row r="529" spans="2:2" x14ac:dyDescent="0.25">
      <c r="B529"/>
    </row>
    <row r="530" spans="2:2" x14ac:dyDescent="0.25">
      <c r="B530"/>
    </row>
    <row r="531" spans="2:2" x14ac:dyDescent="0.25">
      <c r="B531"/>
    </row>
    <row r="532" spans="2:2" x14ac:dyDescent="0.25">
      <c r="B532"/>
    </row>
    <row r="533" spans="2:2" x14ac:dyDescent="0.25">
      <c r="B533"/>
    </row>
    <row r="534" spans="2:2" x14ac:dyDescent="0.25">
      <c r="B534"/>
    </row>
    <row r="535" spans="2:2" x14ac:dyDescent="0.25">
      <c r="B535"/>
    </row>
    <row r="536" spans="2:2" x14ac:dyDescent="0.25">
      <c r="B536"/>
    </row>
    <row r="537" spans="2:2" x14ac:dyDescent="0.25">
      <c r="B537"/>
    </row>
    <row r="538" spans="2:2" x14ac:dyDescent="0.25">
      <c r="B538"/>
    </row>
    <row r="539" spans="2:2" x14ac:dyDescent="0.25">
      <c r="B539"/>
    </row>
    <row r="540" spans="2:2" x14ac:dyDescent="0.25">
      <c r="B540"/>
    </row>
    <row r="541" spans="2:2" x14ac:dyDescent="0.25">
      <c r="B541"/>
    </row>
    <row r="542" spans="2:2" x14ac:dyDescent="0.25">
      <c r="B542"/>
    </row>
    <row r="543" spans="2:2" x14ac:dyDescent="0.25">
      <c r="B543"/>
    </row>
    <row r="544" spans="2:2" x14ac:dyDescent="0.25">
      <c r="B544"/>
    </row>
    <row r="545" spans="2:2" x14ac:dyDescent="0.25">
      <c r="B545"/>
    </row>
    <row r="546" spans="2:2" x14ac:dyDescent="0.25">
      <c r="B546"/>
    </row>
    <row r="547" spans="2:2" x14ac:dyDescent="0.25">
      <c r="B547"/>
    </row>
    <row r="548" spans="2:2" x14ac:dyDescent="0.25">
      <c r="B548"/>
    </row>
    <row r="549" spans="2:2" x14ac:dyDescent="0.25">
      <c r="B549"/>
    </row>
    <row r="550" spans="2:2" x14ac:dyDescent="0.25">
      <c r="B550"/>
    </row>
    <row r="551" spans="2:2" x14ac:dyDescent="0.25">
      <c r="B551"/>
    </row>
    <row r="552" spans="2:2" x14ac:dyDescent="0.25">
      <c r="B552"/>
    </row>
    <row r="553" spans="2:2" x14ac:dyDescent="0.25">
      <c r="B553"/>
    </row>
    <row r="554" spans="2:2" x14ac:dyDescent="0.25">
      <c r="B554"/>
    </row>
    <row r="555" spans="2:2" x14ac:dyDescent="0.25">
      <c r="B555"/>
    </row>
    <row r="556" spans="2:2" x14ac:dyDescent="0.25">
      <c r="B556"/>
    </row>
    <row r="557" spans="2:2" x14ac:dyDescent="0.25">
      <c r="B557"/>
    </row>
    <row r="558" spans="2:2" x14ac:dyDescent="0.25">
      <c r="B558"/>
    </row>
    <row r="559" spans="2:2" x14ac:dyDescent="0.25">
      <c r="B559"/>
    </row>
    <row r="560" spans="2:2" x14ac:dyDescent="0.25">
      <c r="B560"/>
    </row>
    <row r="561" spans="2:2" x14ac:dyDescent="0.25">
      <c r="B561"/>
    </row>
    <row r="562" spans="2:2" x14ac:dyDescent="0.25">
      <c r="B562"/>
    </row>
    <row r="563" spans="2:2" x14ac:dyDescent="0.25">
      <c r="B563"/>
    </row>
    <row r="564" spans="2:2" x14ac:dyDescent="0.25">
      <c r="B564"/>
    </row>
    <row r="565" spans="2:2" x14ac:dyDescent="0.25">
      <c r="B565"/>
    </row>
    <row r="566" spans="2:2" x14ac:dyDescent="0.25">
      <c r="B566"/>
    </row>
    <row r="567" spans="2:2" x14ac:dyDescent="0.25">
      <c r="B567"/>
    </row>
    <row r="568" spans="2:2" x14ac:dyDescent="0.25">
      <c r="B568"/>
    </row>
    <row r="569" spans="2:2" x14ac:dyDescent="0.25">
      <c r="B569"/>
    </row>
    <row r="570" spans="2:2" x14ac:dyDescent="0.25">
      <c r="B570"/>
    </row>
    <row r="571" spans="2:2" x14ac:dyDescent="0.25">
      <c r="B571"/>
    </row>
    <row r="572" spans="2:2" x14ac:dyDescent="0.25">
      <c r="B572"/>
    </row>
    <row r="573" spans="2:2" x14ac:dyDescent="0.25">
      <c r="B573"/>
    </row>
    <row r="574" spans="2:2" x14ac:dyDescent="0.25">
      <c r="B574"/>
    </row>
    <row r="575" spans="2:2" x14ac:dyDescent="0.25">
      <c r="B575"/>
    </row>
    <row r="576" spans="2:2" x14ac:dyDescent="0.25">
      <c r="B576"/>
    </row>
    <row r="577" spans="2:2" x14ac:dyDescent="0.25">
      <c r="B577"/>
    </row>
    <row r="578" spans="2:2" x14ac:dyDescent="0.25">
      <c r="B578"/>
    </row>
    <row r="579" spans="2:2" x14ac:dyDescent="0.25">
      <c r="B579"/>
    </row>
    <row r="580" spans="2:2" x14ac:dyDescent="0.25">
      <c r="B580"/>
    </row>
    <row r="581" spans="2:2" x14ac:dyDescent="0.25">
      <c r="B581"/>
    </row>
    <row r="582" spans="2:2" x14ac:dyDescent="0.25">
      <c r="B582"/>
    </row>
    <row r="583" spans="2:2" x14ac:dyDescent="0.25">
      <c r="B583"/>
    </row>
    <row r="584" spans="2:2" x14ac:dyDescent="0.25">
      <c r="B584"/>
    </row>
    <row r="585" spans="2:2" x14ac:dyDescent="0.25">
      <c r="B585"/>
    </row>
    <row r="586" spans="2:2" x14ac:dyDescent="0.25">
      <c r="B586"/>
    </row>
    <row r="587" spans="2:2" x14ac:dyDescent="0.25">
      <c r="B587"/>
    </row>
    <row r="588" spans="2:2" x14ac:dyDescent="0.25">
      <c r="B588"/>
    </row>
    <row r="589" spans="2:2" x14ac:dyDescent="0.25">
      <c r="B589"/>
    </row>
    <row r="590" spans="2:2" x14ac:dyDescent="0.25">
      <c r="B590"/>
    </row>
    <row r="591" spans="2:2" x14ac:dyDescent="0.25">
      <c r="B591"/>
    </row>
    <row r="592" spans="2:2" x14ac:dyDescent="0.25">
      <c r="B592"/>
    </row>
    <row r="593" spans="2:2" x14ac:dyDescent="0.25">
      <c r="B593"/>
    </row>
    <row r="594" spans="2:2" x14ac:dyDescent="0.25">
      <c r="B594"/>
    </row>
    <row r="595" spans="2:2" x14ac:dyDescent="0.25">
      <c r="B595"/>
    </row>
    <row r="596" spans="2:2" x14ac:dyDescent="0.25">
      <c r="B596"/>
    </row>
    <row r="597" spans="2:2" x14ac:dyDescent="0.25">
      <c r="B597"/>
    </row>
    <row r="598" spans="2:2" x14ac:dyDescent="0.25">
      <c r="B598"/>
    </row>
    <row r="599" spans="2:2" x14ac:dyDescent="0.25">
      <c r="B599"/>
    </row>
    <row r="600" spans="2:2" x14ac:dyDescent="0.25">
      <c r="B600"/>
    </row>
    <row r="601" spans="2:2" x14ac:dyDescent="0.25">
      <c r="B601"/>
    </row>
    <row r="602" spans="2:2" x14ac:dyDescent="0.25">
      <c r="B602"/>
    </row>
    <row r="603" spans="2:2" x14ac:dyDescent="0.25">
      <c r="B603"/>
    </row>
    <row r="604" spans="2:2" x14ac:dyDescent="0.25">
      <c r="B604"/>
    </row>
    <row r="605" spans="2:2" x14ac:dyDescent="0.25">
      <c r="B605"/>
    </row>
    <row r="606" spans="2:2" x14ac:dyDescent="0.25">
      <c r="B606"/>
    </row>
    <row r="607" spans="2:2" x14ac:dyDescent="0.25">
      <c r="B607"/>
    </row>
    <row r="608" spans="2:2" x14ac:dyDescent="0.25">
      <c r="B608"/>
    </row>
    <row r="609" spans="2:2" x14ac:dyDescent="0.25">
      <c r="B609"/>
    </row>
    <row r="610" spans="2:2" x14ac:dyDescent="0.25">
      <c r="B610"/>
    </row>
    <row r="611" spans="2:2" x14ac:dyDescent="0.25">
      <c r="B611"/>
    </row>
    <row r="612" spans="2:2" x14ac:dyDescent="0.25">
      <c r="B612"/>
    </row>
    <row r="613" spans="2:2" x14ac:dyDescent="0.25">
      <c r="B613"/>
    </row>
    <row r="614" spans="2:2" x14ac:dyDescent="0.25">
      <c r="B614"/>
    </row>
    <row r="615" spans="2:2" x14ac:dyDescent="0.25">
      <c r="B615"/>
    </row>
    <row r="616" spans="2:2" x14ac:dyDescent="0.25">
      <c r="B616"/>
    </row>
    <row r="617" spans="2:2" x14ac:dyDescent="0.25">
      <c r="B617"/>
    </row>
    <row r="618" spans="2:2" x14ac:dyDescent="0.25">
      <c r="B618"/>
    </row>
    <row r="619" spans="2:2" x14ac:dyDescent="0.25">
      <c r="B619"/>
    </row>
    <row r="620" spans="2:2" x14ac:dyDescent="0.25">
      <c r="B620"/>
    </row>
    <row r="621" spans="2:2" x14ac:dyDescent="0.25">
      <c r="B621"/>
    </row>
    <row r="622" spans="2:2" x14ac:dyDescent="0.25">
      <c r="B622"/>
    </row>
    <row r="623" spans="2:2" x14ac:dyDescent="0.25">
      <c r="B623"/>
    </row>
    <row r="624" spans="2:2" x14ac:dyDescent="0.25">
      <c r="B624"/>
    </row>
    <row r="625" spans="2:2" x14ac:dyDescent="0.25">
      <c r="B625"/>
    </row>
    <row r="626" spans="2:2" x14ac:dyDescent="0.25">
      <c r="B626"/>
    </row>
    <row r="627" spans="2:2" x14ac:dyDescent="0.25">
      <c r="B627"/>
    </row>
    <row r="628" spans="2:2" x14ac:dyDescent="0.25">
      <c r="B628"/>
    </row>
    <row r="629" spans="2:2" x14ac:dyDescent="0.25">
      <c r="B629"/>
    </row>
    <row r="630" spans="2:2" x14ac:dyDescent="0.25">
      <c r="B630"/>
    </row>
    <row r="631" spans="2:2" x14ac:dyDescent="0.25">
      <c r="B631"/>
    </row>
    <row r="632" spans="2:2" x14ac:dyDescent="0.25">
      <c r="B632"/>
    </row>
    <row r="633" spans="2:2" x14ac:dyDescent="0.25">
      <c r="B633"/>
    </row>
    <row r="634" spans="2:2" x14ac:dyDescent="0.25">
      <c r="B634"/>
    </row>
    <row r="635" spans="2:2" x14ac:dyDescent="0.25">
      <c r="B635"/>
    </row>
    <row r="636" spans="2:2" x14ac:dyDescent="0.25">
      <c r="B636"/>
    </row>
    <row r="637" spans="2:2" x14ac:dyDescent="0.25">
      <c r="B637"/>
    </row>
    <row r="638" spans="2:2" x14ac:dyDescent="0.25">
      <c r="B638"/>
    </row>
    <row r="639" spans="2:2" x14ac:dyDescent="0.25">
      <c r="B639"/>
    </row>
    <row r="640" spans="2:2" x14ac:dyDescent="0.25">
      <c r="B640"/>
    </row>
    <row r="641" spans="2:2" x14ac:dyDescent="0.25">
      <c r="B641"/>
    </row>
    <row r="642" spans="2:2" x14ac:dyDescent="0.25">
      <c r="B642"/>
    </row>
    <row r="643" spans="2:2" x14ac:dyDescent="0.25">
      <c r="B643"/>
    </row>
    <row r="644" spans="2:2" x14ac:dyDescent="0.25">
      <c r="B644"/>
    </row>
    <row r="645" spans="2:2" x14ac:dyDescent="0.25">
      <c r="B645"/>
    </row>
    <row r="646" spans="2:2" x14ac:dyDescent="0.25">
      <c r="B646"/>
    </row>
    <row r="647" spans="2:2" x14ac:dyDescent="0.25">
      <c r="B647"/>
    </row>
    <row r="648" spans="2:2" x14ac:dyDescent="0.25">
      <c r="B648"/>
    </row>
    <row r="649" spans="2:2" x14ac:dyDescent="0.25">
      <c r="B649"/>
    </row>
    <row r="650" spans="2:2" x14ac:dyDescent="0.25">
      <c r="B650"/>
    </row>
    <row r="651" spans="2:2" x14ac:dyDescent="0.25">
      <c r="B651"/>
    </row>
    <row r="652" spans="2:2" x14ac:dyDescent="0.25">
      <c r="B652"/>
    </row>
    <row r="653" spans="2:2" x14ac:dyDescent="0.25">
      <c r="B653"/>
    </row>
    <row r="654" spans="2:2" x14ac:dyDescent="0.25">
      <c r="B654"/>
    </row>
    <row r="655" spans="2:2" x14ac:dyDescent="0.25">
      <c r="B655"/>
    </row>
    <row r="656" spans="2:2" x14ac:dyDescent="0.25">
      <c r="B656"/>
    </row>
    <row r="657" spans="2:2" x14ac:dyDescent="0.25">
      <c r="B657"/>
    </row>
    <row r="658" spans="2:2" x14ac:dyDescent="0.25">
      <c r="B658"/>
    </row>
    <row r="659" spans="2:2" x14ac:dyDescent="0.25">
      <c r="B659"/>
    </row>
    <row r="660" spans="2:2" x14ac:dyDescent="0.25">
      <c r="B660"/>
    </row>
    <row r="661" spans="2:2" x14ac:dyDescent="0.25">
      <c r="B661"/>
    </row>
    <row r="662" spans="2:2" x14ac:dyDescent="0.25">
      <c r="B662"/>
    </row>
    <row r="663" spans="2:2" x14ac:dyDescent="0.25">
      <c r="B663"/>
    </row>
    <row r="664" spans="2:2" x14ac:dyDescent="0.25">
      <c r="B664"/>
    </row>
    <row r="665" spans="2:2" x14ac:dyDescent="0.25">
      <c r="B665"/>
    </row>
    <row r="666" spans="2:2" x14ac:dyDescent="0.25">
      <c r="B666"/>
    </row>
    <row r="667" spans="2:2" x14ac:dyDescent="0.25">
      <c r="B667"/>
    </row>
    <row r="668" spans="2:2" x14ac:dyDescent="0.25">
      <c r="B668"/>
    </row>
    <row r="669" spans="2:2" x14ac:dyDescent="0.25">
      <c r="B669"/>
    </row>
    <row r="670" spans="2:2" x14ac:dyDescent="0.25">
      <c r="B670"/>
    </row>
    <row r="671" spans="2:2" x14ac:dyDescent="0.25">
      <c r="B671"/>
    </row>
    <row r="672" spans="2:2" x14ac:dyDescent="0.25">
      <c r="B672"/>
    </row>
    <row r="673" spans="2:2" x14ac:dyDescent="0.25">
      <c r="B673"/>
    </row>
    <row r="674" spans="2:2" x14ac:dyDescent="0.25">
      <c r="B674"/>
    </row>
    <row r="675" spans="2:2" x14ac:dyDescent="0.25">
      <c r="B675"/>
    </row>
    <row r="676" spans="2:2" x14ac:dyDescent="0.25">
      <c r="B676"/>
    </row>
    <row r="677" spans="2:2" x14ac:dyDescent="0.25">
      <c r="B677"/>
    </row>
    <row r="678" spans="2:2" x14ac:dyDescent="0.25">
      <c r="B678"/>
    </row>
    <row r="679" spans="2:2" x14ac:dyDescent="0.25">
      <c r="B679"/>
    </row>
    <row r="680" spans="2:2" x14ac:dyDescent="0.25">
      <c r="B680"/>
    </row>
    <row r="681" spans="2:2" x14ac:dyDescent="0.25">
      <c r="B681"/>
    </row>
    <row r="682" spans="2:2" x14ac:dyDescent="0.25">
      <c r="B682"/>
    </row>
    <row r="683" spans="2:2" x14ac:dyDescent="0.25">
      <c r="B683"/>
    </row>
    <row r="684" spans="2:2" x14ac:dyDescent="0.25">
      <c r="B684"/>
    </row>
    <row r="685" spans="2:2" x14ac:dyDescent="0.25">
      <c r="B685"/>
    </row>
    <row r="686" spans="2:2" x14ac:dyDescent="0.25">
      <c r="B686"/>
    </row>
    <row r="687" spans="2:2" x14ac:dyDescent="0.25">
      <c r="B687"/>
    </row>
    <row r="688" spans="2:2" x14ac:dyDescent="0.25">
      <c r="B688"/>
    </row>
    <row r="689" spans="2:2" x14ac:dyDescent="0.25">
      <c r="B689"/>
    </row>
    <row r="690" spans="2:2" x14ac:dyDescent="0.25">
      <c r="B690"/>
    </row>
    <row r="691" spans="2:2" x14ac:dyDescent="0.25">
      <c r="B691"/>
    </row>
    <row r="692" spans="2:2" x14ac:dyDescent="0.25">
      <c r="B692"/>
    </row>
    <row r="693" spans="2:2" x14ac:dyDescent="0.25">
      <c r="B693"/>
    </row>
    <row r="694" spans="2:2" x14ac:dyDescent="0.25">
      <c r="B694"/>
    </row>
    <row r="695" spans="2:2" x14ac:dyDescent="0.25">
      <c r="B695"/>
    </row>
    <row r="696" spans="2:2" x14ac:dyDescent="0.25">
      <c r="B696"/>
    </row>
    <row r="697" spans="2:2" x14ac:dyDescent="0.25">
      <c r="B697"/>
    </row>
    <row r="698" spans="2:2" x14ac:dyDescent="0.25">
      <c r="B698"/>
    </row>
    <row r="699" spans="2:2" x14ac:dyDescent="0.25">
      <c r="B699"/>
    </row>
    <row r="700" spans="2:2" x14ac:dyDescent="0.25">
      <c r="B700"/>
    </row>
    <row r="701" spans="2:2" x14ac:dyDescent="0.25">
      <c r="B701"/>
    </row>
    <row r="702" spans="2:2" x14ac:dyDescent="0.25">
      <c r="B702"/>
    </row>
    <row r="703" spans="2:2" x14ac:dyDescent="0.25">
      <c r="B703"/>
    </row>
    <row r="704" spans="2:2" x14ac:dyDescent="0.25">
      <c r="B704"/>
    </row>
    <row r="705" spans="2:2" x14ac:dyDescent="0.25">
      <c r="B705"/>
    </row>
    <row r="706" spans="2:2" x14ac:dyDescent="0.25">
      <c r="B706"/>
    </row>
    <row r="707" spans="2:2" x14ac:dyDescent="0.25">
      <c r="B707"/>
    </row>
    <row r="708" spans="2:2" x14ac:dyDescent="0.25">
      <c r="B708"/>
    </row>
    <row r="709" spans="2:2" x14ac:dyDescent="0.25">
      <c r="B709"/>
    </row>
    <row r="710" spans="2:2" x14ac:dyDescent="0.25">
      <c r="B710"/>
    </row>
    <row r="711" spans="2:2" x14ac:dyDescent="0.25">
      <c r="B711"/>
    </row>
    <row r="712" spans="2:2" x14ac:dyDescent="0.25">
      <c r="B712"/>
    </row>
    <row r="713" spans="2:2" x14ac:dyDescent="0.25">
      <c r="B713"/>
    </row>
    <row r="714" spans="2:2" x14ac:dyDescent="0.25">
      <c r="B714"/>
    </row>
    <row r="715" spans="2:2" x14ac:dyDescent="0.25">
      <c r="B715"/>
    </row>
    <row r="716" spans="2:2" x14ac:dyDescent="0.25">
      <c r="B716"/>
    </row>
    <row r="717" spans="2:2" x14ac:dyDescent="0.25">
      <c r="B717"/>
    </row>
    <row r="718" spans="2:2" x14ac:dyDescent="0.25">
      <c r="B718"/>
    </row>
    <row r="719" spans="2:2" x14ac:dyDescent="0.25">
      <c r="B719"/>
    </row>
    <row r="720" spans="2:2" x14ac:dyDescent="0.25">
      <c r="B720"/>
    </row>
    <row r="721" spans="2:2" x14ac:dyDescent="0.25">
      <c r="B721"/>
    </row>
    <row r="722" spans="2:2" x14ac:dyDescent="0.25">
      <c r="B722"/>
    </row>
    <row r="723" spans="2:2" x14ac:dyDescent="0.25">
      <c r="B723"/>
    </row>
    <row r="724" spans="2:2" x14ac:dyDescent="0.25">
      <c r="B724"/>
    </row>
    <row r="725" spans="2:2" x14ac:dyDescent="0.25">
      <c r="B725"/>
    </row>
    <row r="726" spans="2:2" x14ac:dyDescent="0.25">
      <c r="B726"/>
    </row>
    <row r="727" spans="2:2" x14ac:dyDescent="0.25">
      <c r="B727"/>
    </row>
    <row r="728" spans="2:2" x14ac:dyDescent="0.25">
      <c r="B728"/>
    </row>
    <row r="729" spans="2:2" x14ac:dyDescent="0.25">
      <c r="B729"/>
    </row>
    <row r="730" spans="2:2" x14ac:dyDescent="0.25">
      <c r="B730"/>
    </row>
    <row r="731" spans="2:2" x14ac:dyDescent="0.25">
      <c r="B731"/>
    </row>
    <row r="732" spans="2:2" x14ac:dyDescent="0.25">
      <c r="B732"/>
    </row>
    <row r="733" spans="2:2" x14ac:dyDescent="0.25">
      <c r="B733"/>
    </row>
    <row r="734" spans="2:2" x14ac:dyDescent="0.25">
      <c r="B734"/>
    </row>
    <row r="735" spans="2:2" x14ac:dyDescent="0.25">
      <c r="B735"/>
    </row>
    <row r="736" spans="2:2" x14ac:dyDescent="0.25">
      <c r="B736"/>
    </row>
    <row r="737" spans="2:2" x14ac:dyDescent="0.25">
      <c r="B737"/>
    </row>
    <row r="738" spans="2:2" x14ac:dyDescent="0.25">
      <c r="B738"/>
    </row>
    <row r="739" spans="2:2" x14ac:dyDescent="0.25">
      <c r="B739"/>
    </row>
    <row r="740" spans="2:2" x14ac:dyDescent="0.25">
      <c r="B740"/>
    </row>
    <row r="741" spans="2:2" x14ac:dyDescent="0.25">
      <c r="B741"/>
    </row>
    <row r="742" spans="2:2" x14ac:dyDescent="0.25">
      <c r="B742"/>
    </row>
    <row r="743" spans="2:2" x14ac:dyDescent="0.25">
      <c r="B743"/>
    </row>
    <row r="744" spans="2:2" x14ac:dyDescent="0.25">
      <c r="B744"/>
    </row>
    <row r="745" spans="2:2" x14ac:dyDescent="0.25">
      <c r="B745"/>
    </row>
    <row r="746" spans="2:2" x14ac:dyDescent="0.25">
      <c r="B746"/>
    </row>
    <row r="747" spans="2:2" x14ac:dyDescent="0.25">
      <c r="B747"/>
    </row>
    <row r="748" spans="2:2" x14ac:dyDescent="0.25">
      <c r="B748"/>
    </row>
    <row r="749" spans="2:2" x14ac:dyDescent="0.25">
      <c r="B749"/>
    </row>
    <row r="750" spans="2:2" x14ac:dyDescent="0.25">
      <c r="B750"/>
    </row>
    <row r="751" spans="2:2" x14ac:dyDescent="0.25">
      <c r="B751"/>
    </row>
    <row r="752" spans="2:2" x14ac:dyDescent="0.25">
      <c r="B752"/>
    </row>
    <row r="753" spans="2:2" x14ac:dyDescent="0.25">
      <c r="B753"/>
    </row>
    <row r="754" spans="2:2" x14ac:dyDescent="0.25">
      <c r="B754"/>
    </row>
    <row r="755" spans="2:2" x14ac:dyDescent="0.25">
      <c r="B755"/>
    </row>
    <row r="756" spans="2:2" x14ac:dyDescent="0.25">
      <c r="B756"/>
    </row>
    <row r="757" spans="2:2" x14ac:dyDescent="0.25">
      <c r="B757"/>
    </row>
    <row r="758" spans="2:2" x14ac:dyDescent="0.25">
      <c r="B758"/>
    </row>
    <row r="759" spans="2:2" x14ac:dyDescent="0.25">
      <c r="B759"/>
    </row>
    <row r="760" spans="2:2" x14ac:dyDescent="0.25">
      <c r="B760"/>
    </row>
    <row r="761" spans="2:2" x14ac:dyDescent="0.25">
      <c r="B761"/>
    </row>
    <row r="762" spans="2:2" x14ac:dyDescent="0.25">
      <c r="B762"/>
    </row>
    <row r="763" spans="2:2" x14ac:dyDescent="0.25">
      <c r="B763"/>
    </row>
    <row r="764" spans="2:2" x14ac:dyDescent="0.25">
      <c r="B764"/>
    </row>
    <row r="765" spans="2:2" x14ac:dyDescent="0.25">
      <c r="B765"/>
    </row>
    <row r="766" spans="2:2" x14ac:dyDescent="0.25">
      <c r="B766"/>
    </row>
    <row r="767" spans="2:2" x14ac:dyDescent="0.25">
      <c r="B767"/>
    </row>
    <row r="768" spans="2:2" x14ac:dyDescent="0.25">
      <c r="B768"/>
    </row>
    <row r="769" spans="2:2" x14ac:dyDescent="0.25">
      <c r="B769"/>
    </row>
    <row r="770" spans="2:2" x14ac:dyDescent="0.25">
      <c r="B770"/>
    </row>
    <row r="771" spans="2:2" x14ac:dyDescent="0.25">
      <c r="B771"/>
    </row>
    <row r="772" spans="2:2" x14ac:dyDescent="0.25">
      <c r="B772"/>
    </row>
    <row r="773" spans="2:2" x14ac:dyDescent="0.25">
      <c r="B773"/>
    </row>
    <row r="774" spans="2:2" x14ac:dyDescent="0.25">
      <c r="B774"/>
    </row>
    <row r="775" spans="2:2" x14ac:dyDescent="0.25">
      <c r="B775"/>
    </row>
    <row r="776" spans="2:2" x14ac:dyDescent="0.25">
      <c r="B776"/>
    </row>
    <row r="777" spans="2:2" x14ac:dyDescent="0.25">
      <c r="B777"/>
    </row>
    <row r="778" spans="2:2" x14ac:dyDescent="0.25">
      <c r="B778"/>
    </row>
    <row r="779" spans="2:2" x14ac:dyDescent="0.25">
      <c r="B779"/>
    </row>
    <row r="780" spans="2:2" x14ac:dyDescent="0.25">
      <c r="B780"/>
    </row>
    <row r="781" spans="2:2" x14ac:dyDescent="0.25">
      <c r="B781"/>
    </row>
    <row r="782" spans="2:2" x14ac:dyDescent="0.25">
      <c r="B782"/>
    </row>
    <row r="783" spans="2:2" x14ac:dyDescent="0.25">
      <c r="B783"/>
    </row>
    <row r="784" spans="2:2" x14ac:dyDescent="0.25">
      <c r="B784"/>
    </row>
    <row r="785" spans="2:2" x14ac:dyDescent="0.25">
      <c r="B785"/>
    </row>
    <row r="786" spans="2:2" x14ac:dyDescent="0.25">
      <c r="B786"/>
    </row>
    <row r="787" spans="2:2" x14ac:dyDescent="0.25">
      <c r="B787"/>
    </row>
    <row r="788" spans="2:2" x14ac:dyDescent="0.25">
      <c r="B788"/>
    </row>
    <row r="789" spans="2:2" x14ac:dyDescent="0.25">
      <c r="B789"/>
    </row>
    <row r="790" spans="2:2" x14ac:dyDescent="0.25">
      <c r="B790"/>
    </row>
    <row r="791" spans="2:2" x14ac:dyDescent="0.25">
      <c r="B791"/>
    </row>
    <row r="792" spans="2:2" x14ac:dyDescent="0.25">
      <c r="B792"/>
    </row>
    <row r="793" spans="2:2" x14ac:dyDescent="0.25">
      <c r="B793"/>
    </row>
    <row r="794" spans="2:2" x14ac:dyDescent="0.25">
      <c r="B794"/>
    </row>
    <row r="795" spans="2:2" x14ac:dyDescent="0.25">
      <c r="B795"/>
    </row>
    <row r="796" spans="2:2" x14ac:dyDescent="0.25">
      <c r="B796"/>
    </row>
    <row r="797" spans="2:2" x14ac:dyDescent="0.25">
      <c r="B797"/>
    </row>
    <row r="798" spans="2:2" x14ac:dyDescent="0.25">
      <c r="B798"/>
    </row>
    <row r="799" spans="2:2" x14ac:dyDescent="0.25">
      <c r="B799"/>
    </row>
    <row r="800" spans="2:2" x14ac:dyDescent="0.25">
      <c r="B800"/>
    </row>
    <row r="801" spans="2:2" x14ac:dyDescent="0.25">
      <c r="B801"/>
    </row>
    <row r="802" spans="2:2" x14ac:dyDescent="0.25">
      <c r="B802"/>
    </row>
    <row r="803" spans="2:2" x14ac:dyDescent="0.25">
      <c r="B803"/>
    </row>
    <row r="804" spans="2:2" x14ac:dyDescent="0.25">
      <c r="B804"/>
    </row>
    <row r="805" spans="2:2" x14ac:dyDescent="0.25">
      <c r="B805"/>
    </row>
    <row r="806" spans="2:2" x14ac:dyDescent="0.25">
      <c r="B806"/>
    </row>
    <row r="807" spans="2:2" x14ac:dyDescent="0.25">
      <c r="B807"/>
    </row>
    <row r="808" spans="2:2" x14ac:dyDescent="0.25">
      <c r="B808"/>
    </row>
    <row r="809" spans="2:2" x14ac:dyDescent="0.25">
      <c r="B809"/>
    </row>
    <row r="810" spans="2:2" x14ac:dyDescent="0.25">
      <c r="B810"/>
    </row>
    <row r="811" spans="2:2" x14ac:dyDescent="0.25">
      <c r="B811"/>
    </row>
    <row r="812" spans="2:2" x14ac:dyDescent="0.25">
      <c r="B812"/>
    </row>
    <row r="813" spans="2:2" x14ac:dyDescent="0.25">
      <c r="B813"/>
    </row>
    <row r="814" spans="2:2" x14ac:dyDescent="0.25">
      <c r="B814"/>
    </row>
    <row r="815" spans="2:2" x14ac:dyDescent="0.25">
      <c r="B815"/>
    </row>
    <row r="816" spans="2:2" x14ac:dyDescent="0.25">
      <c r="B816"/>
    </row>
    <row r="817" spans="2:2" x14ac:dyDescent="0.25">
      <c r="B817"/>
    </row>
    <row r="818" spans="2:2" x14ac:dyDescent="0.25">
      <c r="B818"/>
    </row>
    <row r="819" spans="2:2" x14ac:dyDescent="0.25">
      <c r="B819"/>
    </row>
    <row r="820" spans="2:2" x14ac:dyDescent="0.25">
      <c r="B820"/>
    </row>
    <row r="821" spans="2:2" x14ac:dyDescent="0.25">
      <c r="B821"/>
    </row>
    <row r="822" spans="2:2" x14ac:dyDescent="0.25">
      <c r="B822"/>
    </row>
    <row r="823" spans="2:2" x14ac:dyDescent="0.25">
      <c r="B823"/>
    </row>
    <row r="824" spans="2:2" x14ac:dyDescent="0.25">
      <c r="B824"/>
    </row>
    <row r="825" spans="2:2" x14ac:dyDescent="0.25">
      <c r="B825"/>
    </row>
    <row r="826" spans="2:2" x14ac:dyDescent="0.25">
      <c r="B826"/>
    </row>
    <row r="827" spans="2:2" x14ac:dyDescent="0.25">
      <c r="B827"/>
    </row>
    <row r="828" spans="2:2" x14ac:dyDescent="0.25">
      <c r="B828"/>
    </row>
    <row r="829" spans="2:2" x14ac:dyDescent="0.25">
      <c r="B829"/>
    </row>
    <row r="830" spans="2:2" x14ac:dyDescent="0.25">
      <c r="B830"/>
    </row>
    <row r="831" spans="2:2" x14ac:dyDescent="0.25">
      <c r="B831"/>
    </row>
    <row r="832" spans="2:2" x14ac:dyDescent="0.25">
      <c r="B832"/>
    </row>
    <row r="833" spans="2:2" x14ac:dyDescent="0.25">
      <c r="B833"/>
    </row>
    <row r="834" spans="2:2" x14ac:dyDescent="0.25">
      <c r="B834"/>
    </row>
    <row r="835" spans="2:2" x14ac:dyDescent="0.25">
      <c r="B835"/>
    </row>
    <row r="836" spans="2:2" x14ac:dyDescent="0.25">
      <c r="B836"/>
    </row>
    <row r="837" spans="2:2" x14ac:dyDescent="0.25">
      <c r="B837"/>
    </row>
    <row r="838" spans="2:2" x14ac:dyDescent="0.25">
      <c r="B838"/>
    </row>
    <row r="839" spans="2:2" x14ac:dyDescent="0.25">
      <c r="B839"/>
    </row>
    <row r="840" spans="2:2" x14ac:dyDescent="0.25">
      <c r="B840"/>
    </row>
    <row r="841" spans="2:2" x14ac:dyDescent="0.25">
      <c r="B841"/>
    </row>
    <row r="842" spans="2:2" x14ac:dyDescent="0.25">
      <c r="B842"/>
    </row>
    <row r="843" spans="2:2" x14ac:dyDescent="0.25">
      <c r="B843"/>
    </row>
    <row r="844" spans="2:2" x14ac:dyDescent="0.25">
      <c r="B844"/>
    </row>
    <row r="845" spans="2:2" x14ac:dyDescent="0.25">
      <c r="B845"/>
    </row>
    <row r="846" spans="2:2" x14ac:dyDescent="0.25">
      <c r="B846"/>
    </row>
    <row r="847" spans="2:2" x14ac:dyDescent="0.25">
      <c r="B847"/>
    </row>
    <row r="848" spans="2:2" x14ac:dyDescent="0.25">
      <c r="B848"/>
    </row>
    <row r="849" spans="2:2" x14ac:dyDescent="0.25">
      <c r="B849"/>
    </row>
    <row r="850" spans="2:2" x14ac:dyDescent="0.25">
      <c r="B850"/>
    </row>
    <row r="851" spans="2:2" x14ac:dyDescent="0.25">
      <c r="B851"/>
    </row>
    <row r="852" spans="2:2" x14ac:dyDescent="0.25">
      <c r="B852"/>
    </row>
    <row r="853" spans="2:2" x14ac:dyDescent="0.25">
      <c r="B853"/>
    </row>
    <row r="854" spans="2:2" x14ac:dyDescent="0.25">
      <c r="B854"/>
    </row>
    <row r="855" spans="2:2" x14ac:dyDescent="0.25">
      <c r="B855"/>
    </row>
    <row r="856" spans="2:2" x14ac:dyDescent="0.25">
      <c r="B856"/>
    </row>
    <row r="857" spans="2:2" x14ac:dyDescent="0.25">
      <c r="B857"/>
    </row>
    <row r="858" spans="2:2" x14ac:dyDescent="0.25">
      <c r="B858"/>
    </row>
    <row r="859" spans="2:2" x14ac:dyDescent="0.25">
      <c r="B859"/>
    </row>
    <row r="860" spans="2:2" x14ac:dyDescent="0.25">
      <c r="B860"/>
    </row>
    <row r="861" spans="2:2" x14ac:dyDescent="0.25">
      <c r="B861"/>
    </row>
    <row r="862" spans="2:2" x14ac:dyDescent="0.25">
      <c r="B862"/>
    </row>
    <row r="863" spans="2:2" x14ac:dyDescent="0.25">
      <c r="B863"/>
    </row>
    <row r="864" spans="2:2" x14ac:dyDescent="0.25">
      <c r="B864"/>
    </row>
    <row r="865" spans="2:2" x14ac:dyDescent="0.25">
      <c r="B865"/>
    </row>
    <row r="866" spans="2:2" x14ac:dyDescent="0.25">
      <c r="B866"/>
    </row>
    <row r="867" spans="2:2" x14ac:dyDescent="0.25">
      <c r="B867"/>
    </row>
    <row r="868" spans="2:2" x14ac:dyDescent="0.25">
      <c r="B868"/>
    </row>
    <row r="869" spans="2:2" x14ac:dyDescent="0.25">
      <c r="B869"/>
    </row>
    <row r="870" spans="2:2" x14ac:dyDescent="0.25">
      <c r="B870"/>
    </row>
    <row r="871" spans="2:2" x14ac:dyDescent="0.25">
      <c r="B871"/>
    </row>
    <row r="872" spans="2:2" x14ac:dyDescent="0.25">
      <c r="B872"/>
    </row>
    <row r="873" spans="2:2" x14ac:dyDescent="0.25">
      <c r="B873"/>
    </row>
    <row r="874" spans="2:2" x14ac:dyDescent="0.25">
      <c r="B874"/>
    </row>
    <row r="875" spans="2:2" x14ac:dyDescent="0.25">
      <c r="B875"/>
    </row>
    <row r="876" spans="2:2" x14ac:dyDescent="0.25">
      <c r="B876"/>
    </row>
    <row r="877" spans="2:2" x14ac:dyDescent="0.25">
      <c r="B877"/>
    </row>
    <row r="878" spans="2:2" x14ac:dyDescent="0.25">
      <c r="B878"/>
    </row>
    <row r="879" spans="2:2" x14ac:dyDescent="0.25">
      <c r="B879"/>
    </row>
    <row r="880" spans="2:2" x14ac:dyDescent="0.25">
      <c r="B880"/>
    </row>
    <row r="881" spans="2:2" x14ac:dyDescent="0.25">
      <c r="B881"/>
    </row>
    <row r="882" spans="2:2" x14ac:dyDescent="0.25">
      <c r="B882"/>
    </row>
    <row r="883" spans="2:2" x14ac:dyDescent="0.25">
      <c r="B883"/>
    </row>
    <row r="884" spans="2:2" x14ac:dyDescent="0.25">
      <c r="B884"/>
    </row>
    <row r="885" spans="2:2" x14ac:dyDescent="0.25">
      <c r="B885"/>
    </row>
    <row r="886" spans="2:2" x14ac:dyDescent="0.25">
      <c r="B886"/>
    </row>
    <row r="887" spans="2:2" x14ac:dyDescent="0.25">
      <c r="B887"/>
    </row>
    <row r="888" spans="2:2" x14ac:dyDescent="0.25">
      <c r="B888"/>
    </row>
    <row r="889" spans="2:2" x14ac:dyDescent="0.25">
      <c r="B889"/>
    </row>
    <row r="890" spans="2:2" x14ac:dyDescent="0.25">
      <c r="B890"/>
    </row>
    <row r="891" spans="2:2" x14ac:dyDescent="0.25">
      <c r="B891"/>
    </row>
    <row r="892" spans="2:2" x14ac:dyDescent="0.25">
      <c r="B892"/>
    </row>
    <row r="893" spans="2:2" x14ac:dyDescent="0.25">
      <c r="B893"/>
    </row>
    <row r="894" spans="2:2" x14ac:dyDescent="0.25">
      <c r="B894"/>
    </row>
    <row r="895" spans="2:2" x14ac:dyDescent="0.25">
      <c r="B895"/>
    </row>
    <row r="896" spans="2:2" x14ac:dyDescent="0.25">
      <c r="B896"/>
    </row>
    <row r="897" spans="2:2" x14ac:dyDescent="0.25">
      <c r="B897"/>
    </row>
    <row r="898" spans="2:2" x14ac:dyDescent="0.25">
      <c r="B898"/>
    </row>
    <row r="899" spans="2:2" x14ac:dyDescent="0.25">
      <c r="B899"/>
    </row>
    <row r="900" spans="2:2" x14ac:dyDescent="0.25">
      <c r="B900"/>
    </row>
    <row r="901" spans="2:2" x14ac:dyDescent="0.25">
      <c r="B901"/>
    </row>
    <row r="902" spans="2:2" x14ac:dyDescent="0.25">
      <c r="B902"/>
    </row>
    <row r="903" spans="2:2" x14ac:dyDescent="0.25">
      <c r="B903"/>
    </row>
    <row r="904" spans="2:2" x14ac:dyDescent="0.25">
      <c r="B904"/>
    </row>
    <row r="905" spans="2:2" x14ac:dyDescent="0.25">
      <c r="B905"/>
    </row>
    <row r="906" spans="2:2" x14ac:dyDescent="0.25">
      <c r="B906"/>
    </row>
    <row r="907" spans="2:2" x14ac:dyDescent="0.25">
      <c r="B907"/>
    </row>
    <row r="908" spans="2:2" x14ac:dyDescent="0.25">
      <c r="B908"/>
    </row>
    <row r="909" spans="2:2" x14ac:dyDescent="0.25">
      <c r="B909"/>
    </row>
    <row r="910" spans="2:2" x14ac:dyDescent="0.25">
      <c r="B910"/>
    </row>
    <row r="911" spans="2:2" x14ac:dyDescent="0.25">
      <c r="B911"/>
    </row>
    <row r="912" spans="2:2" x14ac:dyDescent="0.25">
      <c r="B912"/>
    </row>
    <row r="913" spans="2:2" x14ac:dyDescent="0.25">
      <c r="B913"/>
    </row>
    <row r="914" spans="2:2" x14ac:dyDescent="0.25">
      <c r="B914"/>
    </row>
    <row r="915" spans="2:2" x14ac:dyDescent="0.25">
      <c r="B915"/>
    </row>
    <row r="916" spans="2:2" x14ac:dyDescent="0.25">
      <c r="B916"/>
    </row>
    <row r="917" spans="2:2" x14ac:dyDescent="0.25">
      <c r="B917"/>
    </row>
    <row r="918" spans="2:2" x14ac:dyDescent="0.25">
      <c r="B918"/>
    </row>
    <row r="919" spans="2:2" x14ac:dyDescent="0.25">
      <c r="B919"/>
    </row>
    <row r="920" spans="2:2" x14ac:dyDescent="0.25">
      <c r="B920"/>
    </row>
    <row r="921" spans="2:2" x14ac:dyDescent="0.25">
      <c r="B921"/>
    </row>
    <row r="922" spans="2:2" x14ac:dyDescent="0.25">
      <c r="B922"/>
    </row>
    <row r="923" spans="2:2" x14ac:dyDescent="0.25">
      <c r="B923"/>
    </row>
    <row r="924" spans="2:2" x14ac:dyDescent="0.25">
      <c r="B924"/>
    </row>
    <row r="925" spans="2:2" x14ac:dyDescent="0.25">
      <c r="B925"/>
    </row>
    <row r="926" spans="2:2" x14ac:dyDescent="0.25">
      <c r="B926"/>
    </row>
    <row r="927" spans="2:2" x14ac:dyDescent="0.25">
      <c r="B927"/>
    </row>
    <row r="928" spans="2:2" x14ac:dyDescent="0.25">
      <c r="B928"/>
    </row>
    <row r="929" spans="2:2" x14ac:dyDescent="0.25">
      <c r="B929"/>
    </row>
    <row r="930" spans="2:2" x14ac:dyDescent="0.25">
      <c r="B930"/>
    </row>
    <row r="931" spans="2:2" x14ac:dyDescent="0.25">
      <c r="B931"/>
    </row>
    <row r="932" spans="2:2" x14ac:dyDescent="0.25">
      <c r="B932"/>
    </row>
    <row r="933" spans="2:2" x14ac:dyDescent="0.25">
      <c r="B933"/>
    </row>
    <row r="934" spans="2:2" x14ac:dyDescent="0.25">
      <c r="B934"/>
    </row>
    <row r="935" spans="2:2" x14ac:dyDescent="0.25">
      <c r="B935"/>
    </row>
    <row r="936" spans="2:2" x14ac:dyDescent="0.25">
      <c r="B936"/>
    </row>
    <row r="937" spans="2:2" x14ac:dyDescent="0.25">
      <c r="B937"/>
    </row>
    <row r="938" spans="2:2" x14ac:dyDescent="0.25">
      <c r="B938"/>
    </row>
    <row r="939" spans="2:2" x14ac:dyDescent="0.25">
      <c r="B939"/>
    </row>
    <row r="940" spans="2:2" x14ac:dyDescent="0.25">
      <c r="B940"/>
    </row>
    <row r="941" spans="2:2" x14ac:dyDescent="0.25">
      <c r="B941"/>
    </row>
    <row r="942" spans="2:2" x14ac:dyDescent="0.25">
      <c r="B942"/>
    </row>
    <row r="943" spans="2:2" x14ac:dyDescent="0.25">
      <c r="B943"/>
    </row>
    <row r="944" spans="2:2" x14ac:dyDescent="0.25">
      <c r="B944"/>
    </row>
    <row r="945" spans="2:2" x14ac:dyDescent="0.25">
      <c r="B945"/>
    </row>
    <row r="946" spans="2:2" x14ac:dyDescent="0.25">
      <c r="B946"/>
    </row>
    <row r="947" spans="2:2" x14ac:dyDescent="0.25">
      <c r="B947"/>
    </row>
    <row r="948" spans="2:2" x14ac:dyDescent="0.25">
      <c r="B948"/>
    </row>
    <row r="949" spans="2:2" x14ac:dyDescent="0.25">
      <c r="B949"/>
    </row>
    <row r="950" spans="2:2" x14ac:dyDescent="0.25">
      <c r="B950"/>
    </row>
    <row r="951" spans="2:2" x14ac:dyDescent="0.25">
      <c r="B951"/>
    </row>
    <row r="952" spans="2:2" x14ac:dyDescent="0.25">
      <c r="B952"/>
    </row>
    <row r="953" spans="2:2" x14ac:dyDescent="0.25">
      <c r="B953"/>
    </row>
    <row r="954" spans="2:2" x14ac:dyDescent="0.25">
      <c r="B954"/>
    </row>
    <row r="955" spans="2:2" x14ac:dyDescent="0.25">
      <c r="B955"/>
    </row>
    <row r="956" spans="2:2" x14ac:dyDescent="0.25">
      <c r="B956"/>
    </row>
    <row r="957" spans="2:2" x14ac:dyDescent="0.25">
      <c r="B957"/>
    </row>
    <row r="958" spans="2:2" x14ac:dyDescent="0.25">
      <c r="B958"/>
    </row>
    <row r="959" spans="2:2" x14ac:dyDescent="0.25">
      <c r="B959"/>
    </row>
    <row r="960" spans="2:2" x14ac:dyDescent="0.25">
      <c r="B960"/>
    </row>
    <row r="961" spans="2:2" x14ac:dyDescent="0.25">
      <c r="B961"/>
    </row>
    <row r="962" spans="2:2" x14ac:dyDescent="0.25">
      <c r="B962"/>
    </row>
    <row r="963" spans="2:2" x14ac:dyDescent="0.25">
      <c r="B963"/>
    </row>
    <row r="964" spans="2:2" x14ac:dyDescent="0.25">
      <c r="B964"/>
    </row>
    <row r="965" spans="2:2" x14ac:dyDescent="0.25">
      <c r="B965"/>
    </row>
    <row r="966" spans="2:2" x14ac:dyDescent="0.25">
      <c r="B966"/>
    </row>
    <row r="967" spans="2:2" x14ac:dyDescent="0.25">
      <c r="B967"/>
    </row>
    <row r="968" spans="2:2" x14ac:dyDescent="0.25">
      <c r="B968"/>
    </row>
    <row r="969" spans="2:2" x14ac:dyDescent="0.25">
      <c r="B969"/>
    </row>
    <row r="970" spans="2:2" x14ac:dyDescent="0.25">
      <c r="B970"/>
    </row>
    <row r="971" spans="2:2" x14ac:dyDescent="0.25">
      <c r="B971"/>
    </row>
    <row r="972" spans="2:2" x14ac:dyDescent="0.25">
      <c r="B972"/>
    </row>
    <row r="973" spans="2:2" x14ac:dyDescent="0.25">
      <c r="B973"/>
    </row>
    <row r="974" spans="2:2" x14ac:dyDescent="0.25">
      <c r="B974"/>
    </row>
    <row r="975" spans="2:2" x14ac:dyDescent="0.25">
      <c r="B975"/>
    </row>
    <row r="976" spans="2:2" x14ac:dyDescent="0.25">
      <c r="B976"/>
    </row>
    <row r="977" spans="2:2" x14ac:dyDescent="0.25">
      <c r="B977"/>
    </row>
    <row r="978" spans="2:2" x14ac:dyDescent="0.25">
      <c r="B978"/>
    </row>
    <row r="979" spans="2:2" x14ac:dyDescent="0.25">
      <c r="B979"/>
    </row>
    <row r="980" spans="2:2" x14ac:dyDescent="0.25">
      <c r="B980"/>
    </row>
    <row r="981" spans="2:2" x14ac:dyDescent="0.25">
      <c r="B981"/>
    </row>
    <row r="982" spans="2:2" x14ac:dyDescent="0.25">
      <c r="B982"/>
    </row>
    <row r="983" spans="2:2" x14ac:dyDescent="0.25">
      <c r="B983"/>
    </row>
    <row r="984" spans="2:2" x14ac:dyDescent="0.25">
      <c r="B984"/>
    </row>
    <row r="985" spans="2:2" x14ac:dyDescent="0.25">
      <c r="B985"/>
    </row>
    <row r="986" spans="2:2" x14ac:dyDescent="0.25">
      <c r="B986"/>
    </row>
    <row r="987" spans="2:2" x14ac:dyDescent="0.25">
      <c r="B987"/>
    </row>
    <row r="988" spans="2:2" x14ac:dyDescent="0.25">
      <c r="B988"/>
    </row>
    <row r="989" spans="2:2" x14ac:dyDescent="0.25">
      <c r="B989"/>
    </row>
    <row r="990" spans="2:2" x14ac:dyDescent="0.25">
      <c r="B990"/>
    </row>
    <row r="991" spans="2:2" x14ac:dyDescent="0.25">
      <c r="B991"/>
    </row>
    <row r="992" spans="2:2" x14ac:dyDescent="0.25">
      <c r="B992"/>
    </row>
    <row r="993" spans="2:2" x14ac:dyDescent="0.25">
      <c r="B993"/>
    </row>
    <row r="994" spans="2:2" x14ac:dyDescent="0.25">
      <c r="B994"/>
    </row>
    <row r="995" spans="2:2" x14ac:dyDescent="0.25">
      <c r="B995"/>
    </row>
    <row r="996" spans="2:2" x14ac:dyDescent="0.25">
      <c r="B996"/>
    </row>
    <row r="997" spans="2:2" x14ac:dyDescent="0.25">
      <c r="B997"/>
    </row>
    <row r="998" spans="2:2" x14ac:dyDescent="0.25">
      <c r="B998"/>
    </row>
    <row r="999" spans="2:2" x14ac:dyDescent="0.25">
      <c r="B999"/>
    </row>
    <row r="1000" spans="2:2" x14ac:dyDescent="0.25">
      <c r="B1000"/>
    </row>
    <row r="1001" spans="2:2" x14ac:dyDescent="0.25">
      <c r="B1001"/>
    </row>
    <row r="1002" spans="2:2" x14ac:dyDescent="0.25">
      <c r="B1002"/>
    </row>
    <row r="1003" spans="2:2" x14ac:dyDescent="0.25">
      <c r="B1003"/>
    </row>
    <row r="1004" spans="2:2" x14ac:dyDescent="0.25">
      <c r="B1004"/>
    </row>
    <row r="1005" spans="2:2" x14ac:dyDescent="0.25">
      <c r="B1005"/>
    </row>
    <row r="1006" spans="2:2" x14ac:dyDescent="0.25">
      <c r="B1006"/>
    </row>
    <row r="1007" spans="2:2" x14ac:dyDescent="0.25">
      <c r="B1007"/>
    </row>
    <row r="1008" spans="2:2" x14ac:dyDescent="0.25">
      <c r="B1008"/>
    </row>
    <row r="1009" spans="2:2" x14ac:dyDescent="0.25">
      <c r="B1009"/>
    </row>
    <row r="1010" spans="2:2" x14ac:dyDescent="0.25">
      <c r="B1010"/>
    </row>
    <row r="1011" spans="2:2" x14ac:dyDescent="0.25">
      <c r="B1011"/>
    </row>
    <row r="1012" spans="2:2" x14ac:dyDescent="0.25">
      <c r="B1012"/>
    </row>
    <row r="1013" spans="2:2" x14ac:dyDescent="0.25">
      <c r="B1013"/>
    </row>
    <row r="1014" spans="2:2" x14ac:dyDescent="0.25">
      <c r="B1014"/>
    </row>
    <row r="1015" spans="2:2" x14ac:dyDescent="0.25">
      <c r="B1015"/>
    </row>
    <row r="1016" spans="2:2" x14ac:dyDescent="0.25">
      <c r="B1016"/>
    </row>
    <row r="1017" spans="2:2" x14ac:dyDescent="0.25">
      <c r="B1017"/>
    </row>
    <row r="1018" spans="2:2" x14ac:dyDescent="0.25">
      <c r="B1018"/>
    </row>
    <row r="1019" spans="2:2" x14ac:dyDescent="0.25">
      <c r="B1019"/>
    </row>
    <row r="1020" spans="2:2" x14ac:dyDescent="0.25">
      <c r="B1020"/>
    </row>
    <row r="1021" spans="2:2" x14ac:dyDescent="0.25">
      <c r="B1021"/>
    </row>
    <row r="1022" spans="2:2" x14ac:dyDescent="0.25">
      <c r="B1022"/>
    </row>
    <row r="1023" spans="2:2" x14ac:dyDescent="0.25">
      <c r="B1023"/>
    </row>
    <row r="1024" spans="2:2" x14ac:dyDescent="0.25">
      <c r="B1024"/>
    </row>
    <row r="1025" spans="2:2" x14ac:dyDescent="0.25">
      <c r="B1025"/>
    </row>
    <row r="1026" spans="2:2" x14ac:dyDescent="0.25">
      <c r="B1026"/>
    </row>
    <row r="1027" spans="2:2" x14ac:dyDescent="0.25">
      <c r="B1027"/>
    </row>
    <row r="1028" spans="2:2" x14ac:dyDescent="0.25">
      <c r="B1028"/>
    </row>
    <row r="1029" spans="2:2" x14ac:dyDescent="0.25">
      <c r="B1029"/>
    </row>
    <row r="1030" spans="2:2" x14ac:dyDescent="0.25">
      <c r="B1030"/>
    </row>
    <row r="1031" spans="2:2" x14ac:dyDescent="0.25">
      <c r="B1031"/>
    </row>
    <row r="1032" spans="2:2" x14ac:dyDescent="0.25">
      <c r="B1032"/>
    </row>
    <row r="1033" spans="2:2" x14ac:dyDescent="0.25">
      <c r="B1033"/>
    </row>
    <row r="1034" spans="2:2" x14ac:dyDescent="0.25">
      <c r="B1034"/>
    </row>
    <row r="1035" spans="2:2" x14ac:dyDescent="0.25">
      <c r="B1035"/>
    </row>
    <row r="1036" spans="2:2" x14ac:dyDescent="0.25">
      <c r="B1036"/>
    </row>
    <row r="1037" spans="2:2" x14ac:dyDescent="0.25">
      <c r="B1037"/>
    </row>
    <row r="1038" spans="2:2" x14ac:dyDescent="0.25">
      <c r="B1038"/>
    </row>
    <row r="1039" spans="2:2" x14ac:dyDescent="0.25">
      <c r="B1039"/>
    </row>
    <row r="1040" spans="2:2" x14ac:dyDescent="0.25">
      <c r="B1040"/>
    </row>
    <row r="1041" spans="2:2" x14ac:dyDescent="0.25">
      <c r="B1041"/>
    </row>
    <row r="1042" spans="2:2" x14ac:dyDescent="0.25">
      <c r="B1042"/>
    </row>
    <row r="1043" spans="2:2" x14ac:dyDescent="0.25">
      <c r="B1043"/>
    </row>
    <row r="1044" spans="2:2" x14ac:dyDescent="0.25">
      <c r="B1044"/>
    </row>
    <row r="1045" spans="2:2" x14ac:dyDescent="0.25">
      <c r="B1045"/>
    </row>
    <row r="1046" spans="2:2" x14ac:dyDescent="0.25">
      <c r="B1046"/>
    </row>
    <row r="1047" spans="2:2" x14ac:dyDescent="0.25">
      <c r="B1047"/>
    </row>
    <row r="1048" spans="2:2" x14ac:dyDescent="0.25">
      <c r="B1048"/>
    </row>
    <row r="1049" spans="2:2" x14ac:dyDescent="0.25">
      <c r="B1049"/>
    </row>
    <row r="1050" spans="2:2" x14ac:dyDescent="0.25">
      <c r="B1050"/>
    </row>
    <row r="1051" spans="2:2" x14ac:dyDescent="0.25">
      <c r="B1051"/>
    </row>
    <row r="1052" spans="2:2" x14ac:dyDescent="0.25">
      <c r="B1052"/>
    </row>
    <row r="1053" spans="2:2" x14ac:dyDescent="0.25">
      <c r="B1053"/>
    </row>
    <row r="1054" spans="2:2" x14ac:dyDescent="0.25">
      <c r="B1054"/>
    </row>
    <row r="1055" spans="2:2" x14ac:dyDescent="0.25">
      <c r="B1055"/>
    </row>
    <row r="1056" spans="2:2" x14ac:dyDescent="0.25">
      <c r="B1056"/>
    </row>
    <row r="1057" spans="2:2" x14ac:dyDescent="0.25">
      <c r="B1057"/>
    </row>
    <row r="1058" spans="2:2" x14ac:dyDescent="0.25">
      <c r="B1058"/>
    </row>
    <row r="1059" spans="2:2" x14ac:dyDescent="0.25">
      <c r="B1059"/>
    </row>
    <row r="1060" spans="2:2" x14ac:dyDescent="0.25">
      <c r="B1060"/>
    </row>
    <row r="1061" spans="2:2" x14ac:dyDescent="0.25">
      <c r="B1061"/>
    </row>
    <row r="1062" spans="2:2" x14ac:dyDescent="0.25">
      <c r="B1062"/>
    </row>
    <row r="1063" spans="2:2" x14ac:dyDescent="0.25">
      <c r="B1063"/>
    </row>
    <row r="1064" spans="2:2" x14ac:dyDescent="0.25">
      <c r="B1064"/>
    </row>
    <row r="1065" spans="2:2" x14ac:dyDescent="0.25">
      <c r="B1065"/>
    </row>
    <row r="1066" spans="2:2" x14ac:dyDescent="0.25">
      <c r="B1066"/>
    </row>
    <row r="1067" spans="2:2" x14ac:dyDescent="0.25">
      <c r="B1067"/>
    </row>
    <row r="1068" spans="2:2" x14ac:dyDescent="0.25">
      <c r="B1068"/>
    </row>
    <row r="1069" spans="2:2" x14ac:dyDescent="0.25">
      <c r="B1069"/>
    </row>
    <row r="1070" spans="2:2" x14ac:dyDescent="0.25">
      <c r="B1070"/>
    </row>
    <row r="1071" spans="2:2" x14ac:dyDescent="0.25">
      <c r="B1071"/>
    </row>
    <row r="1072" spans="2:2" x14ac:dyDescent="0.25">
      <c r="B1072"/>
    </row>
    <row r="1073" spans="2:2" x14ac:dyDescent="0.25">
      <c r="B1073"/>
    </row>
    <row r="1074" spans="2:2" x14ac:dyDescent="0.25">
      <c r="B1074"/>
    </row>
    <row r="1075" spans="2:2" x14ac:dyDescent="0.25">
      <c r="B1075"/>
    </row>
    <row r="1076" spans="2:2" x14ac:dyDescent="0.25">
      <c r="B1076"/>
    </row>
    <row r="1077" spans="2:2" x14ac:dyDescent="0.25">
      <c r="B1077"/>
    </row>
    <row r="1078" spans="2:2" x14ac:dyDescent="0.25">
      <c r="B1078"/>
    </row>
    <row r="1079" spans="2:2" x14ac:dyDescent="0.25">
      <c r="B1079"/>
    </row>
    <row r="1080" spans="2:2" x14ac:dyDescent="0.25">
      <c r="B1080"/>
    </row>
    <row r="1081" spans="2:2" x14ac:dyDescent="0.25">
      <c r="B1081"/>
    </row>
    <row r="1082" spans="2:2" x14ac:dyDescent="0.25">
      <c r="B1082"/>
    </row>
    <row r="1083" spans="2:2" x14ac:dyDescent="0.25">
      <c r="B1083"/>
    </row>
    <row r="1084" spans="2:2" x14ac:dyDescent="0.25">
      <c r="B1084"/>
    </row>
    <row r="1085" spans="2:2" x14ac:dyDescent="0.25">
      <c r="B1085"/>
    </row>
    <row r="1086" spans="2:2" x14ac:dyDescent="0.25">
      <c r="B1086"/>
    </row>
    <row r="1087" spans="2:2" x14ac:dyDescent="0.25">
      <c r="B1087"/>
    </row>
    <row r="1088" spans="2:2" x14ac:dyDescent="0.25">
      <c r="B1088"/>
    </row>
    <row r="1089" spans="2:2" x14ac:dyDescent="0.25">
      <c r="B1089"/>
    </row>
    <row r="1090" spans="2:2" x14ac:dyDescent="0.25">
      <c r="B1090"/>
    </row>
    <row r="1091" spans="2:2" x14ac:dyDescent="0.25">
      <c r="B1091"/>
    </row>
    <row r="1092" spans="2:2" x14ac:dyDescent="0.25">
      <c r="B1092"/>
    </row>
    <row r="1093" spans="2:2" x14ac:dyDescent="0.25">
      <c r="B1093"/>
    </row>
    <row r="1094" spans="2:2" x14ac:dyDescent="0.25">
      <c r="B1094"/>
    </row>
    <row r="1095" spans="2:2" x14ac:dyDescent="0.25">
      <c r="B1095"/>
    </row>
    <row r="1096" spans="2:2" x14ac:dyDescent="0.25">
      <c r="B1096"/>
    </row>
    <row r="1097" spans="2:2" x14ac:dyDescent="0.25">
      <c r="B1097"/>
    </row>
    <row r="1098" spans="2:2" x14ac:dyDescent="0.25">
      <c r="B1098"/>
    </row>
    <row r="1099" spans="2:2" x14ac:dyDescent="0.25">
      <c r="B1099"/>
    </row>
    <row r="1100" spans="2:2" x14ac:dyDescent="0.25">
      <c r="B1100"/>
    </row>
    <row r="1101" spans="2:2" x14ac:dyDescent="0.25">
      <c r="B1101"/>
    </row>
    <row r="1102" spans="2:2" x14ac:dyDescent="0.25">
      <c r="B1102"/>
    </row>
    <row r="1103" spans="2:2" x14ac:dyDescent="0.25">
      <c r="B1103"/>
    </row>
    <row r="1104" spans="2:2" x14ac:dyDescent="0.25">
      <c r="B1104"/>
    </row>
    <row r="1105" spans="2:2" x14ac:dyDescent="0.25">
      <c r="B1105"/>
    </row>
    <row r="1106" spans="2:2" x14ac:dyDescent="0.25">
      <c r="B1106"/>
    </row>
    <row r="1107" spans="2:2" x14ac:dyDescent="0.25">
      <c r="B1107"/>
    </row>
    <row r="1108" spans="2:2" x14ac:dyDescent="0.25">
      <c r="B1108"/>
    </row>
    <row r="1109" spans="2:2" x14ac:dyDescent="0.25">
      <c r="B1109"/>
    </row>
    <row r="1110" spans="2:2" x14ac:dyDescent="0.25">
      <c r="B1110"/>
    </row>
    <row r="1111" spans="2:2" x14ac:dyDescent="0.25">
      <c r="B1111"/>
    </row>
    <row r="1112" spans="2:2" x14ac:dyDescent="0.25">
      <c r="B1112"/>
    </row>
    <row r="1113" spans="2:2" x14ac:dyDescent="0.25">
      <c r="B1113"/>
    </row>
    <row r="1114" spans="2:2" x14ac:dyDescent="0.25">
      <c r="B1114"/>
    </row>
    <row r="1115" spans="2:2" x14ac:dyDescent="0.25">
      <c r="B1115"/>
    </row>
    <row r="1116" spans="2:2" x14ac:dyDescent="0.25">
      <c r="B1116"/>
    </row>
    <row r="1117" spans="2:2" x14ac:dyDescent="0.25">
      <c r="B1117"/>
    </row>
    <row r="1118" spans="2:2" x14ac:dyDescent="0.25">
      <c r="B1118"/>
    </row>
    <row r="1119" spans="2:2" x14ac:dyDescent="0.25">
      <c r="B1119"/>
    </row>
    <row r="1120" spans="2:2" x14ac:dyDescent="0.25">
      <c r="B1120"/>
    </row>
    <row r="1121" spans="2:2" x14ac:dyDescent="0.25">
      <c r="B1121"/>
    </row>
    <row r="1122" spans="2:2" x14ac:dyDescent="0.25">
      <c r="B1122"/>
    </row>
    <row r="1123" spans="2:2" x14ac:dyDescent="0.25">
      <c r="B1123"/>
    </row>
    <row r="1124" spans="2:2" x14ac:dyDescent="0.25">
      <c r="B1124"/>
    </row>
    <row r="1125" spans="2:2" x14ac:dyDescent="0.25">
      <c r="B1125"/>
    </row>
    <row r="1126" spans="2:2" x14ac:dyDescent="0.25">
      <c r="B1126"/>
    </row>
    <row r="1127" spans="2:2" x14ac:dyDescent="0.25">
      <c r="B1127"/>
    </row>
    <row r="1128" spans="2:2" x14ac:dyDescent="0.25">
      <c r="B1128"/>
    </row>
    <row r="1129" spans="2:2" x14ac:dyDescent="0.25">
      <c r="B1129"/>
    </row>
    <row r="1130" spans="2:2" x14ac:dyDescent="0.25">
      <c r="B1130"/>
    </row>
    <row r="1131" spans="2:2" x14ac:dyDescent="0.25">
      <c r="B1131"/>
    </row>
    <row r="1132" spans="2:2" x14ac:dyDescent="0.25">
      <c r="B1132"/>
    </row>
    <row r="1133" spans="2:2" x14ac:dyDescent="0.25">
      <c r="B1133"/>
    </row>
    <row r="1134" spans="2:2" x14ac:dyDescent="0.25">
      <c r="B1134"/>
    </row>
    <row r="1135" spans="2:2" x14ac:dyDescent="0.25">
      <c r="B1135"/>
    </row>
    <row r="1136" spans="2:2" x14ac:dyDescent="0.25">
      <c r="B1136"/>
    </row>
    <row r="1137" spans="2:2" x14ac:dyDescent="0.25">
      <c r="B1137"/>
    </row>
    <row r="1138" spans="2:2" x14ac:dyDescent="0.25">
      <c r="B1138"/>
    </row>
    <row r="1139" spans="2:2" x14ac:dyDescent="0.25">
      <c r="B1139"/>
    </row>
    <row r="1140" spans="2:2" x14ac:dyDescent="0.25">
      <c r="B1140"/>
    </row>
    <row r="1141" spans="2:2" x14ac:dyDescent="0.25">
      <c r="B1141"/>
    </row>
    <row r="1142" spans="2:2" x14ac:dyDescent="0.25">
      <c r="B1142"/>
    </row>
    <row r="1143" spans="2:2" x14ac:dyDescent="0.25">
      <c r="B1143"/>
    </row>
    <row r="1144" spans="2:2" x14ac:dyDescent="0.25">
      <c r="B1144"/>
    </row>
    <row r="1145" spans="2:2" x14ac:dyDescent="0.25">
      <c r="B1145"/>
    </row>
    <row r="1146" spans="2:2" x14ac:dyDescent="0.25">
      <c r="B1146"/>
    </row>
    <row r="1147" spans="2:2" x14ac:dyDescent="0.25">
      <c r="B1147"/>
    </row>
    <row r="1148" spans="2:2" x14ac:dyDescent="0.25">
      <c r="B1148"/>
    </row>
    <row r="1149" spans="2:2" x14ac:dyDescent="0.25">
      <c r="B1149"/>
    </row>
    <row r="1150" spans="2:2" x14ac:dyDescent="0.25">
      <c r="B1150"/>
    </row>
    <row r="1151" spans="2:2" x14ac:dyDescent="0.25">
      <c r="B1151"/>
    </row>
    <row r="1152" spans="2:2" x14ac:dyDescent="0.25">
      <c r="B1152"/>
    </row>
    <row r="1153" spans="2:2" x14ac:dyDescent="0.25">
      <c r="B1153"/>
    </row>
    <row r="1154" spans="2:2" x14ac:dyDescent="0.25">
      <c r="B1154"/>
    </row>
    <row r="1155" spans="2:2" x14ac:dyDescent="0.25">
      <c r="B1155"/>
    </row>
    <row r="1156" spans="2:2" x14ac:dyDescent="0.25">
      <c r="B1156"/>
    </row>
    <row r="1157" spans="2:2" x14ac:dyDescent="0.25">
      <c r="B1157"/>
    </row>
    <row r="1158" spans="2:2" x14ac:dyDescent="0.25">
      <c r="B1158"/>
    </row>
    <row r="1159" spans="2:2" x14ac:dyDescent="0.25">
      <c r="B1159"/>
    </row>
    <row r="1160" spans="2:2" x14ac:dyDescent="0.25">
      <c r="B1160"/>
    </row>
    <row r="1161" spans="2:2" x14ac:dyDescent="0.25">
      <c r="B1161"/>
    </row>
    <row r="1162" spans="2:2" x14ac:dyDescent="0.25">
      <c r="B1162"/>
    </row>
    <row r="1163" spans="2:2" x14ac:dyDescent="0.25">
      <c r="B1163"/>
    </row>
    <row r="1164" spans="2:2" x14ac:dyDescent="0.25">
      <c r="B1164"/>
    </row>
    <row r="1165" spans="2:2" x14ac:dyDescent="0.25">
      <c r="B1165"/>
    </row>
    <row r="1166" spans="2:2" x14ac:dyDescent="0.25">
      <c r="B1166"/>
    </row>
    <row r="1167" spans="2:2" x14ac:dyDescent="0.25">
      <c r="B1167"/>
    </row>
    <row r="1168" spans="2:2" x14ac:dyDescent="0.25">
      <c r="B1168"/>
    </row>
    <row r="1169" spans="2:2" x14ac:dyDescent="0.25">
      <c r="B1169"/>
    </row>
    <row r="1170" spans="2:2" x14ac:dyDescent="0.25">
      <c r="B1170"/>
    </row>
    <row r="1171" spans="2:2" x14ac:dyDescent="0.25">
      <c r="B1171"/>
    </row>
    <row r="1172" spans="2:2" x14ac:dyDescent="0.25">
      <c r="B1172"/>
    </row>
    <row r="1173" spans="2:2" x14ac:dyDescent="0.25">
      <c r="B1173"/>
    </row>
    <row r="1174" spans="2:2" x14ac:dyDescent="0.25">
      <c r="B1174"/>
    </row>
    <row r="1175" spans="2:2" x14ac:dyDescent="0.25">
      <c r="B1175"/>
    </row>
    <row r="1176" spans="2:2" x14ac:dyDescent="0.25">
      <c r="B1176"/>
    </row>
    <row r="1177" spans="2:2" x14ac:dyDescent="0.25">
      <c r="B1177"/>
    </row>
    <row r="1178" spans="2:2" x14ac:dyDescent="0.25">
      <c r="B1178"/>
    </row>
    <row r="1179" spans="2:2" x14ac:dyDescent="0.25">
      <c r="B1179"/>
    </row>
    <row r="1180" spans="2:2" x14ac:dyDescent="0.25">
      <c r="B1180"/>
    </row>
    <row r="1181" spans="2:2" x14ac:dyDescent="0.25">
      <c r="B1181"/>
    </row>
    <row r="1182" spans="2:2" x14ac:dyDescent="0.25">
      <c r="B1182"/>
    </row>
    <row r="1183" spans="2:2" x14ac:dyDescent="0.25">
      <c r="B1183"/>
    </row>
    <row r="1184" spans="2:2" x14ac:dyDescent="0.25">
      <c r="B1184"/>
    </row>
    <row r="1185" spans="2:2" x14ac:dyDescent="0.25">
      <c r="B1185"/>
    </row>
    <row r="1186" spans="2:2" x14ac:dyDescent="0.25">
      <c r="B1186"/>
    </row>
    <row r="1187" spans="2:2" x14ac:dyDescent="0.25">
      <c r="B1187"/>
    </row>
    <row r="1188" spans="2:2" x14ac:dyDescent="0.25">
      <c r="B1188"/>
    </row>
    <row r="1189" spans="2:2" x14ac:dyDescent="0.25">
      <c r="B1189"/>
    </row>
    <row r="1190" spans="2:2" x14ac:dyDescent="0.25">
      <c r="B1190"/>
    </row>
    <row r="1191" spans="2:2" x14ac:dyDescent="0.25">
      <c r="B1191"/>
    </row>
    <row r="1192" spans="2:2" x14ac:dyDescent="0.25">
      <c r="B1192"/>
    </row>
    <row r="1193" spans="2:2" x14ac:dyDescent="0.25">
      <c r="B1193"/>
    </row>
    <row r="1194" spans="2:2" x14ac:dyDescent="0.25">
      <c r="B1194"/>
    </row>
    <row r="1195" spans="2:2" x14ac:dyDescent="0.25">
      <c r="B1195"/>
    </row>
    <row r="1196" spans="2:2" x14ac:dyDescent="0.25">
      <c r="B1196"/>
    </row>
    <row r="1197" spans="2:2" x14ac:dyDescent="0.25">
      <c r="B1197"/>
    </row>
    <row r="1198" spans="2:2" x14ac:dyDescent="0.25">
      <c r="B1198"/>
    </row>
    <row r="1199" spans="2:2" x14ac:dyDescent="0.25">
      <c r="B1199"/>
    </row>
    <row r="1200" spans="2:2" x14ac:dyDescent="0.25">
      <c r="B1200"/>
    </row>
    <row r="1201" spans="2:2" x14ac:dyDescent="0.25">
      <c r="B1201"/>
    </row>
    <row r="1202" spans="2:2" x14ac:dyDescent="0.25">
      <c r="B1202"/>
    </row>
    <row r="1203" spans="2:2" x14ac:dyDescent="0.25">
      <c r="B1203"/>
    </row>
    <row r="1204" spans="2:2" x14ac:dyDescent="0.25">
      <c r="B1204"/>
    </row>
    <row r="1205" spans="2:2" x14ac:dyDescent="0.25">
      <c r="B1205"/>
    </row>
    <row r="1206" spans="2:2" x14ac:dyDescent="0.25">
      <c r="B1206"/>
    </row>
    <row r="1207" spans="2:2" x14ac:dyDescent="0.25">
      <c r="B1207"/>
    </row>
    <row r="1208" spans="2:2" x14ac:dyDescent="0.25">
      <c r="B1208"/>
    </row>
    <row r="1209" spans="2:2" x14ac:dyDescent="0.25">
      <c r="B1209"/>
    </row>
    <row r="1210" spans="2:2" x14ac:dyDescent="0.25">
      <c r="B1210"/>
    </row>
    <row r="1211" spans="2:2" x14ac:dyDescent="0.25">
      <c r="B1211"/>
    </row>
    <row r="1212" spans="2:2" x14ac:dyDescent="0.25">
      <c r="B1212"/>
    </row>
    <row r="1213" spans="2:2" x14ac:dyDescent="0.25">
      <c r="B1213"/>
    </row>
    <row r="1214" spans="2:2" x14ac:dyDescent="0.25">
      <c r="B1214"/>
    </row>
    <row r="1215" spans="2:2" x14ac:dyDescent="0.25">
      <c r="B1215"/>
    </row>
    <row r="1216" spans="2:2" x14ac:dyDescent="0.25">
      <c r="B1216"/>
    </row>
    <row r="1217" spans="2:2" x14ac:dyDescent="0.25">
      <c r="B1217"/>
    </row>
    <row r="1218" spans="2:2" x14ac:dyDescent="0.25">
      <c r="B1218"/>
    </row>
    <row r="1219" spans="2:2" x14ac:dyDescent="0.25">
      <c r="B1219"/>
    </row>
    <row r="1220" spans="2:2" x14ac:dyDescent="0.25">
      <c r="B1220"/>
    </row>
    <row r="1221" spans="2:2" x14ac:dyDescent="0.25">
      <c r="B1221"/>
    </row>
    <row r="1222" spans="2:2" x14ac:dyDescent="0.25">
      <c r="B1222"/>
    </row>
    <row r="1223" spans="2:2" x14ac:dyDescent="0.25">
      <c r="B1223"/>
    </row>
    <row r="1224" spans="2:2" x14ac:dyDescent="0.25">
      <c r="B1224"/>
    </row>
    <row r="1225" spans="2:2" x14ac:dyDescent="0.25">
      <c r="B1225"/>
    </row>
    <row r="1226" spans="2:2" x14ac:dyDescent="0.25">
      <c r="B1226"/>
    </row>
    <row r="1227" spans="2:2" x14ac:dyDescent="0.25">
      <c r="B1227"/>
    </row>
    <row r="1228" spans="2:2" x14ac:dyDescent="0.25">
      <c r="B1228"/>
    </row>
    <row r="1229" spans="2:2" x14ac:dyDescent="0.25">
      <c r="B1229"/>
    </row>
    <row r="1230" spans="2:2" x14ac:dyDescent="0.25">
      <c r="B1230"/>
    </row>
    <row r="1231" spans="2:2" x14ac:dyDescent="0.25">
      <c r="B1231"/>
    </row>
    <row r="1232" spans="2:2" x14ac:dyDescent="0.25">
      <c r="B1232"/>
    </row>
    <row r="1233" spans="2:2" x14ac:dyDescent="0.25">
      <c r="B1233"/>
    </row>
    <row r="1234" spans="2:2" x14ac:dyDescent="0.25">
      <c r="B1234"/>
    </row>
    <row r="1235" spans="2:2" x14ac:dyDescent="0.25">
      <c r="B1235"/>
    </row>
    <row r="1236" spans="2:2" x14ac:dyDescent="0.25">
      <c r="B1236"/>
    </row>
    <row r="1237" spans="2:2" x14ac:dyDescent="0.25">
      <c r="B1237"/>
    </row>
    <row r="1238" spans="2:2" x14ac:dyDescent="0.25">
      <c r="B1238"/>
    </row>
    <row r="1239" spans="2:2" x14ac:dyDescent="0.25">
      <c r="B1239"/>
    </row>
    <row r="1240" spans="2:2" x14ac:dyDescent="0.25">
      <c r="B1240"/>
    </row>
    <row r="1241" spans="2:2" x14ac:dyDescent="0.25">
      <c r="B1241"/>
    </row>
    <row r="1242" spans="2:2" x14ac:dyDescent="0.25">
      <c r="B1242"/>
    </row>
    <row r="1243" spans="2:2" x14ac:dyDescent="0.25">
      <c r="B1243"/>
    </row>
    <row r="1244" spans="2:2" x14ac:dyDescent="0.25">
      <c r="B1244"/>
    </row>
    <row r="1245" spans="2:2" x14ac:dyDescent="0.25">
      <c r="B1245"/>
    </row>
    <row r="1246" spans="2:2" x14ac:dyDescent="0.25">
      <c r="B1246"/>
    </row>
    <row r="1247" spans="2:2" x14ac:dyDescent="0.25">
      <c r="B1247"/>
    </row>
    <row r="1248" spans="2:2" x14ac:dyDescent="0.25">
      <c r="B1248"/>
    </row>
    <row r="1249" spans="2:2" x14ac:dyDescent="0.25">
      <c r="B1249"/>
    </row>
    <row r="1250" spans="2:2" x14ac:dyDescent="0.25">
      <c r="B1250"/>
    </row>
    <row r="1251" spans="2:2" x14ac:dyDescent="0.25">
      <c r="B1251"/>
    </row>
    <row r="1252" spans="2:2" x14ac:dyDescent="0.25">
      <c r="B1252"/>
    </row>
    <row r="1253" spans="2:2" x14ac:dyDescent="0.25">
      <c r="B1253"/>
    </row>
    <row r="1254" spans="2:2" x14ac:dyDescent="0.25">
      <c r="B1254"/>
    </row>
    <row r="1255" spans="2:2" x14ac:dyDescent="0.25">
      <c r="B1255"/>
    </row>
    <row r="1256" spans="2:2" x14ac:dyDescent="0.25">
      <c r="B1256"/>
    </row>
    <row r="1257" spans="2:2" x14ac:dyDescent="0.25">
      <c r="B1257"/>
    </row>
    <row r="1258" spans="2:2" x14ac:dyDescent="0.25">
      <c r="B1258"/>
    </row>
    <row r="1259" spans="2:2" x14ac:dyDescent="0.25">
      <c r="B1259"/>
    </row>
    <row r="1260" spans="2:2" x14ac:dyDescent="0.25">
      <c r="B1260"/>
    </row>
    <row r="1261" spans="2:2" x14ac:dyDescent="0.25">
      <c r="B1261"/>
    </row>
    <row r="1262" spans="2:2" x14ac:dyDescent="0.25">
      <c r="B1262"/>
    </row>
    <row r="1263" spans="2:2" x14ac:dyDescent="0.25">
      <c r="B1263"/>
    </row>
    <row r="1264" spans="2:2" x14ac:dyDescent="0.25">
      <c r="B1264"/>
    </row>
    <row r="1265" spans="2:2" x14ac:dyDescent="0.25">
      <c r="B1265"/>
    </row>
    <row r="1266" spans="2:2" x14ac:dyDescent="0.25">
      <c r="B1266"/>
    </row>
    <row r="1267" spans="2:2" x14ac:dyDescent="0.25">
      <c r="B1267"/>
    </row>
    <row r="1268" spans="2:2" x14ac:dyDescent="0.25">
      <c r="B1268"/>
    </row>
    <row r="1269" spans="2:2" x14ac:dyDescent="0.25">
      <c r="B1269"/>
    </row>
    <row r="1270" spans="2:2" x14ac:dyDescent="0.25">
      <c r="B1270"/>
    </row>
    <row r="1271" spans="2:2" x14ac:dyDescent="0.25">
      <c r="B1271"/>
    </row>
    <row r="1272" spans="2:2" x14ac:dyDescent="0.25">
      <c r="B1272"/>
    </row>
    <row r="1273" spans="2:2" x14ac:dyDescent="0.25">
      <c r="B1273"/>
    </row>
    <row r="1274" spans="2:2" x14ac:dyDescent="0.25">
      <c r="B1274"/>
    </row>
    <row r="1275" spans="2:2" x14ac:dyDescent="0.25">
      <c r="B1275"/>
    </row>
    <row r="1276" spans="2:2" x14ac:dyDescent="0.25">
      <c r="B1276"/>
    </row>
    <row r="1277" spans="2:2" x14ac:dyDescent="0.25">
      <c r="B1277"/>
    </row>
    <row r="1278" spans="2:2" x14ac:dyDescent="0.25">
      <c r="B1278"/>
    </row>
    <row r="1279" spans="2:2" x14ac:dyDescent="0.25">
      <c r="B1279"/>
    </row>
    <row r="1280" spans="2:2" x14ac:dyDescent="0.25">
      <c r="B1280"/>
    </row>
    <row r="1281" spans="2:2" x14ac:dyDescent="0.25">
      <c r="B1281"/>
    </row>
    <row r="1282" spans="2:2" x14ac:dyDescent="0.25">
      <c r="B1282"/>
    </row>
    <row r="1283" spans="2:2" x14ac:dyDescent="0.25">
      <c r="B1283"/>
    </row>
    <row r="1284" spans="2:2" x14ac:dyDescent="0.25">
      <c r="B1284"/>
    </row>
    <row r="1285" spans="2:2" x14ac:dyDescent="0.25">
      <c r="B1285"/>
    </row>
    <row r="1286" spans="2:2" x14ac:dyDescent="0.25">
      <c r="B1286"/>
    </row>
    <row r="1287" spans="2:2" x14ac:dyDescent="0.25">
      <c r="B1287"/>
    </row>
    <row r="1288" spans="2:2" x14ac:dyDescent="0.25">
      <c r="B1288"/>
    </row>
    <row r="1289" spans="2:2" x14ac:dyDescent="0.25">
      <c r="B1289"/>
    </row>
    <row r="1290" spans="2:2" x14ac:dyDescent="0.25">
      <c r="B1290"/>
    </row>
    <row r="1291" spans="2:2" x14ac:dyDescent="0.25">
      <c r="B1291"/>
    </row>
    <row r="1292" spans="2:2" x14ac:dyDescent="0.25">
      <c r="B1292"/>
    </row>
    <row r="1293" spans="2:2" x14ac:dyDescent="0.25">
      <c r="B1293"/>
    </row>
    <row r="1294" spans="2:2" x14ac:dyDescent="0.25">
      <c r="B1294"/>
    </row>
    <row r="1295" spans="2:2" x14ac:dyDescent="0.25">
      <c r="B1295"/>
    </row>
    <row r="1296" spans="2:2" x14ac:dyDescent="0.25">
      <c r="B1296"/>
    </row>
    <row r="1297" spans="2:2" x14ac:dyDescent="0.25">
      <c r="B1297"/>
    </row>
    <row r="1298" spans="2:2" x14ac:dyDescent="0.25">
      <c r="B1298"/>
    </row>
    <row r="1299" spans="2:2" x14ac:dyDescent="0.25">
      <c r="B1299"/>
    </row>
    <row r="1300" spans="2:2" x14ac:dyDescent="0.25">
      <c r="B1300"/>
    </row>
    <row r="1301" spans="2:2" x14ac:dyDescent="0.25">
      <c r="B1301"/>
    </row>
    <row r="1302" spans="2:2" x14ac:dyDescent="0.25">
      <c r="B1302"/>
    </row>
    <row r="1303" spans="2:2" x14ac:dyDescent="0.25">
      <c r="B1303"/>
    </row>
    <row r="1304" spans="2:2" x14ac:dyDescent="0.25">
      <c r="B1304"/>
    </row>
    <row r="1305" spans="2:2" x14ac:dyDescent="0.25">
      <c r="B1305"/>
    </row>
    <row r="1306" spans="2:2" x14ac:dyDescent="0.25">
      <c r="B1306"/>
    </row>
    <row r="1307" spans="2:2" x14ac:dyDescent="0.25">
      <c r="B1307"/>
    </row>
    <row r="1308" spans="2:2" x14ac:dyDescent="0.25">
      <c r="B1308"/>
    </row>
    <row r="1309" spans="2:2" x14ac:dyDescent="0.25">
      <c r="B1309"/>
    </row>
    <row r="1310" spans="2:2" x14ac:dyDescent="0.25">
      <c r="B1310"/>
    </row>
    <row r="1311" spans="2:2" x14ac:dyDescent="0.25">
      <c r="B1311"/>
    </row>
    <row r="1312" spans="2:2" x14ac:dyDescent="0.25">
      <c r="B1312"/>
    </row>
    <row r="1313" spans="2:2" x14ac:dyDescent="0.25">
      <c r="B1313"/>
    </row>
    <row r="1314" spans="2:2" x14ac:dyDescent="0.25">
      <c r="B1314"/>
    </row>
    <row r="1315" spans="2:2" x14ac:dyDescent="0.25">
      <c r="B1315"/>
    </row>
    <row r="1316" spans="2:2" x14ac:dyDescent="0.25">
      <c r="B1316"/>
    </row>
    <row r="1317" spans="2:2" x14ac:dyDescent="0.25">
      <c r="B1317"/>
    </row>
    <row r="1318" spans="2:2" x14ac:dyDescent="0.25">
      <c r="B1318"/>
    </row>
    <row r="1319" spans="2:2" x14ac:dyDescent="0.25">
      <c r="B1319"/>
    </row>
    <row r="1320" spans="2:2" x14ac:dyDescent="0.25">
      <c r="B1320"/>
    </row>
    <row r="1321" spans="2:2" x14ac:dyDescent="0.25">
      <c r="B1321"/>
    </row>
    <row r="1322" spans="2:2" x14ac:dyDescent="0.25">
      <c r="B1322"/>
    </row>
    <row r="1323" spans="2:2" x14ac:dyDescent="0.25">
      <c r="B1323"/>
    </row>
    <row r="1324" spans="2:2" x14ac:dyDescent="0.25">
      <c r="B1324"/>
    </row>
    <row r="1325" spans="2:2" x14ac:dyDescent="0.25">
      <c r="B1325"/>
    </row>
    <row r="1326" spans="2:2" x14ac:dyDescent="0.25">
      <c r="B1326"/>
    </row>
    <row r="1327" spans="2:2" x14ac:dyDescent="0.25">
      <c r="B1327"/>
    </row>
    <row r="1328" spans="2:2" x14ac:dyDescent="0.25">
      <c r="B1328"/>
    </row>
    <row r="1329" spans="2:2" x14ac:dyDescent="0.25">
      <c r="B1329"/>
    </row>
    <row r="1330" spans="2:2" x14ac:dyDescent="0.25">
      <c r="B1330"/>
    </row>
    <row r="1331" spans="2:2" x14ac:dyDescent="0.25">
      <c r="B1331"/>
    </row>
    <row r="1332" spans="2:2" x14ac:dyDescent="0.25">
      <c r="B1332"/>
    </row>
    <row r="1333" spans="2:2" x14ac:dyDescent="0.25">
      <c r="B1333"/>
    </row>
    <row r="1334" spans="2:2" x14ac:dyDescent="0.25">
      <c r="B1334"/>
    </row>
    <row r="1335" spans="2:2" x14ac:dyDescent="0.25">
      <c r="B1335"/>
    </row>
    <row r="1336" spans="2:2" x14ac:dyDescent="0.25">
      <c r="B1336"/>
    </row>
    <row r="1337" spans="2:2" x14ac:dyDescent="0.25">
      <c r="B1337"/>
    </row>
    <row r="1338" spans="2:2" x14ac:dyDescent="0.25">
      <c r="B1338"/>
    </row>
    <row r="1339" spans="2:2" x14ac:dyDescent="0.25">
      <c r="B1339"/>
    </row>
    <row r="1340" spans="2:2" x14ac:dyDescent="0.25">
      <c r="B1340"/>
    </row>
    <row r="1341" spans="2:2" x14ac:dyDescent="0.25">
      <c r="B1341"/>
    </row>
    <row r="1342" spans="2:2" x14ac:dyDescent="0.25">
      <c r="B1342"/>
    </row>
    <row r="1343" spans="2:2" x14ac:dyDescent="0.25">
      <c r="B1343"/>
    </row>
    <row r="1344" spans="2:2" x14ac:dyDescent="0.25">
      <c r="B1344"/>
    </row>
    <row r="1345" spans="2:2" x14ac:dyDescent="0.25">
      <c r="B1345"/>
    </row>
    <row r="1346" spans="2:2" x14ac:dyDescent="0.25">
      <c r="B1346"/>
    </row>
    <row r="1347" spans="2:2" x14ac:dyDescent="0.25">
      <c r="B1347"/>
    </row>
    <row r="1348" spans="2:2" x14ac:dyDescent="0.25">
      <c r="B1348"/>
    </row>
    <row r="1349" spans="2:2" x14ac:dyDescent="0.25">
      <c r="B1349"/>
    </row>
    <row r="1350" spans="2:2" x14ac:dyDescent="0.25">
      <c r="B1350"/>
    </row>
    <row r="1351" spans="2:2" x14ac:dyDescent="0.25">
      <c r="B1351"/>
    </row>
    <row r="1352" spans="2:2" x14ac:dyDescent="0.25">
      <c r="B1352"/>
    </row>
    <row r="1353" spans="2:2" x14ac:dyDescent="0.25">
      <c r="B1353"/>
    </row>
    <row r="1354" spans="2:2" x14ac:dyDescent="0.25">
      <c r="B1354"/>
    </row>
    <row r="1355" spans="2:2" x14ac:dyDescent="0.25">
      <c r="B1355"/>
    </row>
    <row r="1356" spans="2:2" x14ac:dyDescent="0.25">
      <c r="B1356"/>
    </row>
    <row r="1357" spans="2:2" x14ac:dyDescent="0.25">
      <c r="B1357"/>
    </row>
    <row r="1358" spans="2:2" x14ac:dyDescent="0.25">
      <c r="B1358"/>
    </row>
    <row r="1359" spans="2:2" x14ac:dyDescent="0.25">
      <c r="B1359"/>
    </row>
    <row r="1360" spans="2:2" x14ac:dyDescent="0.25">
      <c r="B1360"/>
    </row>
    <row r="1361" spans="2:2" x14ac:dyDescent="0.25">
      <c r="B1361"/>
    </row>
    <row r="1362" spans="2:2" x14ac:dyDescent="0.25">
      <c r="B1362"/>
    </row>
    <row r="1363" spans="2:2" x14ac:dyDescent="0.25">
      <c r="B1363"/>
    </row>
    <row r="1364" spans="2:2" x14ac:dyDescent="0.25">
      <c r="B1364"/>
    </row>
    <row r="1365" spans="2:2" x14ac:dyDescent="0.25">
      <c r="B1365"/>
    </row>
    <row r="1366" spans="2:2" x14ac:dyDescent="0.25">
      <c r="B1366"/>
    </row>
    <row r="1367" spans="2:2" x14ac:dyDescent="0.25">
      <c r="B1367"/>
    </row>
    <row r="1368" spans="2:2" x14ac:dyDescent="0.25">
      <c r="B1368"/>
    </row>
    <row r="1369" spans="2:2" x14ac:dyDescent="0.25">
      <c r="B1369"/>
    </row>
    <row r="1370" spans="2:2" x14ac:dyDescent="0.25">
      <c r="B1370"/>
    </row>
    <row r="1371" spans="2:2" x14ac:dyDescent="0.25">
      <c r="B1371"/>
    </row>
    <row r="1372" spans="2:2" x14ac:dyDescent="0.25">
      <c r="B1372"/>
    </row>
    <row r="1373" spans="2:2" x14ac:dyDescent="0.25">
      <c r="B1373"/>
    </row>
    <row r="1374" spans="2:2" x14ac:dyDescent="0.25">
      <c r="B1374"/>
    </row>
    <row r="1375" spans="2:2" x14ac:dyDescent="0.25">
      <c r="B1375"/>
    </row>
    <row r="1376" spans="2:2" x14ac:dyDescent="0.25">
      <c r="B1376"/>
    </row>
    <row r="1377" spans="2:2" x14ac:dyDescent="0.25">
      <c r="B1377"/>
    </row>
    <row r="1378" spans="2:2" x14ac:dyDescent="0.25">
      <c r="B1378"/>
    </row>
    <row r="1379" spans="2:2" x14ac:dyDescent="0.25">
      <c r="B1379"/>
    </row>
    <row r="1380" spans="2:2" x14ac:dyDescent="0.25">
      <c r="B1380"/>
    </row>
    <row r="1381" spans="2:2" x14ac:dyDescent="0.25">
      <c r="B1381"/>
    </row>
    <row r="1382" spans="2:2" x14ac:dyDescent="0.25">
      <c r="B1382"/>
    </row>
    <row r="1383" spans="2:2" x14ac:dyDescent="0.25">
      <c r="B1383"/>
    </row>
    <row r="1384" spans="2:2" x14ac:dyDescent="0.25">
      <c r="B1384"/>
    </row>
    <row r="1385" spans="2:2" x14ac:dyDescent="0.25">
      <c r="B1385"/>
    </row>
    <row r="1386" spans="2:2" x14ac:dyDescent="0.25">
      <c r="B1386"/>
    </row>
    <row r="1387" spans="2:2" x14ac:dyDescent="0.25">
      <c r="B1387"/>
    </row>
    <row r="1388" spans="2:2" x14ac:dyDescent="0.25">
      <c r="B1388"/>
    </row>
    <row r="1389" spans="2:2" x14ac:dyDescent="0.25">
      <c r="B1389"/>
    </row>
    <row r="1390" spans="2:2" x14ac:dyDescent="0.25">
      <c r="B1390"/>
    </row>
    <row r="1391" spans="2:2" x14ac:dyDescent="0.25">
      <c r="B1391"/>
    </row>
    <row r="1392" spans="2:2" x14ac:dyDescent="0.25">
      <c r="B1392"/>
    </row>
    <row r="1393" spans="2:2" x14ac:dyDescent="0.25">
      <c r="B1393"/>
    </row>
    <row r="1394" spans="2:2" x14ac:dyDescent="0.25">
      <c r="B1394"/>
    </row>
    <row r="1395" spans="2:2" x14ac:dyDescent="0.25">
      <c r="B1395"/>
    </row>
    <row r="1396" spans="2:2" x14ac:dyDescent="0.25">
      <c r="B1396"/>
    </row>
    <row r="1397" spans="2:2" x14ac:dyDescent="0.25">
      <c r="B1397"/>
    </row>
    <row r="1398" spans="2:2" x14ac:dyDescent="0.25">
      <c r="B1398"/>
    </row>
    <row r="1399" spans="2:2" x14ac:dyDescent="0.25">
      <c r="B1399"/>
    </row>
    <row r="1400" spans="2:2" x14ac:dyDescent="0.25">
      <c r="B1400"/>
    </row>
    <row r="1401" spans="2:2" x14ac:dyDescent="0.25">
      <c r="B1401"/>
    </row>
    <row r="1402" spans="2:2" x14ac:dyDescent="0.25">
      <c r="B1402"/>
    </row>
    <row r="1403" spans="2:2" x14ac:dyDescent="0.25">
      <c r="B1403"/>
    </row>
    <row r="1404" spans="2:2" x14ac:dyDescent="0.25">
      <c r="B1404"/>
    </row>
    <row r="1405" spans="2:2" x14ac:dyDescent="0.25">
      <c r="B1405"/>
    </row>
    <row r="1406" spans="2:2" x14ac:dyDescent="0.25">
      <c r="B1406"/>
    </row>
    <row r="1407" spans="2:2" x14ac:dyDescent="0.25">
      <c r="B1407"/>
    </row>
    <row r="1408" spans="2:2" x14ac:dyDescent="0.25">
      <c r="B1408"/>
    </row>
    <row r="1409" spans="2:2" x14ac:dyDescent="0.25">
      <c r="B1409"/>
    </row>
    <row r="1410" spans="2:2" x14ac:dyDescent="0.25">
      <c r="B1410"/>
    </row>
    <row r="1411" spans="2:2" x14ac:dyDescent="0.25">
      <c r="B1411"/>
    </row>
    <row r="1412" spans="2:2" x14ac:dyDescent="0.25">
      <c r="B1412"/>
    </row>
    <row r="1413" spans="2:2" x14ac:dyDescent="0.25">
      <c r="B1413"/>
    </row>
    <row r="1414" spans="2:2" x14ac:dyDescent="0.25">
      <c r="B1414"/>
    </row>
    <row r="1415" spans="2:2" x14ac:dyDescent="0.25">
      <c r="B1415"/>
    </row>
    <row r="1416" spans="2:2" x14ac:dyDescent="0.25">
      <c r="B1416"/>
    </row>
    <row r="1417" spans="2:2" x14ac:dyDescent="0.25">
      <c r="B1417"/>
    </row>
    <row r="1418" spans="2:2" x14ac:dyDescent="0.25">
      <c r="B1418"/>
    </row>
    <row r="1419" spans="2:2" x14ac:dyDescent="0.25">
      <c r="B1419"/>
    </row>
    <row r="1420" spans="2:2" x14ac:dyDescent="0.25">
      <c r="B1420"/>
    </row>
    <row r="1421" spans="2:2" x14ac:dyDescent="0.25">
      <c r="B1421"/>
    </row>
    <row r="1422" spans="2:2" x14ac:dyDescent="0.25">
      <c r="B1422"/>
    </row>
    <row r="1423" spans="2:2" x14ac:dyDescent="0.25">
      <c r="B1423"/>
    </row>
    <row r="1424" spans="2:2" x14ac:dyDescent="0.25">
      <c r="B1424"/>
    </row>
    <row r="1425" spans="2:2" x14ac:dyDescent="0.25">
      <c r="B1425"/>
    </row>
    <row r="1426" spans="2:2" x14ac:dyDescent="0.25">
      <c r="B1426"/>
    </row>
    <row r="1427" spans="2:2" x14ac:dyDescent="0.25">
      <c r="B1427"/>
    </row>
    <row r="1428" spans="2:2" x14ac:dyDescent="0.25">
      <c r="B1428"/>
    </row>
    <row r="1429" spans="2:2" x14ac:dyDescent="0.25">
      <c r="B1429"/>
    </row>
    <row r="1430" spans="2:2" x14ac:dyDescent="0.25">
      <c r="B1430"/>
    </row>
    <row r="1431" spans="2:2" x14ac:dyDescent="0.25">
      <c r="B1431"/>
    </row>
    <row r="1432" spans="2:2" x14ac:dyDescent="0.25">
      <c r="B1432"/>
    </row>
    <row r="1433" spans="2:2" x14ac:dyDescent="0.25">
      <c r="B1433"/>
    </row>
    <row r="1434" spans="2:2" x14ac:dyDescent="0.25">
      <c r="B1434"/>
    </row>
    <row r="1435" spans="2:2" x14ac:dyDescent="0.25">
      <c r="B1435"/>
    </row>
    <row r="1436" spans="2:2" x14ac:dyDescent="0.25">
      <c r="B1436"/>
    </row>
    <row r="1437" spans="2:2" x14ac:dyDescent="0.25">
      <c r="B1437"/>
    </row>
    <row r="1438" spans="2:2" x14ac:dyDescent="0.25">
      <c r="B1438"/>
    </row>
    <row r="1439" spans="2:2" x14ac:dyDescent="0.25">
      <c r="B1439"/>
    </row>
    <row r="1440" spans="2:2" x14ac:dyDescent="0.25">
      <c r="B1440"/>
    </row>
    <row r="1441" spans="2:2" x14ac:dyDescent="0.25">
      <c r="B1441"/>
    </row>
    <row r="1442" spans="2:2" x14ac:dyDescent="0.25">
      <c r="B1442"/>
    </row>
    <row r="1443" spans="2:2" x14ac:dyDescent="0.25">
      <c r="B1443"/>
    </row>
    <row r="1444" spans="2:2" x14ac:dyDescent="0.25">
      <c r="B1444"/>
    </row>
    <row r="1445" spans="2:2" x14ac:dyDescent="0.25">
      <c r="B1445"/>
    </row>
    <row r="1446" spans="2:2" x14ac:dyDescent="0.25">
      <c r="B1446"/>
    </row>
    <row r="1447" spans="2:2" x14ac:dyDescent="0.25">
      <c r="B1447"/>
    </row>
    <row r="1448" spans="2:2" x14ac:dyDescent="0.25">
      <c r="B1448"/>
    </row>
    <row r="1449" spans="2:2" x14ac:dyDescent="0.25">
      <c r="B1449"/>
    </row>
    <row r="1450" spans="2:2" x14ac:dyDescent="0.25">
      <c r="B1450"/>
    </row>
    <row r="1451" spans="2:2" x14ac:dyDescent="0.25">
      <c r="B1451"/>
    </row>
    <row r="1452" spans="2:2" x14ac:dyDescent="0.25">
      <c r="B1452"/>
    </row>
    <row r="1453" spans="2:2" x14ac:dyDescent="0.25">
      <c r="B1453"/>
    </row>
    <row r="1454" spans="2:2" x14ac:dyDescent="0.25">
      <c r="B1454"/>
    </row>
    <row r="1455" spans="2:2" x14ac:dyDescent="0.25">
      <c r="B1455"/>
    </row>
    <row r="1456" spans="2:2" x14ac:dyDescent="0.25">
      <c r="B1456"/>
    </row>
    <row r="1457" spans="2:2" x14ac:dyDescent="0.25">
      <c r="B1457"/>
    </row>
    <row r="1458" spans="2:2" x14ac:dyDescent="0.25">
      <c r="B1458"/>
    </row>
    <row r="1459" spans="2:2" x14ac:dyDescent="0.25">
      <c r="B1459"/>
    </row>
    <row r="1460" spans="2:2" x14ac:dyDescent="0.25">
      <c r="B1460"/>
    </row>
    <row r="1461" spans="2:2" x14ac:dyDescent="0.25">
      <c r="B1461"/>
    </row>
    <row r="1462" spans="2:2" x14ac:dyDescent="0.25">
      <c r="B1462"/>
    </row>
    <row r="1463" spans="2:2" x14ac:dyDescent="0.25">
      <c r="B1463"/>
    </row>
    <row r="1464" spans="2:2" x14ac:dyDescent="0.25">
      <c r="B1464"/>
    </row>
    <row r="1465" spans="2:2" x14ac:dyDescent="0.25">
      <c r="B1465"/>
    </row>
    <row r="1466" spans="2:2" x14ac:dyDescent="0.25">
      <c r="B1466"/>
    </row>
    <row r="1467" spans="2:2" x14ac:dyDescent="0.25">
      <c r="B1467"/>
    </row>
    <row r="1468" spans="2:2" x14ac:dyDescent="0.25">
      <c r="B1468"/>
    </row>
    <row r="1469" spans="2:2" x14ac:dyDescent="0.25">
      <c r="B1469"/>
    </row>
    <row r="1470" spans="2:2" x14ac:dyDescent="0.25">
      <c r="B1470"/>
    </row>
    <row r="1471" spans="2:2" x14ac:dyDescent="0.25">
      <c r="B1471"/>
    </row>
    <row r="1472" spans="2:2" x14ac:dyDescent="0.25">
      <c r="B1472"/>
    </row>
    <row r="1473" spans="2:2" x14ac:dyDescent="0.25">
      <c r="B1473"/>
    </row>
    <row r="1474" spans="2:2" x14ac:dyDescent="0.25">
      <c r="B1474"/>
    </row>
    <row r="1475" spans="2:2" x14ac:dyDescent="0.25">
      <c r="B1475"/>
    </row>
    <row r="1476" spans="2:2" x14ac:dyDescent="0.25">
      <c r="B1476"/>
    </row>
    <row r="1477" spans="2:2" x14ac:dyDescent="0.25">
      <c r="B1477"/>
    </row>
    <row r="1478" spans="2:2" x14ac:dyDescent="0.25">
      <c r="B1478"/>
    </row>
    <row r="1479" spans="2:2" x14ac:dyDescent="0.25">
      <c r="B1479"/>
    </row>
    <row r="1480" spans="2:2" x14ac:dyDescent="0.25">
      <c r="B1480"/>
    </row>
    <row r="1481" spans="2:2" x14ac:dyDescent="0.25">
      <c r="B1481"/>
    </row>
    <row r="1482" spans="2:2" x14ac:dyDescent="0.25">
      <c r="B1482"/>
    </row>
    <row r="1483" spans="2:2" x14ac:dyDescent="0.25">
      <c r="B1483"/>
    </row>
    <row r="1484" spans="2:2" x14ac:dyDescent="0.25">
      <c r="B1484"/>
    </row>
    <row r="1485" spans="2:2" x14ac:dyDescent="0.25">
      <c r="B1485"/>
    </row>
    <row r="1486" spans="2:2" x14ac:dyDescent="0.25">
      <c r="B1486"/>
    </row>
    <row r="1487" spans="2:2" x14ac:dyDescent="0.25">
      <c r="B1487"/>
    </row>
    <row r="1488" spans="2:2" x14ac:dyDescent="0.25">
      <c r="B1488"/>
    </row>
    <row r="1489" spans="2:2" x14ac:dyDescent="0.25">
      <c r="B1489"/>
    </row>
    <row r="1490" spans="2:2" x14ac:dyDescent="0.25">
      <c r="B1490"/>
    </row>
    <row r="1491" spans="2:2" x14ac:dyDescent="0.25">
      <c r="B1491"/>
    </row>
    <row r="1492" spans="2:2" x14ac:dyDescent="0.25">
      <c r="B1492"/>
    </row>
    <row r="1493" spans="2:2" x14ac:dyDescent="0.25">
      <c r="B1493"/>
    </row>
    <row r="1494" spans="2:2" x14ac:dyDescent="0.25">
      <c r="B1494"/>
    </row>
    <row r="1495" spans="2:2" x14ac:dyDescent="0.25">
      <c r="B1495"/>
    </row>
    <row r="1496" spans="2:2" x14ac:dyDescent="0.25">
      <c r="B1496"/>
    </row>
    <row r="1497" spans="2:2" x14ac:dyDescent="0.25">
      <c r="B1497"/>
    </row>
    <row r="1498" spans="2:2" x14ac:dyDescent="0.25">
      <c r="B1498"/>
    </row>
    <row r="1499" spans="2:2" x14ac:dyDescent="0.25">
      <c r="B1499"/>
    </row>
    <row r="1500" spans="2:2" x14ac:dyDescent="0.25">
      <c r="B1500"/>
    </row>
    <row r="1501" spans="2:2" x14ac:dyDescent="0.25">
      <c r="B1501"/>
    </row>
    <row r="1502" spans="2:2" x14ac:dyDescent="0.25">
      <c r="B1502"/>
    </row>
    <row r="1503" spans="2:2" x14ac:dyDescent="0.25">
      <c r="B1503"/>
    </row>
    <row r="1504" spans="2:2" x14ac:dyDescent="0.25">
      <c r="B1504"/>
    </row>
    <row r="1505" spans="2:2" x14ac:dyDescent="0.25">
      <c r="B1505"/>
    </row>
    <row r="1506" spans="2:2" x14ac:dyDescent="0.25">
      <c r="B1506"/>
    </row>
    <row r="1507" spans="2:2" x14ac:dyDescent="0.25">
      <c r="B1507"/>
    </row>
    <row r="1508" spans="2:2" x14ac:dyDescent="0.25">
      <c r="B1508"/>
    </row>
    <row r="1509" spans="2:2" x14ac:dyDescent="0.25">
      <c r="B1509"/>
    </row>
    <row r="1510" spans="2:2" x14ac:dyDescent="0.25">
      <c r="B1510"/>
    </row>
    <row r="1511" spans="2:2" x14ac:dyDescent="0.25">
      <c r="B1511"/>
    </row>
    <row r="1512" spans="2:2" x14ac:dyDescent="0.25">
      <c r="B1512"/>
    </row>
    <row r="1513" spans="2:2" x14ac:dyDescent="0.25">
      <c r="B1513"/>
    </row>
    <row r="1514" spans="2:2" x14ac:dyDescent="0.25">
      <c r="B1514"/>
    </row>
    <row r="1515" spans="2:2" x14ac:dyDescent="0.25">
      <c r="B1515"/>
    </row>
    <row r="1516" spans="2:2" x14ac:dyDescent="0.25">
      <c r="B1516"/>
    </row>
    <row r="1517" spans="2:2" x14ac:dyDescent="0.25">
      <c r="B1517"/>
    </row>
    <row r="1518" spans="2:2" x14ac:dyDescent="0.25">
      <c r="B1518"/>
    </row>
    <row r="1519" spans="2:2" x14ac:dyDescent="0.25">
      <c r="B1519"/>
    </row>
    <row r="1520" spans="2:2" x14ac:dyDescent="0.25">
      <c r="B1520"/>
    </row>
    <row r="1521" spans="2:2" x14ac:dyDescent="0.25">
      <c r="B1521"/>
    </row>
    <row r="1522" spans="2:2" x14ac:dyDescent="0.25">
      <c r="B1522"/>
    </row>
    <row r="1523" spans="2:2" x14ac:dyDescent="0.25">
      <c r="B1523"/>
    </row>
    <row r="1524" spans="2:2" x14ac:dyDescent="0.25">
      <c r="B1524"/>
    </row>
    <row r="1525" spans="2:2" x14ac:dyDescent="0.25">
      <c r="B1525"/>
    </row>
    <row r="1526" spans="2:2" x14ac:dyDescent="0.25">
      <c r="B1526"/>
    </row>
    <row r="1527" spans="2:2" x14ac:dyDescent="0.25">
      <c r="B1527"/>
    </row>
    <row r="1528" spans="2:2" x14ac:dyDescent="0.25">
      <c r="B1528"/>
    </row>
    <row r="1529" spans="2:2" x14ac:dyDescent="0.25">
      <c r="B1529"/>
    </row>
    <row r="1530" spans="2:2" x14ac:dyDescent="0.25">
      <c r="B1530"/>
    </row>
    <row r="1531" spans="2:2" x14ac:dyDescent="0.25">
      <c r="B1531"/>
    </row>
    <row r="1532" spans="2:2" x14ac:dyDescent="0.25">
      <c r="B1532"/>
    </row>
    <row r="1533" spans="2:2" x14ac:dyDescent="0.25">
      <c r="B1533"/>
    </row>
    <row r="1534" spans="2:2" x14ac:dyDescent="0.25">
      <c r="B1534"/>
    </row>
    <row r="1535" spans="2:2" x14ac:dyDescent="0.25">
      <c r="B1535"/>
    </row>
    <row r="1536" spans="2:2" x14ac:dyDescent="0.25">
      <c r="B1536"/>
    </row>
    <row r="1537" spans="2:2" x14ac:dyDescent="0.25">
      <c r="B1537"/>
    </row>
    <row r="1538" spans="2:2" x14ac:dyDescent="0.25">
      <c r="B1538"/>
    </row>
    <row r="1539" spans="2:2" x14ac:dyDescent="0.25">
      <c r="B1539"/>
    </row>
    <row r="1540" spans="2:2" x14ac:dyDescent="0.25">
      <c r="B1540"/>
    </row>
    <row r="1541" spans="2:2" x14ac:dyDescent="0.25">
      <c r="B1541"/>
    </row>
    <row r="1542" spans="2:2" x14ac:dyDescent="0.25">
      <c r="B1542"/>
    </row>
    <row r="1543" spans="2:2" x14ac:dyDescent="0.25">
      <c r="B1543"/>
    </row>
    <row r="1544" spans="2:2" x14ac:dyDescent="0.25">
      <c r="B1544"/>
    </row>
    <row r="1545" spans="2:2" x14ac:dyDescent="0.25">
      <c r="B1545"/>
    </row>
    <row r="1546" spans="2:2" x14ac:dyDescent="0.25">
      <c r="B1546"/>
    </row>
    <row r="1547" spans="2:2" x14ac:dyDescent="0.25">
      <c r="B1547"/>
    </row>
    <row r="1548" spans="2:2" x14ac:dyDescent="0.25">
      <c r="B1548"/>
    </row>
    <row r="1549" spans="2:2" x14ac:dyDescent="0.25">
      <c r="B1549"/>
    </row>
    <row r="1550" spans="2:2" x14ac:dyDescent="0.25">
      <c r="B1550"/>
    </row>
    <row r="1551" spans="2:2" x14ac:dyDescent="0.25">
      <c r="B1551"/>
    </row>
    <row r="1552" spans="2:2" x14ac:dyDescent="0.25">
      <c r="B1552"/>
    </row>
    <row r="1553" spans="2:2" x14ac:dyDescent="0.25">
      <c r="B1553"/>
    </row>
    <row r="1554" spans="2:2" x14ac:dyDescent="0.25">
      <c r="B1554"/>
    </row>
    <row r="1555" spans="2:2" x14ac:dyDescent="0.25">
      <c r="B1555"/>
    </row>
    <row r="1556" spans="2:2" x14ac:dyDescent="0.25">
      <c r="B1556"/>
    </row>
    <row r="1557" spans="2:2" x14ac:dyDescent="0.25">
      <c r="B1557"/>
    </row>
    <row r="1558" spans="2:2" x14ac:dyDescent="0.25">
      <c r="B1558"/>
    </row>
    <row r="1559" spans="2:2" x14ac:dyDescent="0.25">
      <c r="B1559"/>
    </row>
    <row r="1560" spans="2:2" x14ac:dyDescent="0.25">
      <c r="B1560"/>
    </row>
    <row r="1561" spans="2:2" x14ac:dyDescent="0.25">
      <c r="B1561"/>
    </row>
    <row r="1562" spans="2:2" x14ac:dyDescent="0.25">
      <c r="B1562"/>
    </row>
    <row r="1563" spans="2:2" x14ac:dyDescent="0.25">
      <c r="B1563"/>
    </row>
    <row r="1564" spans="2:2" x14ac:dyDescent="0.25">
      <c r="B1564"/>
    </row>
    <row r="1565" spans="2:2" x14ac:dyDescent="0.25">
      <c r="B1565"/>
    </row>
    <row r="1566" spans="2:2" x14ac:dyDescent="0.25">
      <c r="B1566"/>
    </row>
    <row r="1567" spans="2:2" x14ac:dyDescent="0.25">
      <c r="B1567"/>
    </row>
    <row r="1568" spans="2:2" x14ac:dyDescent="0.25">
      <c r="B1568"/>
    </row>
    <row r="1569" spans="2:2" x14ac:dyDescent="0.25">
      <c r="B1569"/>
    </row>
    <row r="1570" spans="2:2" x14ac:dyDescent="0.25">
      <c r="B1570"/>
    </row>
    <row r="1571" spans="2:2" x14ac:dyDescent="0.25">
      <c r="B1571"/>
    </row>
    <row r="1572" spans="2:2" x14ac:dyDescent="0.25">
      <c r="B1572"/>
    </row>
    <row r="1573" spans="2:2" x14ac:dyDescent="0.25">
      <c r="B1573"/>
    </row>
    <row r="1574" spans="2:2" x14ac:dyDescent="0.25">
      <c r="B1574"/>
    </row>
    <row r="1575" spans="2:2" x14ac:dyDescent="0.25">
      <c r="B1575"/>
    </row>
    <row r="1576" spans="2:2" x14ac:dyDescent="0.25">
      <c r="B1576"/>
    </row>
    <row r="1577" spans="2:2" x14ac:dyDescent="0.25">
      <c r="B1577"/>
    </row>
    <row r="1578" spans="2:2" x14ac:dyDescent="0.25">
      <c r="B1578"/>
    </row>
    <row r="1579" spans="2:2" x14ac:dyDescent="0.25">
      <c r="B1579"/>
    </row>
    <row r="1580" spans="2:2" x14ac:dyDescent="0.25">
      <c r="B1580"/>
    </row>
    <row r="1581" spans="2:2" x14ac:dyDescent="0.25">
      <c r="B1581"/>
    </row>
    <row r="1582" spans="2:2" x14ac:dyDescent="0.25">
      <c r="B1582"/>
    </row>
    <row r="1583" spans="2:2" x14ac:dyDescent="0.25">
      <c r="B1583"/>
    </row>
    <row r="1584" spans="2:2" x14ac:dyDescent="0.25">
      <c r="B1584"/>
    </row>
    <row r="1585" spans="2:2" x14ac:dyDescent="0.25">
      <c r="B1585"/>
    </row>
    <row r="1586" spans="2:2" x14ac:dyDescent="0.25">
      <c r="B1586"/>
    </row>
    <row r="1587" spans="2:2" x14ac:dyDescent="0.25">
      <c r="B1587"/>
    </row>
    <row r="1588" spans="2:2" x14ac:dyDescent="0.25">
      <c r="B1588"/>
    </row>
    <row r="1589" spans="2:2" x14ac:dyDescent="0.25">
      <c r="B1589"/>
    </row>
    <row r="1590" spans="2:2" x14ac:dyDescent="0.25">
      <c r="B1590"/>
    </row>
    <row r="1591" spans="2:2" x14ac:dyDescent="0.25">
      <c r="B1591"/>
    </row>
    <row r="1592" spans="2:2" x14ac:dyDescent="0.25">
      <c r="B1592"/>
    </row>
    <row r="1593" spans="2:2" x14ac:dyDescent="0.25">
      <c r="B1593"/>
    </row>
    <row r="1594" spans="2:2" x14ac:dyDescent="0.25">
      <c r="B1594"/>
    </row>
    <row r="1595" spans="2:2" x14ac:dyDescent="0.25">
      <c r="B1595"/>
    </row>
    <row r="1596" spans="2:2" x14ac:dyDescent="0.25">
      <c r="B1596"/>
    </row>
    <row r="1597" spans="2:2" x14ac:dyDescent="0.25">
      <c r="B1597"/>
    </row>
    <row r="1598" spans="2:2" x14ac:dyDescent="0.25">
      <c r="B1598"/>
    </row>
    <row r="1599" spans="2:2" x14ac:dyDescent="0.25">
      <c r="B1599"/>
    </row>
    <row r="1600" spans="2:2" x14ac:dyDescent="0.25">
      <c r="B1600"/>
    </row>
    <row r="1601" spans="2:2" x14ac:dyDescent="0.25">
      <c r="B1601"/>
    </row>
    <row r="1602" spans="2:2" x14ac:dyDescent="0.25">
      <c r="B1602"/>
    </row>
    <row r="1603" spans="2:2" x14ac:dyDescent="0.25">
      <c r="B1603"/>
    </row>
    <row r="1604" spans="2:2" x14ac:dyDescent="0.25">
      <c r="B1604"/>
    </row>
    <row r="1605" spans="2:2" x14ac:dyDescent="0.25">
      <c r="B1605"/>
    </row>
    <row r="1606" spans="2:2" x14ac:dyDescent="0.25">
      <c r="B1606"/>
    </row>
    <row r="1607" spans="2:2" x14ac:dyDescent="0.25">
      <c r="B1607"/>
    </row>
    <row r="1608" spans="2:2" x14ac:dyDescent="0.25">
      <c r="B1608"/>
    </row>
    <row r="1609" spans="2:2" x14ac:dyDescent="0.25">
      <c r="B1609"/>
    </row>
    <row r="1610" spans="2:2" x14ac:dyDescent="0.25">
      <c r="B1610"/>
    </row>
    <row r="1611" spans="2:2" x14ac:dyDescent="0.25">
      <c r="B1611"/>
    </row>
    <row r="1612" spans="2:2" x14ac:dyDescent="0.25">
      <c r="B1612"/>
    </row>
    <row r="1613" spans="2:2" x14ac:dyDescent="0.25">
      <c r="B1613"/>
    </row>
    <row r="1614" spans="2:2" x14ac:dyDescent="0.25">
      <c r="B1614"/>
    </row>
    <row r="1615" spans="2:2" x14ac:dyDescent="0.25">
      <c r="B1615"/>
    </row>
    <row r="1616" spans="2:2" x14ac:dyDescent="0.25">
      <c r="B1616"/>
    </row>
    <row r="1617" spans="2:2" x14ac:dyDescent="0.25">
      <c r="B1617"/>
    </row>
    <row r="1618" spans="2:2" x14ac:dyDescent="0.25">
      <c r="B1618"/>
    </row>
    <row r="1619" spans="2:2" x14ac:dyDescent="0.25">
      <c r="B1619"/>
    </row>
    <row r="1620" spans="2:2" x14ac:dyDescent="0.25">
      <c r="B1620"/>
    </row>
    <row r="1621" spans="2:2" x14ac:dyDescent="0.25">
      <c r="B1621"/>
    </row>
    <row r="1622" spans="2:2" x14ac:dyDescent="0.25">
      <c r="B1622"/>
    </row>
    <row r="1623" spans="2:2" x14ac:dyDescent="0.25">
      <c r="B1623"/>
    </row>
    <row r="1624" spans="2:2" x14ac:dyDescent="0.25">
      <c r="B1624"/>
    </row>
    <row r="1625" spans="2:2" x14ac:dyDescent="0.25">
      <c r="B1625"/>
    </row>
    <row r="1626" spans="2:2" x14ac:dyDescent="0.25">
      <c r="B1626"/>
    </row>
    <row r="1627" spans="2:2" x14ac:dyDescent="0.25">
      <c r="B1627"/>
    </row>
    <row r="1628" spans="2:2" x14ac:dyDescent="0.25">
      <c r="B1628"/>
    </row>
    <row r="1629" spans="2:2" x14ac:dyDescent="0.25">
      <c r="B1629"/>
    </row>
    <row r="1630" spans="2:2" x14ac:dyDescent="0.25">
      <c r="B1630"/>
    </row>
    <row r="1631" spans="2:2" x14ac:dyDescent="0.25">
      <c r="B1631"/>
    </row>
    <row r="1632" spans="2:2" x14ac:dyDescent="0.25">
      <c r="B1632"/>
    </row>
    <row r="1633" spans="2:2" x14ac:dyDescent="0.25">
      <c r="B1633"/>
    </row>
    <row r="1634" spans="2:2" x14ac:dyDescent="0.25">
      <c r="B1634"/>
    </row>
    <row r="1635" spans="2:2" x14ac:dyDescent="0.25">
      <c r="B1635"/>
    </row>
    <row r="1636" spans="2:2" x14ac:dyDescent="0.25">
      <c r="B1636"/>
    </row>
    <row r="1637" spans="2:2" x14ac:dyDescent="0.25">
      <c r="B1637"/>
    </row>
    <row r="1638" spans="2:2" x14ac:dyDescent="0.25">
      <c r="B1638"/>
    </row>
    <row r="1639" spans="2:2" x14ac:dyDescent="0.25">
      <c r="B1639"/>
    </row>
    <row r="1640" spans="2:2" x14ac:dyDescent="0.25">
      <c r="B1640"/>
    </row>
    <row r="1641" spans="2:2" x14ac:dyDescent="0.25">
      <c r="B1641"/>
    </row>
    <row r="1642" spans="2:2" x14ac:dyDescent="0.25">
      <c r="B1642"/>
    </row>
    <row r="1643" spans="2:2" x14ac:dyDescent="0.25">
      <c r="B1643"/>
    </row>
    <row r="1644" spans="2:2" x14ac:dyDescent="0.25">
      <c r="B1644"/>
    </row>
    <row r="1645" spans="2:2" x14ac:dyDescent="0.25">
      <c r="B1645"/>
    </row>
    <row r="1646" spans="2:2" x14ac:dyDescent="0.25">
      <c r="B1646"/>
    </row>
    <row r="1647" spans="2:2" x14ac:dyDescent="0.25">
      <c r="B1647"/>
    </row>
    <row r="1648" spans="2:2" x14ac:dyDescent="0.25">
      <c r="B1648"/>
    </row>
    <row r="1649" spans="2:2" x14ac:dyDescent="0.25">
      <c r="B1649"/>
    </row>
    <row r="1650" spans="2:2" x14ac:dyDescent="0.25">
      <c r="B1650"/>
    </row>
    <row r="1651" spans="2:2" x14ac:dyDescent="0.25">
      <c r="B1651"/>
    </row>
    <row r="1652" spans="2:2" x14ac:dyDescent="0.25">
      <c r="B1652"/>
    </row>
    <row r="1653" spans="2:2" x14ac:dyDescent="0.25">
      <c r="B1653"/>
    </row>
    <row r="1654" spans="2:2" x14ac:dyDescent="0.25">
      <c r="B1654"/>
    </row>
    <row r="1655" spans="2:2" x14ac:dyDescent="0.25">
      <c r="B1655"/>
    </row>
    <row r="1656" spans="2:2" x14ac:dyDescent="0.25">
      <c r="B1656"/>
    </row>
    <row r="1657" spans="2:2" x14ac:dyDescent="0.25">
      <c r="B1657"/>
    </row>
    <row r="1658" spans="2:2" x14ac:dyDescent="0.25">
      <c r="B1658"/>
    </row>
    <row r="1659" spans="2:2" x14ac:dyDescent="0.25">
      <c r="B1659"/>
    </row>
    <row r="1660" spans="2:2" x14ac:dyDescent="0.25">
      <c r="B1660"/>
    </row>
    <row r="1661" spans="2:2" x14ac:dyDescent="0.25">
      <c r="B1661"/>
    </row>
    <row r="1662" spans="2:2" x14ac:dyDescent="0.25">
      <c r="B1662"/>
    </row>
    <row r="1663" spans="2:2" x14ac:dyDescent="0.25">
      <c r="B1663"/>
    </row>
    <row r="1664" spans="2:2" x14ac:dyDescent="0.25">
      <c r="B1664"/>
    </row>
    <row r="1665" spans="2:2" x14ac:dyDescent="0.25">
      <c r="B1665"/>
    </row>
    <row r="1666" spans="2:2" x14ac:dyDescent="0.25">
      <c r="B1666"/>
    </row>
    <row r="1667" spans="2:2" x14ac:dyDescent="0.25">
      <c r="B1667"/>
    </row>
    <row r="1668" spans="2:2" x14ac:dyDescent="0.25">
      <c r="B1668"/>
    </row>
    <row r="1669" spans="2:2" x14ac:dyDescent="0.25">
      <c r="B1669"/>
    </row>
    <row r="1670" spans="2:2" x14ac:dyDescent="0.25">
      <c r="B1670"/>
    </row>
    <row r="1671" spans="2:2" x14ac:dyDescent="0.25">
      <c r="B1671"/>
    </row>
    <row r="1672" spans="2:2" x14ac:dyDescent="0.25">
      <c r="B1672"/>
    </row>
    <row r="1673" spans="2:2" x14ac:dyDescent="0.25">
      <c r="B1673"/>
    </row>
    <row r="1674" spans="2:2" x14ac:dyDescent="0.25">
      <c r="B1674"/>
    </row>
    <row r="1675" spans="2:2" x14ac:dyDescent="0.25">
      <c r="B1675"/>
    </row>
    <row r="1676" spans="2:2" x14ac:dyDescent="0.25">
      <c r="B1676"/>
    </row>
    <row r="1677" spans="2:2" x14ac:dyDescent="0.25">
      <c r="B1677"/>
    </row>
    <row r="1678" spans="2:2" x14ac:dyDescent="0.25">
      <c r="B1678"/>
    </row>
    <row r="1679" spans="2:2" x14ac:dyDescent="0.25">
      <c r="B1679"/>
    </row>
    <row r="1680" spans="2:2" x14ac:dyDescent="0.25">
      <c r="B1680"/>
    </row>
    <row r="1681" spans="2:2" x14ac:dyDescent="0.25">
      <c r="B1681"/>
    </row>
    <row r="1682" spans="2:2" x14ac:dyDescent="0.25">
      <c r="B1682"/>
    </row>
    <row r="1683" spans="2:2" x14ac:dyDescent="0.25">
      <c r="B1683"/>
    </row>
    <row r="1684" spans="2:2" x14ac:dyDescent="0.25">
      <c r="B1684"/>
    </row>
    <row r="1685" spans="2:2" x14ac:dyDescent="0.25">
      <c r="B1685"/>
    </row>
    <row r="1686" spans="2:2" x14ac:dyDescent="0.25">
      <c r="B1686"/>
    </row>
    <row r="1687" spans="2:2" x14ac:dyDescent="0.25">
      <c r="B1687"/>
    </row>
    <row r="1688" spans="2:2" x14ac:dyDescent="0.25">
      <c r="B1688"/>
    </row>
    <row r="1689" spans="2:2" x14ac:dyDescent="0.25">
      <c r="B1689"/>
    </row>
    <row r="1690" spans="2:2" x14ac:dyDescent="0.25">
      <c r="B1690"/>
    </row>
    <row r="1691" spans="2:2" x14ac:dyDescent="0.25">
      <c r="B1691"/>
    </row>
    <row r="1692" spans="2:2" x14ac:dyDescent="0.25">
      <c r="B1692"/>
    </row>
    <row r="1693" spans="2:2" x14ac:dyDescent="0.25">
      <c r="B1693"/>
    </row>
    <row r="1694" spans="2:2" x14ac:dyDescent="0.25">
      <c r="B1694"/>
    </row>
    <row r="1695" spans="2:2" x14ac:dyDescent="0.25">
      <c r="B1695"/>
    </row>
    <row r="1696" spans="2:2" x14ac:dyDescent="0.25">
      <c r="B1696"/>
    </row>
    <row r="1697" spans="2:2" x14ac:dyDescent="0.25">
      <c r="B1697"/>
    </row>
    <row r="1698" spans="2:2" x14ac:dyDescent="0.25">
      <c r="B1698"/>
    </row>
    <row r="1699" spans="2:2" x14ac:dyDescent="0.25">
      <c r="B1699"/>
    </row>
    <row r="1700" spans="2:2" x14ac:dyDescent="0.25">
      <c r="B1700"/>
    </row>
    <row r="1701" spans="2:2" x14ac:dyDescent="0.25">
      <c r="B1701"/>
    </row>
    <row r="1702" spans="2:2" x14ac:dyDescent="0.25">
      <c r="B1702"/>
    </row>
    <row r="1703" spans="2:2" x14ac:dyDescent="0.25">
      <c r="B1703"/>
    </row>
    <row r="1704" spans="2:2" x14ac:dyDescent="0.25">
      <c r="B1704"/>
    </row>
    <row r="1705" spans="2:2" x14ac:dyDescent="0.25">
      <c r="B1705"/>
    </row>
    <row r="1706" spans="2:2" x14ac:dyDescent="0.25">
      <c r="B1706"/>
    </row>
    <row r="1707" spans="2:2" x14ac:dyDescent="0.25">
      <c r="B1707"/>
    </row>
    <row r="1708" spans="2:2" x14ac:dyDescent="0.25">
      <c r="B1708"/>
    </row>
    <row r="1709" spans="2:2" x14ac:dyDescent="0.25">
      <c r="B1709"/>
    </row>
    <row r="1710" spans="2:2" x14ac:dyDescent="0.25">
      <c r="B1710"/>
    </row>
    <row r="1711" spans="2:2" x14ac:dyDescent="0.25">
      <c r="B1711"/>
    </row>
    <row r="1712" spans="2:2" x14ac:dyDescent="0.25">
      <c r="B1712"/>
    </row>
    <row r="1713" spans="2:2" x14ac:dyDescent="0.25">
      <c r="B1713"/>
    </row>
    <row r="1714" spans="2:2" x14ac:dyDescent="0.25">
      <c r="B1714"/>
    </row>
    <row r="1715" spans="2:2" x14ac:dyDescent="0.25">
      <c r="B1715"/>
    </row>
    <row r="1716" spans="2:2" x14ac:dyDescent="0.25">
      <c r="B1716"/>
    </row>
    <row r="1717" spans="2:2" x14ac:dyDescent="0.25">
      <c r="B1717"/>
    </row>
    <row r="1718" spans="2:2" x14ac:dyDescent="0.25">
      <c r="B1718"/>
    </row>
    <row r="1719" spans="2:2" x14ac:dyDescent="0.25">
      <c r="B1719"/>
    </row>
    <row r="1720" spans="2:2" x14ac:dyDescent="0.25">
      <c r="B1720"/>
    </row>
    <row r="1721" spans="2:2" x14ac:dyDescent="0.25">
      <c r="B1721"/>
    </row>
    <row r="1722" spans="2:2" x14ac:dyDescent="0.25">
      <c r="B1722"/>
    </row>
    <row r="1723" spans="2:2" x14ac:dyDescent="0.25">
      <c r="B1723"/>
    </row>
    <row r="1724" spans="2:2" x14ac:dyDescent="0.25">
      <c r="B1724"/>
    </row>
    <row r="1725" spans="2:2" x14ac:dyDescent="0.25">
      <c r="B1725"/>
    </row>
    <row r="1726" spans="2:2" x14ac:dyDescent="0.25">
      <c r="B1726"/>
    </row>
    <row r="1727" spans="2:2" x14ac:dyDescent="0.25">
      <c r="B1727"/>
    </row>
    <row r="1728" spans="2:2" x14ac:dyDescent="0.25">
      <c r="B1728"/>
    </row>
    <row r="1729" spans="2:2" x14ac:dyDescent="0.25">
      <c r="B1729"/>
    </row>
    <row r="1730" spans="2:2" x14ac:dyDescent="0.25">
      <c r="B1730"/>
    </row>
    <row r="1731" spans="2:2" x14ac:dyDescent="0.25">
      <c r="B1731"/>
    </row>
    <row r="1732" spans="2:2" x14ac:dyDescent="0.25">
      <c r="B1732"/>
    </row>
    <row r="1733" spans="2:2" x14ac:dyDescent="0.25">
      <c r="B1733"/>
    </row>
    <row r="1734" spans="2:2" x14ac:dyDescent="0.25">
      <c r="B1734"/>
    </row>
    <row r="1735" spans="2:2" x14ac:dyDescent="0.25">
      <c r="B1735"/>
    </row>
    <row r="1736" spans="2:2" x14ac:dyDescent="0.25">
      <c r="B1736"/>
    </row>
    <row r="1737" spans="2:2" x14ac:dyDescent="0.25">
      <c r="B1737"/>
    </row>
    <row r="1738" spans="2:2" x14ac:dyDescent="0.25">
      <c r="B1738"/>
    </row>
    <row r="1739" spans="2:2" x14ac:dyDescent="0.25">
      <c r="B1739"/>
    </row>
    <row r="1740" spans="2:2" x14ac:dyDescent="0.25">
      <c r="B1740"/>
    </row>
    <row r="1741" spans="2:2" x14ac:dyDescent="0.25">
      <c r="B1741"/>
    </row>
    <row r="1742" spans="2:2" x14ac:dyDescent="0.25">
      <c r="B1742"/>
    </row>
    <row r="1743" spans="2:2" x14ac:dyDescent="0.25">
      <c r="B1743"/>
    </row>
    <row r="1744" spans="2:2" x14ac:dyDescent="0.25">
      <c r="B1744"/>
    </row>
    <row r="1745" spans="2:2" x14ac:dyDescent="0.25">
      <c r="B1745"/>
    </row>
    <row r="1746" spans="2:2" x14ac:dyDescent="0.25">
      <c r="B1746"/>
    </row>
    <row r="1747" spans="2:2" x14ac:dyDescent="0.25">
      <c r="B1747"/>
    </row>
    <row r="1748" spans="2:2" x14ac:dyDescent="0.25">
      <c r="B1748"/>
    </row>
    <row r="1749" spans="2:2" x14ac:dyDescent="0.25">
      <c r="B1749"/>
    </row>
    <row r="1750" spans="2:2" x14ac:dyDescent="0.25">
      <c r="B1750"/>
    </row>
    <row r="1751" spans="2:2" x14ac:dyDescent="0.25">
      <c r="B1751"/>
    </row>
    <row r="1752" spans="2:2" x14ac:dyDescent="0.25">
      <c r="B1752"/>
    </row>
    <row r="1753" spans="2:2" x14ac:dyDescent="0.25">
      <c r="B1753"/>
    </row>
    <row r="1754" spans="2:2" x14ac:dyDescent="0.25">
      <c r="B1754"/>
    </row>
    <row r="1755" spans="2:2" x14ac:dyDescent="0.25">
      <c r="B1755"/>
    </row>
    <row r="1756" spans="2:2" x14ac:dyDescent="0.25">
      <c r="B1756"/>
    </row>
    <row r="1757" spans="2:2" x14ac:dyDescent="0.25">
      <c r="B1757"/>
    </row>
    <row r="1758" spans="2:2" x14ac:dyDescent="0.25">
      <c r="B1758"/>
    </row>
    <row r="1759" spans="2:2" x14ac:dyDescent="0.25">
      <c r="B1759"/>
    </row>
    <row r="1760" spans="2:2" x14ac:dyDescent="0.25">
      <c r="B1760"/>
    </row>
    <row r="1761" spans="2:2" x14ac:dyDescent="0.25">
      <c r="B1761"/>
    </row>
    <row r="1762" spans="2:2" x14ac:dyDescent="0.25">
      <c r="B1762"/>
    </row>
    <row r="1763" spans="2:2" x14ac:dyDescent="0.25">
      <c r="B1763"/>
    </row>
    <row r="1764" spans="2:2" x14ac:dyDescent="0.25">
      <c r="B1764"/>
    </row>
    <row r="1765" spans="2:2" x14ac:dyDescent="0.25">
      <c r="B1765"/>
    </row>
    <row r="1766" spans="2:2" x14ac:dyDescent="0.25">
      <c r="B1766"/>
    </row>
    <row r="1767" spans="2:2" x14ac:dyDescent="0.25">
      <c r="B1767"/>
    </row>
    <row r="1768" spans="2:2" x14ac:dyDescent="0.25">
      <c r="B1768"/>
    </row>
    <row r="1769" spans="2:2" x14ac:dyDescent="0.25">
      <c r="B1769"/>
    </row>
    <row r="1770" spans="2:2" x14ac:dyDescent="0.25">
      <c r="B1770"/>
    </row>
    <row r="1771" spans="2:2" x14ac:dyDescent="0.25">
      <c r="B1771"/>
    </row>
    <row r="1772" spans="2:2" x14ac:dyDescent="0.25">
      <c r="B1772"/>
    </row>
    <row r="1773" spans="2:2" x14ac:dyDescent="0.25">
      <c r="B1773"/>
    </row>
    <row r="1774" spans="2:2" x14ac:dyDescent="0.25">
      <c r="B1774"/>
    </row>
    <row r="1775" spans="2:2" x14ac:dyDescent="0.25">
      <c r="B1775"/>
    </row>
    <row r="1776" spans="2:2" x14ac:dyDescent="0.25">
      <c r="B1776"/>
    </row>
    <row r="1777" spans="2:2" x14ac:dyDescent="0.25">
      <c r="B1777"/>
    </row>
    <row r="1778" spans="2:2" x14ac:dyDescent="0.25">
      <c r="B1778"/>
    </row>
    <row r="1779" spans="2:2" x14ac:dyDescent="0.25">
      <c r="B1779"/>
    </row>
    <row r="1780" spans="2:2" x14ac:dyDescent="0.25">
      <c r="B1780"/>
    </row>
    <row r="1781" spans="2:2" x14ac:dyDescent="0.25">
      <c r="B1781"/>
    </row>
    <row r="1782" spans="2:2" x14ac:dyDescent="0.25">
      <c r="B1782"/>
    </row>
    <row r="1783" spans="2:2" x14ac:dyDescent="0.25">
      <c r="B1783"/>
    </row>
    <row r="1784" spans="2:2" x14ac:dyDescent="0.25">
      <c r="B1784"/>
    </row>
    <row r="1785" spans="2:2" x14ac:dyDescent="0.25">
      <c r="B1785"/>
    </row>
    <row r="1786" spans="2:2" x14ac:dyDescent="0.25">
      <c r="B1786"/>
    </row>
    <row r="1787" spans="2:2" x14ac:dyDescent="0.25">
      <c r="B1787"/>
    </row>
    <row r="1788" spans="2:2" x14ac:dyDescent="0.25">
      <c r="B1788"/>
    </row>
    <row r="1789" spans="2:2" x14ac:dyDescent="0.25">
      <c r="B1789"/>
    </row>
    <row r="1790" spans="2:2" x14ac:dyDescent="0.25">
      <c r="B1790"/>
    </row>
    <row r="1791" spans="2:2" x14ac:dyDescent="0.25">
      <c r="B1791"/>
    </row>
    <row r="1792" spans="2:2" x14ac:dyDescent="0.25">
      <c r="B1792"/>
    </row>
    <row r="1793" spans="2:2" x14ac:dyDescent="0.25">
      <c r="B1793"/>
    </row>
    <row r="1794" spans="2:2" x14ac:dyDescent="0.25">
      <c r="B1794"/>
    </row>
    <row r="1795" spans="2:2" x14ac:dyDescent="0.25">
      <c r="B1795"/>
    </row>
    <row r="1796" spans="2:2" x14ac:dyDescent="0.25">
      <c r="B1796"/>
    </row>
    <row r="1797" spans="2:2" x14ac:dyDescent="0.25">
      <c r="B1797"/>
    </row>
    <row r="1798" spans="2:2" x14ac:dyDescent="0.25">
      <c r="B1798"/>
    </row>
    <row r="1799" spans="2:2" x14ac:dyDescent="0.25">
      <c r="B1799"/>
    </row>
    <row r="1800" spans="2:2" x14ac:dyDescent="0.25">
      <c r="B1800"/>
    </row>
    <row r="1801" spans="2:2" x14ac:dyDescent="0.25">
      <c r="B1801"/>
    </row>
    <row r="1802" spans="2:2" x14ac:dyDescent="0.25">
      <c r="B1802"/>
    </row>
    <row r="1803" spans="2:2" x14ac:dyDescent="0.25">
      <c r="B1803"/>
    </row>
    <row r="1804" spans="2:2" x14ac:dyDescent="0.25">
      <c r="B1804"/>
    </row>
    <row r="1805" spans="2:2" x14ac:dyDescent="0.25">
      <c r="B1805"/>
    </row>
    <row r="1806" spans="2:2" x14ac:dyDescent="0.25">
      <c r="B1806"/>
    </row>
    <row r="1807" spans="2:2" x14ac:dyDescent="0.25">
      <c r="B1807"/>
    </row>
    <row r="1808" spans="2:2" x14ac:dyDescent="0.25">
      <c r="B1808"/>
    </row>
    <row r="1809" spans="2:2" x14ac:dyDescent="0.25">
      <c r="B1809"/>
    </row>
    <row r="1810" spans="2:2" x14ac:dyDescent="0.25">
      <c r="B1810"/>
    </row>
    <row r="1811" spans="2:2" x14ac:dyDescent="0.25">
      <c r="B1811"/>
    </row>
    <row r="1812" spans="2:2" x14ac:dyDescent="0.25">
      <c r="B1812"/>
    </row>
    <row r="1813" spans="2:2" x14ac:dyDescent="0.25">
      <c r="B1813"/>
    </row>
    <row r="1814" spans="2:2" x14ac:dyDescent="0.25">
      <c r="B1814"/>
    </row>
    <row r="1815" spans="2:2" x14ac:dyDescent="0.25">
      <c r="B1815"/>
    </row>
    <row r="1816" spans="2:2" x14ac:dyDescent="0.25">
      <c r="B1816"/>
    </row>
    <row r="1817" spans="2:2" x14ac:dyDescent="0.25">
      <c r="B1817"/>
    </row>
    <row r="1818" spans="2:2" x14ac:dyDescent="0.25">
      <c r="B1818"/>
    </row>
    <row r="1819" spans="2:2" x14ac:dyDescent="0.25">
      <c r="B1819"/>
    </row>
    <row r="1820" spans="2:2" x14ac:dyDescent="0.25">
      <c r="B1820"/>
    </row>
    <row r="1821" spans="2:2" x14ac:dyDescent="0.25">
      <c r="B1821"/>
    </row>
    <row r="1822" spans="2:2" x14ac:dyDescent="0.25">
      <c r="B1822"/>
    </row>
    <row r="1823" spans="2:2" x14ac:dyDescent="0.25">
      <c r="B1823"/>
    </row>
    <row r="1824" spans="2:2" x14ac:dyDescent="0.25">
      <c r="B1824"/>
    </row>
    <row r="1825" spans="2:2" x14ac:dyDescent="0.25">
      <c r="B1825"/>
    </row>
    <row r="1826" spans="2:2" x14ac:dyDescent="0.25">
      <c r="B1826"/>
    </row>
    <row r="1827" spans="2:2" x14ac:dyDescent="0.25">
      <c r="B1827"/>
    </row>
    <row r="1828" spans="2:2" x14ac:dyDescent="0.25">
      <c r="B1828"/>
    </row>
    <row r="1829" spans="2:2" x14ac:dyDescent="0.25">
      <c r="B1829"/>
    </row>
    <row r="1830" spans="2:2" x14ac:dyDescent="0.25">
      <c r="B1830"/>
    </row>
    <row r="1831" spans="2:2" x14ac:dyDescent="0.25">
      <c r="B1831"/>
    </row>
    <row r="1832" spans="2:2" x14ac:dyDescent="0.25">
      <c r="B1832"/>
    </row>
    <row r="1833" spans="2:2" x14ac:dyDescent="0.25">
      <c r="B1833"/>
    </row>
    <row r="1834" spans="2:2" x14ac:dyDescent="0.25">
      <c r="B1834"/>
    </row>
    <row r="1835" spans="2:2" x14ac:dyDescent="0.25">
      <c r="B1835"/>
    </row>
    <row r="1836" spans="2:2" x14ac:dyDescent="0.25">
      <c r="B1836"/>
    </row>
    <row r="1837" spans="2:2" x14ac:dyDescent="0.25">
      <c r="B1837"/>
    </row>
    <row r="1838" spans="2:2" x14ac:dyDescent="0.25">
      <c r="B1838"/>
    </row>
    <row r="1839" spans="2:2" x14ac:dyDescent="0.25">
      <c r="B1839"/>
    </row>
    <row r="1840" spans="2:2" x14ac:dyDescent="0.25">
      <c r="B1840"/>
    </row>
    <row r="1841" spans="2:2" x14ac:dyDescent="0.25">
      <c r="B1841"/>
    </row>
    <row r="1842" spans="2:2" x14ac:dyDescent="0.25">
      <c r="B1842"/>
    </row>
    <row r="1843" spans="2:2" x14ac:dyDescent="0.25">
      <c r="B1843"/>
    </row>
    <row r="1844" spans="2:2" x14ac:dyDescent="0.25">
      <c r="B1844"/>
    </row>
    <row r="1845" spans="2:2" x14ac:dyDescent="0.25">
      <c r="B1845"/>
    </row>
    <row r="1846" spans="2:2" x14ac:dyDescent="0.25">
      <c r="B1846"/>
    </row>
    <row r="1847" spans="2:2" x14ac:dyDescent="0.25">
      <c r="B1847"/>
    </row>
    <row r="1848" spans="2:2" x14ac:dyDescent="0.25">
      <c r="B1848"/>
    </row>
    <row r="1849" spans="2:2" x14ac:dyDescent="0.25">
      <c r="B1849"/>
    </row>
    <row r="1850" spans="2:2" x14ac:dyDescent="0.25">
      <c r="B1850"/>
    </row>
    <row r="1851" spans="2:2" x14ac:dyDescent="0.25">
      <c r="B1851"/>
    </row>
    <row r="1852" spans="2:2" x14ac:dyDescent="0.25">
      <c r="B1852"/>
    </row>
    <row r="1853" spans="2:2" x14ac:dyDescent="0.25">
      <c r="B1853"/>
    </row>
    <row r="1854" spans="2:2" x14ac:dyDescent="0.25">
      <c r="B1854"/>
    </row>
    <row r="1855" spans="2:2" x14ac:dyDescent="0.25">
      <c r="B1855"/>
    </row>
    <row r="1856" spans="2:2" x14ac:dyDescent="0.25">
      <c r="B1856"/>
    </row>
    <row r="1857" spans="2:2" x14ac:dyDescent="0.25">
      <c r="B1857"/>
    </row>
    <row r="1858" spans="2:2" x14ac:dyDescent="0.25">
      <c r="B1858"/>
    </row>
    <row r="1859" spans="2:2" x14ac:dyDescent="0.25">
      <c r="B1859"/>
    </row>
    <row r="1860" spans="2:2" x14ac:dyDescent="0.25">
      <c r="B1860"/>
    </row>
    <row r="1861" spans="2:2" x14ac:dyDescent="0.25">
      <c r="B1861"/>
    </row>
    <row r="1862" spans="2:2" x14ac:dyDescent="0.25">
      <c r="B1862"/>
    </row>
    <row r="1863" spans="2:2" x14ac:dyDescent="0.25">
      <c r="B1863"/>
    </row>
    <row r="1864" spans="2:2" x14ac:dyDescent="0.25">
      <c r="B1864"/>
    </row>
    <row r="1865" spans="2:2" x14ac:dyDescent="0.25">
      <c r="B1865"/>
    </row>
    <row r="1866" spans="2:2" x14ac:dyDescent="0.25">
      <c r="B1866"/>
    </row>
    <row r="1867" spans="2:2" x14ac:dyDescent="0.25">
      <c r="B1867"/>
    </row>
    <row r="1868" spans="2:2" x14ac:dyDescent="0.25">
      <c r="B1868"/>
    </row>
    <row r="1869" spans="2:2" x14ac:dyDescent="0.25">
      <c r="B1869"/>
    </row>
    <row r="1870" spans="2:2" x14ac:dyDescent="0.25">
      <c r="B1870"/>
    </row>
    <row r="1871" spans="2:2" x14ac:dyDescent="0.25">
      <c r="B1871"/>
    </row>
    <row r="1872" spans="2:2" x14ac:dyDescent="0.25">
      <c r="B1872"/>
    </row>
    <row r="1873" spans="2:2" x14ac:dyDescent="0.25">
      <c r="B1873"/>
    </row>
    <row r="1874" spans="2:2" x14ac:dyDescent="0.25">
      <c r="B1874"/>
    </row>
    <row r="1875" spans="2:2" x14ac:dyDescent="0.25">
      <c r="B1875"/>
    </row>
    <row r="1876" spans="2:2" x14ac:dyDescent="0.25">
      <c r="B1876"/>
    </row>
    <row r="1877" spans="2:2" x14ac:dyDescent="0.25">
      <c r="B1877"/>
    </row>
    <row r="1878" spans="2:2" x14ac:dyDescent="0.25">
      <c r="B1878"/>
    </row>
    <row r="1879" spans="2:2" x14ac:dyDescent="0.25">
      <c r="B1879"/>
    </row>
    <row r="1880" spans="2:2" x14ac:dyDescent="0.25">
      <c r="B1880"/>
    </row>
    <row r="1881" spans="2:2" x14ac:dyDescent="0.25">
      <c r="B1881"/>
    </row>
    <row r="1882" spans="2:2" x14ac:dyDescent="0.25">
      <c r="B1882"/>
    </row>
    <row r="1883" spans="2:2" x14ac:dyDescent="0.25">
      <c r="B1883"/>
    </row>
    <row r="1884" spans="2:2" x14ac:dyDescent="0.25">
      <c r="B1884"/>
    </row>
    <row r="1885" spans="2:2" x14ac:dyDescent="0.25">
      <c r="B1885"/>
    </row>
    <row r="1886" spans="2:2" x14ac:dyDescent="0.25">
      <c r="B1886"/>
    </row>
    <row r="1887" spans="2:2" x14ac:dyDescent="0.25">
      <c r="B1887"/>
    </row>
    <row r="1888" spans="2:2" x14ac:dyDescent="0.25">
      <c r="B1888"/>
    </row>
    <row r="1889" spans="2:2" x14ac:dyDescent="0.25">
      <c r="B1889"/>
    </row>
    <row r="1890" spans="2:2" x14ac:dyDescent="0.25">
      <c r="B1890"/>
    </row>
    <row r="1891" spans="2:2" x14ac:dyDescent="0.25">
      <c r="B1891"/>
    </row>
    <row r="1892" spans="2:2" x14ac:dyDescent="0.25">
      <c r="B1892"/>
    </row>
    <row r="1893" spans="2:2" x14ac:dyDescent="0.25">
      <c r="B1893"/>
    </row>
    <row r="1894" spans="2:2" x14ac:dyDescent="0.25">
      <c r="B1894"/>
    </row>
    <row r="1895" spans="2:2" x14ac:dyDescent="0.25">
      <c r="B1895"/>
    </row>
    <row r="1896" spans="2:2" x14ac:dyDescent="0.25">
      <c r="B1896"/>
    </row>
    <row r="1897" spans="2:2" x14ac:dyDescent="0.25">
      <c r="B1897"/>
    </row>
    <row r="1898" spans="2:2" x14ac:dyDescent="0.25">
      <c r="B1898"/>
    </row>
    <row r="1899" spans="2:2" x14ac:dyDescent="0.25">
      <c r="B1899"/>
    </row>
    <row r="1900" spans="2:2" x14ac:dyDescent="0.25">
      <c r="B1900"/>
    </row>
    <row r="1901" spans="2:2" x14ac:dyDescent="0.25">
      <c r="B1901"/>
    </row>
    <row r="1902" spans="2:2" x14ac:dyDescent="0.25">
      <c r="B1902"/>
    </row>
    <row r="1903" spans="2:2" x14ac:dyDescent="0.25">
      <c r="B1903"/>
    </row>
    <row r="1904" spans="2:2" x14ac:dyDescent="0.25">
      <c r="B1904"/>
    </row>
    <row r="1905" spans="2:2" x14ac:dyDescent="0.25">
      <c r="B1905"/>
    </row>
    <row r="1906" spans="2:2" x14ac:dyDescent="0.25">
      <c r="B1906"/>
    </row>
    <row r="1907" spans="2:2" x14ac:dyDescent="0.25">
      <c r="B1907"/>
    </row>
    <row r="1908" spans="2:2" x14ac:dyDescent="0.25">
      <c r="B1908"/>
    </row>
    <row r="1909" spans="2:2" x14ac:dyDescent="0.25">
      <c r="B1909"/>
    </row>
    <row r="1910" spans="2:2" x14ac:dyDescent="0.25">
      <c r="B1910"/>
    </row>
    <row r="1911" spans="2:2" x14ac:dyDescent="0.25">
      <c r="B1911"/>
    </row>
    <row r="1912" spans="2:2" x14ac:dyDescent="0.25">
      <c r="B1912"/>
    </row>
    <row r="1913" spans="2:2" x14ac:dyDescent="0.25">
      <c r="B1913"/>
    </row>
    <row r="1914" spans="2:2" x14ac:dyDescent="0.25">
      <c r="B1914"/>
    </row>
    <row r="1915" spans="2:2" x14ac:dyDescent="0.25">
      <c r="B1915"/>
    </row>
    <row r="1916" spans="2:2" x14ac:dyDescent="0.25">
      <c r="B1916"/>
    </row>
    <row r="1917" spans="2:2" x14ac:dyDescent="0.25">
      <c r="B1917"/>
    </row>
    <row r="1918" spans="2:2" x14ac:dyDescent="0.25">
      <c r="B1918"/>
    </row>
    <row r="1919" spans="2:2" x14ac:dyDescent="0.25">
      <c r="B1919"/>
    </row>
    <row r="1920" spans="2:2" x14ac:dyDescent="0.25">
      <c r="B1920"/>
    </row>
    <row r="1921" spans="2:2" x14ac:dyDescent="0.25">
      <c r="B1921"/>
    </row>
    <row r="1922" spans="2:2" x14ac:dyDescent="0.25">
      <c r="B1922"/>
    </row>
    <row r="1923" spans="2:2" x14ac:dyDescent="0.25">
      <c r="B1923"/>
    </row>
    <row r="1924" spans="2:2" x14ac:dyDescent="0.25">
      <c r="B1924"/>
    </row>
    <row r="1925" spans="2:2" x14ac:dyDescent="0.25">
      <c r="B1925"/>
    </row>
    <row r="1926" spans="2:2" x14ac:dyDescent="0.25">
      <c r="B1926"/>
    </row>
    <row r="1927" spans="2:2" x14ac:dyDescent="0.25">
      <c r="B1927"/>
    </row>
    <row r="1928" spans="2:2" x14ac:dyDescent="0.25">
      <c r="B1928"/>
    </row>
    <row r="1929" spans="2:2" x14ac:dyDescent="0.25">
      <c r="B1929"/>
    </row>
    <row r="1930" spans="2:2" x14ac:dyDescent="0.25">
      <c r="B1930"/>
    </row>
    <row r="1931" spans="2:2" x14ac:dyDescent="0.25">
      <c r="B1931"/>
    </row>
    <row r="1932" spans="2:2" x14ac:dyDescent="0.25">
      <c r="B1932"/>
    </row>
    <row r="1933" spans="2:2" x14ac:dyDescent="0.25">
      <c r="B1933"/>
    </row>
    <row r="1934" spans="2:2" x14ac:dyDescent="0.25">
      <c r="B1934"/>
    </row>
    <row r="1935" spans="2:2" x14ac:dyDescent="0.25">
      <c r="B1935"/>
    </row>
    <row r="1936" spans="2:2" x14ac:dyDescent="0.25">
      <c r="B1936"/>
    </row>
    <row r="1937" spans="2:2" x14ac:dyDescent="0.25">
      <c r="B1937"/>
    </row>
    <row r="1938" spans="2:2" x14ac:dyDescent="0.25">
      <c r="B1938"/>
    </row>
    <row r="1939" spans="2:2" x14ac:dyDescent="0.25">
      <c r="B1939"/>
    </row>
    <row r="1940" spans="2:2" x14ac:dyDescent="0.25">
      <c r="B1940"/>
    </row>
    <row r="1941" spans="2:2" x14ac:dyDescent="0.25">
      <c r="B1941"/>
    </row>
    <row r="1942" spans="2:2" x14ac:dyDescent="0.25">
      <c r="B1942"/>
    </row>
    <row r="1943" spans="2:2" x14ac:dyDescent="0.25">
      <c r="B1943"/>
    </row>
    <row r="1944" spans="2:2" x14ac:dyDescent="0.25">
      <c r="B1944"/>
    </row>
    <row r="1945" spans="2:2" x14ac:dyDescent="0.25">
      <c r="B1945"/>
    </row>
    <row r="1946" spans="2:2" x14ac:dyDescent="0.25">
      <c r="B1946"/>
    </row>
    <row r="1947" spans="2:2" x14ac:dyDescent="0.25">
      <c r="B1947"/>
    </row>
    <row r="1948" spans="2:2" x14ac:dyDescent="0.25">
      <c r="B1948"/>
    </row>
    <row r="1949" spans="2:2" x14ac:dyDescent="0.25">
      <c r="B1949"/>
    </row>
    <row r="1950" spans="2:2" x14ac:dyDescent="0.25">
      <c r="B1950"/>
    </row>
    <row r="1951" spans="2:2" x14ac:dyDescent="0.25">
      <c r="B1951"/>
    </row>
    <row r="1952" spans="2:2" x14ac:dyDescent="0.25">
      <c r="B1952"/>
    </row>
    <row r="1953" spans="2:2" x14ac:dyDescent="0.25">
      <c r="B1953"/>
    </row>
    <row r="1954" spans="2:2" x14ac:dyDescent="0.25">
      <c r="B1954"/>
    </row>
    <row r="1955" spans="2:2" x14ac:dyDescent="0.25">
      <c r="B1955"/>
    </row>
    <row r="1956" spans="2:2" x14ac:dyDescent="0.25">
      <c r="B1956"/>
    </row>
    <row r="1957" spans="2:2" x14ac:dyDescent="0.25">
      <c r="B1957"/>
    </row>
    <row r="1958" spans="2:2" x14ac:dyDescent="0.25">
      <c r="B1958"/>
    </row>
    <row r="1959" spans="2:2" x14ac:dyDescent="0.25">
      <c r="B1959"/>
    </row>
    <row r="1960" spans="2:2" x14ac:dyDescent="0.25">
      <c r="B1960"/>
    </row>
    <row r="1961" spans="2:2" x14ac:dyDescent="0.25">
      <c r="B1961"/>
    </row>
    <row r="1962" spans="2:2" x14ac:dyDescent="0.25">
      <c r="B1962"/>
    </row>
    <row r="1963" spans="2:2" x14ac:dyDescent="0.25">
      <c r="B1963"/>
    </row>
    <row r="1964" spans="2:2" x14ac:dyDescent="0.25">
      <c r="B1964"/>
    </row>
    <row r="1965" spans="2:2" x14ac:dyDescent="0.25">
      <c r="B1965"/>
    </row>
    <row r="1966" spans="2:2" x14ac:dyDescent="0.25">
      <c r="B1966"/>
    </row>
    <row r="1967" spans="2:2" x14ac:dyDescent="0.25">
      <c r="B1967"/>
    </row>
    <row r="1968" spans="2:2" x14ac:dyDescent="0.25">
      <c r="B1968"/>
    </row>
    <row r="1969" spans="2:2" x14ac:dyDescent="0.25">
      <c r="B1969"/>
    </row>
    <row r="1970" spans="2:2" x14ac:dyDescent="0.25">
      <c r="B1970"/>
    </row>
    <row r="1971" spans="2:2" x14ac:dyDescent="0.25">
      <c r="B1971"/>
    </row>
    <row r="1972" spans="2:2" x14ac:dyDescent="0.25">
      <c r="B1972"/>
    </row>
    <row r="1973" spans="2:2" x14ac:dyDescent="0.25">
      <c r="B1973"/>
    </row>
    <row r="1974" spans="2:2" x14ac:dyDescent="0.25">
      <c r="B1974"/>
    </row>
    <row r="1975" spans="2:2" x14ac:dyDescent="0.25">
      <c r="B1975"/>
    </row>
    <row r="1976" spans="2:2" x14ac:dyDescent="0.25">
      <c r="B1976"/>
    </row>
    <row r="1977" spans="2:2" x14ac:dyDescent="0.25">
      <c r="B1977"/>
    </row>
    <row r="1978" spans="2:2" x14ac:dyDescent="0.25">
      <c r="B1978"/>
    </row>
    <row r="1979" spans="2:2" x14ac:dyDescent="0.25">
      <c r="B1979"/>
    </row>
    <row r="1980" spans="2:2" x14ac:dyDescent="0.25">
      <c r="B1980"/>
    </row>
    <row r="1981" spans="2:2" x14ac:dyDescent="0.25">
      <c r="B1981"/>
    </row>
    <row r="1982" spans="2:2" x14ac:dyDescent="0.25">
      <c r="B1982"/>
    </row>
    <row r="1983" spans="2:2" x14ac:dyDescent="0.25">
      <c r="B1983"/>
    </row>
    <row r="1984" spans="2:2" x14ac:dyDescent="0.25">
      <c r="B1984"/>
    </row>
    <row r="1985" spans="2:2" x14ac:dyDescent="0.25">
      <c r="B1985"/>
    </row>
    <row r="1986" spans="2:2" x14ac:dyDescent="0.25">
      <c r="B1986"/>
    </row>
    <row r="1987" spans="2:2" x14ac:dyDescent="0.25">
      <c r="B1987"/>
    </row>
    <row r="1988" spans="2:2" x14ac:dyDescent="0.25">
      <c r="B1988"/>
    </row>
    <row r="1989" spans="2:2" x14ac:dyDescent="0.25">
      <c r="B1989"/>
    </row>
    <row r="1990" spans="2:2" x14ac:dyDescent="0.25">
      <c r="B1990"/>
    </row>
    <row r="1991" spans="2:2" x14ac:dyDescent="0.25">
      <c r="B1991"/>
    </row>
    <row r="1992" spans="2:2" x14ac:dyDescent="0.25">
      <c r="B1992"/>
    </row>
    <row r="1993" spans="2:2" x14ac:dyDescent="0.25">
      <c r="B1993"/>
    </row>
    <row r="1994" spans="2:2" x14ac:dyDescent="0.25">
      <c r="B1994"/>
    </row>
    <row r="1995" spans="2:2" x14ac:dyDescent="0.25">
      <c r="B1995"/>
    </row>
    <row r="1996" spans="2:2" x14ac:dyDescent="0.25">
      <c r="B1996"/>
    </row>
    <row r="1997" spans="2:2" x14ac:dyDescent="0.25">
      <c r="B1997"/>
    </row>
    <row r="1998" spans="2:2" x14ac:dyDescent="0.25">
      <c r="B1998"/>
    </row>
    <row r="1999" spans="2:2" x14ac:dyDescent="0.25">
      <c r="B1999"/>
    </row>
    <row r="2000" spans="2:2" x14ac:dyDescent="0.25">
      <c r="B2000"/>
    </row>
    <row r="2001" spans="2:2" x14ac:dyDescent="0.25">
      <c r="B2001"/>
    </row>
    <row r="2002" spans="2:2" x14ac:dyDescent="0.25">
      <c r="B2002"/>
    </row>
    <row r="2003" spans="2:2" x14ac:dyDescent="0.25">
      <c r="B2003"/>
    </row>
    <row r="2004" spans="2:2" x14ac:dyDescent="0.25">
      <c r="B2004"/>
    </row>
    <row r="2005" spans="2:2" x14ac:dyDescent="0.25">
      <c r="B2005"/>
    </row>
    <row r="2006" spans="2:2" x14ac:dyDescent="0.25">
      <c r="B2006"/>
    </row>
    <row r="2007" spans="2:2" x14ac:dyDescent="0.25">
      <c r="B2007"/>
    </row>
    <row r="2008" spans="2:2" x14ac:dyDescent="0.25">
      <c r="B2008"/>
    </row>
    <row r="2009" spans="2:2" x14ac:dyDescent="0.25">
      <c r="B2009"/>
    </row>
    <row r="2010" spans="2:2" x14ac:dyDescent="0.25">
      <c r="B2010"/>
    </row>
    <row r="2011" spans="2:2" x14ac:dyDescent="0.25">
      <c r="B2011"/>
    </row>
    <row r="2012" spans="2:2" x14ac:dyDescent="0.25">
      <c r="B2012"/>
    </row>
    <row r="2013" spans="2:2" x14ac:dyDescent="0.25">
      <c r="B2013"/>
    </row>
    <row r="2014" spans="2:2" x14ac:dyDescent="0.25">
      <c r="B2014"/>
    </row>
    <row r="2015" spans="2:2" x14ac:dyDescent="0.25">
      <c r="B2015"/>
    </row>
    <row r="2016" spans="2:2" x14ac:dyDescent="0.25">
      <c r="B2016"/>
    </row>
    <row r="2017" spans="2:2" x14ac:dyDescent="0.25">
      <c r="B2017"/>
    </row>
    <row r="2018" spans="2:2" x14ac:dyDescent="0.25">
      <c r="B2018"/>
    </row>
    <row r="2019" spans="2:2" x14ac:dyDescent="0.25">
      <c r="B2019"/>
    </row>
    <row r="2020" spans="2:2" x14ac:dyDescent="0.25">
      <c r="B2020"/>
    </row>
    <row r="2021" spans="2:2" x14ac:dyDescent="0.25">
      <c r="B2021"/>
    </row>
    <row r="2022" spans="2:2" x14ac:dyDescent="0.25">
      <c r="B2022"/>
    </row>
    <row r="2023" spans="2:2" x14ac:dyDescent="0.25">
      <c r="B2023"/>
    </row>
    <row r="2024" spans="2:2" x14ac:dyDescent="0.25">
      <c r="B2024"/>
    </row>
    <row r="2025" spans="2:2" x14ac:dyDescent="0.25">
      <c r="B2025"/>
    </row>
    <row r="2026" spans="2:2" x14ac:dyDescent="0.25">
      <c r="B2026"/>
    </row>
    <row r="2027" spans="2:2" x14ac:dyDescent="0.25">
      <c r="B2027"/>
    </row>
    <row r="2028" spans="2:2" x14ac:dyDescent="0.25">
      <c r="B2028"/>
    </row>
    <row r="2029" spans="2:2" x14ac:dyDescent="0.25">
      <c r="B2029"/>
    </row>
    <row r="2030" spans="2:2" x14ac:dyDescent="0.25">
      <c r="B2030"/>
    </row>
    <row r="2031" spans="2:2" x14ac:dyDescent="0.25">
      <c r="B2031"/>
    </row>
    <row r="2032" spans="2:2" x14ac:dyDescent="0.25">
      <c r="B2032"/>
    </row>
    <row r="2033" spans="2:2" x14ac:dyDescent="0.25">
      <c r="B2033"/>
    </row>
    <row r="2034" spans="2:2" x14ac:dyDescent="0.25">
      <c r="B2034"/>
    </row>
    <row r="2035" spans="2:2" x14ac:dyDescent="0.25">
      <c r="B2035"/>
    </row>
    <row r="2036" spans="2:2" x14ac:dyDescent="0.25">
      <c r="B2036"/>
    </row>
    <row r="2037" spans="2:2" x14ac:dyDescent="0.25">
      <c r="B2037"/>
    </row>
    <row r="2038" spans="2:2" x14ac:dyDescent="0.25">
      <c r="B2038"/>
    </row>
    <row r="2039" spans="2:2" x14ac:dyDescent="0.25">
      <c r="B2039"/>
    </row>
    <row r="2040" spans="2:2" x14ac:dyDescent="0.25">
      <c r="B2040"/>
    </row>
    <row r="2041" spans="2:2" x14ac:dyDescent="0.25">
      <c r="B2041"/>
    </row>
    <row r="2042" spans="2:2" x14ac:dyDescent="0.25">
      <c r="B2042"/>
    </row>
    <row r="2043" spans="2:2" x14ac:dyDescent="0.25">
      <c r="B2043"/>
    </row>
    <row r="2044" spans="2:2" x14ac:dyDescent="0.25">
      <c r="B2044"/>
    </row>
    <row r="2045" spans="2:2" x14ac:dyDescent="0.25">
      <c r="B2045"/>
    </row>
    <row r="2046" spans="2:2" x14ac:dyDescent="0.25">
      <c r="B2046"/>
    </row>
    <row r="2047" spans="2:2" x14ac:dyDescent="0.25">
      <c r="B2047"/>
    </row>
    <row r="2048" spans="2:2" x14ac:dyDescent="0.25">
      <c r="B2048"/>
    </row>
    <row r="2049" spans="2:2" x14ac:dyDescent="0.25">
      <c r="B2049"/>
    </row>
    <row r="2050" spans="2:2" x14ac:dyDescent="0.25">
      <c r="B2050"/>
    </row>
    <row r="2051" spans="2:2" x14ac:dyDescent="0.25">
      <c r="B2051"/>
    </row>
    <row r="2052" spans="2:2" x14ac:dyDescent="0.25">
      <c r="B2052"/>
    </row>
    <row r="2053" spans="2:2" x14ac:dyDescent="0.25">
      <c r="B2053"/>
    </row>
    <row r="2054" spans="2:2" x14ac:dyDescent="0.25">
      <c r="B2054"/>
    </row>
    <row r="2055" spans="2:2" x14ac:dyDescent="0.25">
      <c r="B2055"/>
    </row>
    <row r="2056" spans="2:2" x14ac:dyDescent="0.25">
      <c r="B2056"/>
    </row>
    <row r="2057" spans="2:2" x14ac:dyDescent="0.25">
      <c r="B2057"/>
    </row>
    <row r="2058" spans="2:2" x14ac:dyDescent="0.25">
      <c r="B2058"/>
    </row>
    <row r="2059" spans="2:2" x14ac:dyDescent="0.25">
      <c r="B2059"/>
    </row>
    <row r="2060" spans="2:2" x14ac:dyDescent="0.25">
      <c r="B2060"/>
    </row>
    <row r="2061" spans="2:2" x14ac:dyDescent="0.25">
      <c r="B2061"/>
    </row>
    <row r="2062" spans="2:2" x14ac:dyDescent="0.25">
      <c r="B2062"/>
    </row>
    <row r="2063" spans="2:2" x14ac:dyDescent="0.25">
      <c r="B2063"/>
    </row>
    <row r="2064" spans="2:2" x14ac:dyDescent="0.25">
      <c r="B2064"/>
    </row>
    <row r="2065" spans="2:2" x14ac:dyDescent="0.25">
      <c r="B2065"/>
    </row>
    <row r="2066" spans="2:2" x14ac:dyDescent="0.25">
      <c r="B2066"/>
    </row>
    <row r="2067" spans="2:2" x14ac:dyDescent="0.25">
      <c r="B2067"/>
    </row>
    <row r="2068" spans="2:2" x14ac:dyDescent="0.25">
      <c r="B2068"/>
    </row>
    <row r="2069" spans="2:2" x14ac:dyDescent="0.25">
      <c r="B2069"/>
    </row>
    <row r="2070" spans="2:2" x14ac:dyDescent="0.25">
      <c r="B2070"/>
    </row>
    <row r="2071" spans="2:2" x14ac:dyDescent="0.25">
      <c r="B2071"/>
    </row>
    <row r="2072" spans="2:2" x14ac:dyDescent="0.25">
      <c r="B2072"/>
    </row>
    <row r="2073" spans="2:2" x14ac:dyDescent="0.25">
      <c r="B2073"/>
    </row>
    <row r="2074" spans="2:2" x14ac:dyDescent="0.25">
      <c r="B2074"/>
    </row>
    <row r="2075" spans="2:2" x14ac:dyDescent="0.25">
      <c r="B2075"/>
    </row>
    <row r="2076" spans="2:2" x14ac:dyDescent="0.25">
      <c r="B2076"/>
    </row>
    <row r="2077" spans="2:2" x14ac:dyDescent="0.25">
      <c r="B2077"/>
    </row>
    <row r="2078" spans="2:2" x14ac:dyDescent="0.25">
      <c r="B2078"/>
    </row>
    <row r="2079" spans="2:2" x14ac:dyDescent="0.25">
      <c r="B2079"/>
    </row>
    <row r="2080" spans="2:2" x14ac:dyDescent="0.25">
      <c r="B2080"/>
    </row>
    <row r="2081" spans="2:2" x14ac:dyDescent="0.25">
      <c r="B2081"/>
    </row>
    <row r="2082" spans="2:2" x14ac:dyDescent="0.25">
      <c r="B2082"/>
    </row>
    <row r="2083" spans="2:2" x14ac:dyDescent="0.25">
      <c r="B2083"/>
    </row>
    <row r="2084" spans="2:2" x14ac:dyDescent="0.25">
      <c r="B2084"/>
    </row>
    <row r="2085" spans="2:2" x14ac:dyDescent="0.25">
      <c r="B2085"/>
    </row>
    <row r="2086" spans="2:2" x14ac:dyDescent="0.25">
      <c r="B2086"/>
    </row>
    <row r="2087" spans="2:2" x14ac:dyDescent="0.25">
      <c r="B2087"/>
    </row>
    <row r="2088" spans="2:2" x14ac:dyDescent="0.25">
      <c r="B2088"/>
    </row>
    <row r="2089" spans="2:2" x14ac:dyDescent="0.25">
      <c r="B2089"/>
    </row>
    <row r="2090" spans="2:2" x14ac:dyDescent="0.25">
      <c r="B2090"/>
    </row>
    <row r="2091" spans="2:2" x14ac:dyDescent="0.25">
      <c r="B2091"/>
    </row>
    <row r="2092" spans="2:2" x14ac:dyDescent="0.25">
      <c r="B2092"/>
    </row>
    <row r="2093" spans="2:2" x14ac:dyDescent="0.25">
      <c r="B2093"/>
    </row>
    <row r="2094" spans="2:2" x14ac:dyDescent="0.25">
      <c r="B2094"/>
    </row>
    <row r="2095" spans="2:2" x14ac:dyDescent="0.25">
      <c r="B2095"/>
    </row>
    <row r="2096" spans="2:2" x14ac:dyDescent="0.25">
      <c r="B2096"/>
    </row>
    <row r="2097" spans="2:2" x14ac:dyDescent="0.25">
      <c r="B2097"/>
    </row>
    <row r="2098" spans="2:2" x14ac:dyDescent="0.25">
      <c r="B2098"/>
    </row>
    <row r="2099" spans="2:2" x14ac:dyDescent="0.25">
      <c r="B2099"/>
    </row>
    <row r="2100" spans="2:2" x14ac:dyDescent="0.25">
      <c r="B2100"/>
    </row>
    <row r="2101" spans="2:2" x14ac:dyDescent="0.25">
      <c r="B2101"/>
    </row>
    <row r="2102" spans="2:2" x14ac:dyDescent="0.25">
      <c r="B2102"/>
    </row>
    <row r="2103" spans="2:2" x14ac:dyDescent="0.25">
      <c r="B2103"/>
    </row>
    <row r="2104" spans="2:2" x14ac:dyDescent="0.25">
      <c r="B2104"/>
    </row>
    <row r="2105" spans="2:2" x14ac:dyDescent="0.25">
      <c r="B2105"/>
    </row>
    <row r="2106" spans="2:2" x14ac:dyDescent="0.25">
      <c r="B2106"/>
    </row>
    <row r="2107" spans="2:2" x14ac:dyDescent="0.25">
      <c r="B2107"/>
    </row>
    <row r="2108" spans="2:2" x14ac:dyDescent="0.25">
      <c r="B2108"/>
    </row>
    <row r="2109" spans="2:2" x14ac:dyDescent="0.25">
      <c r="B2109"/>
    </row>
    <row r="2110" spans="2:2" x14ac:dyDescent="0.25">
      <c r="B2110"/>
    </row>
    <row r="2111" spans="2:2" x14ac:dyDescent="0.25">
      <c r="B2111"/>
    </row>
    <row r="2112" spans="2:2" x14ac:dyDescent="0.25">
      <c r="B2112"/>
    </row>
    <row r="2113" spans="2:2" x14ac:dyDescent="0.25">
      <c r="B2113"/>
    </row>
    <row r="2114" spans="2:2" x14ac:dyDescent="0.25">
      <c r="B2114"/>
    </row>
    <row r="2115" spans="2:2" x14ac:dyDescent="0.25">
      <c r="B2115"/>
    </row>
    <row r="2116" spans="2:2" x14ac:dyDescent="0.25">
      <c r="B2116"/>
    </row>
    <row r="2117" spans="2:2" x14ac:dyDescent="0.25">
      <c r="B2117"/>
    </row>
    <row r="2118" spans="2:2" x14ac:dyDescent="0.25">
      <c r="B2118"/>
    </row>
    <row r="2119" spans="2:2" x14ac:dyDescent="0.25">
      <c r="B2119"/>
    </row>
    <row r="2120" spans="2:2" x14ac:dyDescent="0.25">
      <c r="B2120"/>
    </row>
    <row r="2121" spans="2:2" x14ac:dyDescent="0.25">
      <c r="B2121"/>
    </row>
    <row r="2122" spans="2:2" x14ac:dyDescent="0.25">
      <c r="B2122"/>
    </row>
    <row r="2123" spans="2:2" x14ac:dyDescent="0.25">
      <c r="B2123"/>
    </row>
    <row r="2124" spans="2:2" x14ac:dyDescent="0.25">
      <c r="B2124"/>
    </row>
    <row r="2125" spans="2:2" x14ac:dyDescent="0.25">
      <c r="B2125"/>
    </row>
    <row r="2126" spans="2:2" x14ac:dyDescent="0.25">
      <c r="B2126"/>
    </row>
    <row r="2127" spans="2:2" x14ac:dyDescent="0.25">
      <c r="B2127"/>
    </row>
    <row r="2128" spans="2:2" x14ac:dyDescent="0.25">
      <c r="B2128"/>
    </row>
    <row r="2129" spans="2:2" x14ac:dyDescent="0.25">
      <c r="B2129"/>
    </row>
    <row r="2130" spans="2:2" x14ac:dyDescent="0.25">
      <c r="B2130"/>
    </row>
    <row r="2131" spans="2:2" x14ac:dyDescent="0.25">
      <c r="B2131"/>
    </row>
    <row r="2132" spans="2:2" x14ac:dyDescent="0.25">
      <c r="B2132"/>
    </row>
    <row r="2133" spans="2:2" x14ac:dyDescent="0.25">
      <c r="B2133"/>
    </row>
    <row r="2134" spans="2:2" x14ac:dyDescent="0.25">
      <c r="B2134"/>
    </row>
    <row r="2135" spans="2:2" x14ac:dyDescent="0.25">
      <c r="B2135"/>
    </row>
    <row r="2136" spans="2:2" x14ac:dyDescent="0.25">
      <c r="B2136"/>
    </row>
    <row r="2137" spans="2:2" x14ac:dyDescent="0.25">
      <c r="B2137"/>
    </row>
    <row r="2138" spans="2:2" x14ac:dyDescent="0.25">
      <c r="B2138"/>
    </row>
    <row r="2139" spans="2:2" x14ac:dyDescent="0.25">
      <c r="B2139"/>
    </row>
    <row r="2140" spans="2:2" x14ac:dyDescent="0.25">
      <c r="B2140"/>
    </row>
    <row r="2141" spans="2:2" x14ac:dyDescent="0.25">
      <c r="B2141"/>
    </row>
    <row r="2142" spans="2:2" x14ac:dyDescent="0.25">
      <c r="B2142"/>
    </row>
    <row r="2143" spans="2:2" x14ac:dyDescent="0.25">
      <c r="B2143"/>
    </row>
    <row r="2144" spans="2:2" x14ac:dyDescent="0.25">
      <c r="B2144"/>
    </row>
    <row r="2145" spans="2:2" x14ac:dyDescent="0.25">
      <c r="B2145"/>
    </row>
    <row r="2146" spans="2:2" x14ac:dyDescent="0.25">
      <c r="B2146"/>
    </row>
    <row r="2147" spans="2:2" x14ac:dyDescent="0.25">
      <c r="B2147"/>
    </row>
    <row r="2148" spans="2:2" x14ac:dyDescent="0.25">
      <c r="B2148"/>
    </row>
    <row r="2149" spans="2:2" x14ac:dyDescent="0.25">
      <c r="B2149"/>
    </row>
    <row r="2150" spans="2:2" x14ac:dyDescent="0.25">
      <c r="B2150"/>
    </row>
    <row r="2151" spans="2:2" x14ac:dyDescent="0.25">
      <c r="B2151"/>
    </row>
    <row r="2152" spans="2:2" x14ac:dyDescent="0.25">
      <c r="B2152"/>
    </row>
    <row r="2153" spans="2:2" x14ac:dyDescent="0.25">
      <c r="B2153"/>
    </row>
    <row r="2154" spans="2:2" x14ac:dyDescent="0.25">
      <c r="B2154"/>
    </row>
    <row r="2155" spans="2:2" x14ac:dyDescent="0.25">
      <c r="B2155"/>
    </row>
    <row r="2156" spans="2:2" x14ac:dyDescent="0.25">
      <c r="B2156"/>
    </row>
    <row r="2157" spans="2:2" x14ac:dyDescent="0.25">
      <c r="B2157"/>
    </row>
    <row r="2158" spans="2:2" x14ac:dyDescent="0.25">
      <c r="B2158"/>
    </row>
    <row r="2159" spans="2:2" x14ac:dyDescent="0.25">
      <c r="B2159"/>
    </row>
    <row r="2160" spans="2:2" x14ac:dyDescent="0.25">
      <c r="B2160"/>
    </row>
    <row r="2161" spans="2:2" x14ac:dyDescent="0.25">
      <c r="B2161"/>
    </row>
    <row r="2162" spans="2:2" x14ac:dyDescent="0.25">
      <c r="B2162"/>
    </row>
    <row r="2163" spans="2:2" x14ac:dyDescent="0.25">
      <c r="B2163"/>
    </row>
    <row r="2164" spans="2:2" x14ac:dyDescent="0.25">
      <c r="B2164"/>
    </row>
    <row r="2165" spans="2:2" x14ac:dyDescent="0.25">
      <c r="B2165"/>
    </row>
    <row r="2166" spans="2:2" x14ac:dyDescent="0.25">
      <c r="B2166"/>
    </row>
    <row r="2167" spans="2:2" x14ac:dyDescent="0.25">
      <c r="B2167"/>
    </row>
    <row r="2168" spans="2:2" x14ac:dyDescent="0.25">
      <c r="B2168"/>
    </row>
    <row r="2169" spans="2:2" x14ac:dyDescent="0.25">
      <c r="B2169"/>
    </row>
    <row r="2170" spans="2:2" x14ac:dyDescent="0.25">
      <c r="B2170"/>
    </row>
    <row r="2171" spans="2:2" x14ac:dyDescent="0.25">
      <c r="B2171"/>
    </row>
    <row r="2172" spans="2:2" x14ac:dyDescent="0.25">
      <c r="B2172"/>
    </row>
    <row r="2173" spans="2:2" x14ac:dyDescent="0.25">
      <c r="B2173"/>
    </row>
    <row r="2174" spans="2:2" x14ac:dyDescent="0.25">
      <c r="B2174"/>
    </row>
    <row r="2175" spans="2:2" x14ac:dyDescent="0.25">
      <c r="B2175"/>
    </row>
    <row r="2176" spans="2:2" x14ac:dyDescent="0.25">
      <c r="B2176"/>
    </row>
    <row r="2177" spans="2:2" x14ac:dyDescent="0.25">
      <c r="B2177"/>
    </row>
    <row r="2178" spans="2:2" x14ac:dyDescent="0.25">
      <c r="B2178"/>
    </row>
    <row r="2179" spans="2:2" x14ac:dyDescent="0.25">
      <c r="B2179"/>
    </row>
    <row r="2180" spans="2:2" x14ac:dyDescent="0.25">
      <c r="B2180"/>
    </row>
    <row r="2181" spans="2:2" x14ac:dyDescent="0.25">
      <c r="B2181"/>
    </row>
    <row r="2182" spans="2:2" x14ac:dyDescent="0.25">
      <c r="B2182"/>
    </row>
    <row r="2183" spans="2:2" x14ac:dyDescent="0.25">
      <c r="B2183"/>
    </row>
    <row r="2184" spans="2:2" x14ac:dyDescent="0.25">
      <c r="B2184"/>
    </row>
    <row r="2185" spans="2:2" x14ac:dyDescent="0.25">
      <c r="B2185"/>
    </row>
    <row r="2186" spans="2:2" x14ac:dyDescent="0.25">
      <c r="B2186"/>
    </row>
    <row r="2187" spans="2:2" x14ac:dyDescent="0.25">
      <c r="B2187"/>
    </row>
    <row r="2188" spans="2:2" x14ac:dyDescent="0.25">
      <c r="B2188"/>
    </row>
    <row r="2189" spans="2:2" x14ac:dyDescent="0.25">
      <c r="B2189"/>
    </row>
    <row r="2190" spans="2:2" x14ac:dyDescent="0.25">
      <c r="B2190"/>
    </row>
    <row r="2191" spans="2:2" x14ac:dyDescent="0.25">
      <c r="B2191"/>
    </row>
    <row r="2192" spans="2:2" x14ac:dyDescent="0.25">
      <c r="B2192"/>
    </row>
    <row r="2193" spans="2:2" x14ac:dyDescent="0.25">
      <c r="B2193"/>
    </row>
    <row r="2194" spans="2:2" x14ac:dyDescent="0.25">
      <c r="B2194"/>
    </row>
    <row r="2195" spans="2:2" x14ac:dyDescent="0.25">
      <c r="B2195"/>
    </row>
    <row r="2196" spans="2:2" x14ac:dyDescent="0.25">
      <c r="B2196"/>
    </row>
    <row r="2197" spans="2:2" x14ac:dyDescent="0.25">
      <c r="B2197"/>
    </row>
    <row r="2198" spans="2:2" x14ac:dyDescent="0.25">
      <c r="B2198"/>
    </row>
    <row r="2199" spans="2:2" x14ac:dyDescent="0.25">
      <c r="B2199"/>
    </row>
    <row r="2200" spans="2:2" x14ac:dyDescent="0.25">
      <c r="B2200"/>
    </row>
    <row r="2201" spans="2:2" x14ac:dyDescent="0.25">
      <c r="B2201"/>
    </row>
    <row r="2202" spans="2:2" x14ac:dyDescent="0.25">
      <c r="B2202"/>
    </row>
    <row r="2203" spans="2:2" x14ac:dyDescent="0.25">
      <c r="B2203"/>
    </row>
    <row r="2204" spans="2:2" x14ac:dyDescent="0.25">
      <c r="B2204"/>
    </row>
    <row r="2205" spans="2:2" x14ac:dyDescent="0.25">
      <c r="B2205"/>
    </row>
    <row r="2206" spans="2:2" x14ac:dyDescent="0.25">
      <c r="B2206"/>
    </row>
    <row r="2207" spans="2:2" x14ac:dyDescent="0.25">
      <c r="B2207"/>
    </row>
    <row r="2208" spans="2:2" x14ac:dyDescent="0.25">
      <c r="B2208"/>
    </row>
    <row r="2209" spans="2:2" x14ac:dyDescent="0.25">
      <c r="B2209"/>
    </row>
    <row r="2210" spans="2:2" x14ac:dyDescent="0.25">
      <c r="B2210"/>
    </row>
    <row r="2211" spans="2:2" x14ac:dyDescent="0.25">
      <c r="B2211"/>
    </row>
    <row r="2212" spans="2:2" x14ac:dyDescent="0.25">
      <c r="B2212"/>
    </row>
    <row r="2213" spans="2:2" x14ac:dyDescent="0.25">
      <c r="B2213"/>
    </row>
    <row r="2214" spans="2:2" x14ac:dyDescent="0.25">
      <c r="B2214"/>
    </row>
    <row r="2215" spans="2:2" x14ac:dyDescent="0.25">
      <c r="B2215"/>
    </row>
    <row r="2216" spans="2:2" x14ac:dyDescent="0.25">
      <c r="B2216"/>
    </row>
    <row r="2217" spans="2:2" x14ac:dyDescent="0.25">
      <c r="B2217"/>
    </row>
    <row r="2218" spans="2:2" x14ac:dyDescent="0.25">
      <c r="B2218"/>
    </row>
    <row r="2219" spans="2:2" x14ac:dyDescent="0.25">
      <c r="B2219"/>
    </row>
    <row r="2220" spans="2:2" x14ac:dyDescent="0.25">
      <c r="B2220"/>
    </row>
    <row r="2221" spans="2:2" x14ac:dyDescent="0.25">
      <c r="B2221"/>
    </row>
    <row r="2222" spans="2:2" x14ac:dyDescent="0.25">
      <c r="B2222"/>
    </row>
    <row r="2223" spans="2:2" x14ac:dyDescent="0.25">
      <c r="B2223"/>
    </row>
    <row r="2224" spans="2:2" x14ac:dyDescent="0.25">
      <c r="B2224"/>
    </row>
    <row r="2225" spans="2:2" x14ac:dyDescent="0.25">
      <c r="B2225"/>
    </row>
    <row r="2226" spans="2:2" x14ac:dyDescent="0.25">
      <c r="B2226"/>
    </row>
    <row r="2227" spans="2:2" x14ac:dyDescent="0.25">
      <c r="B2227"/>
    </row>
    <row r="2228" spans="2:2" x14ac:dyDescent="0.25">
      <c r="B2228"/>
    </row>
    <row r="2229" spans="2:2" x14ac:dyDescent="0.25">
      <c r="B2229"/>
    </row>
    <row r="2230" spans="2:2" x14ac:dyDescent="0.25">
      <c r="B2230"/>
    </row>
    <row r="2231" spans="2:2" x14ac:dyDescent="0.25">
      <c r="B2231"/>
    </row>
    <row r="2232" spans="2:2" x14ac:dyDescent="0.25">
      <c r="B2232"/>
    </row>
    <row r="2233" spans="2:2" x14ac:dyDescent="0.25">
      <c r="B2233"/>
    </row>
    <row r="2234" spans="2:2" x14ac:dyDescent="0.25">
      <c r="B2234"/>
    </row>
    <row r="2235" spans="2:2" x14ac:dyDescent="0.25">
      <c r="B2235"/>
    </row>
    <row r="2236" spans="2:2" x14ac:dyDescent="0.25">
      <c r="B2236"/>
    </row>
    <row r="2237" spans="2:2" x14ac:dyDescent="0.25">
      <c r="B2237"/>
    </row>
    <row r="2238" spans="2:2" x14ac:dyDescent="0.25">
      <c r="B2238"/>
    </row>
    <row r="2239" spans="2:2" x14ac:dyDescent="0.25">
      <c r="B2239"/>
    </row>
    <row r="2240" spans="2:2" x14ac:dyDescent="0.25">
      <c r="B2240"/>
    </row>
    <row r="2241" spans="2:2" x14ac:dyDescent="0.25">
      <c r="B2241"/>
    </row>
    <row r="2242" spans="2:2" x14ac:dyDescent="0.25">
      <c r="B2242"/>
    </row>
    <row r="2243" spans="2:2" x14ac:dyDescent="0.25">
      <c r="B2243"/>
    </row>
    <row r="2244" spans="2:2" x14ac:dyDescent="0.25">
      <c r="B2244"/>
    </row>
    <row r="2245" spans="2:2" x14ac:dyDescent="0.25">
      <c r="B2245"/>
    </row>
    <row r="2246" spans="2:2" x14ac:dyDescent="0.25">
      <c r="B2246"/>
    </row>
    <row r="2247" spans="2:2" x14ac:dyDescent="0.25">
      <c r="B2247"/>
    </row>
    <row r="2248" spans="2:2" x14ac:dyDescent="0.25">
      <c r="B2248"/>
    </row>
    <row r="2249" spans="2:2" x14ac:dyDescent="0.25">
      <c r="B2249"/>
    </row>
    <row r="2250" spans="2:2" x14ac:dyDescent="0.25">
      <c r="B2250"/>
    </row>
    <row r="2251" spans="2:2" x14ac:dyDescent="0.25">
      <c r="B2251"/>
    </row>
    <row r="2252" spans="2:2" x14ac:dyDescent="0.25">
      <c r="B2252"/>
    </row>
    <row r="2253" spans="2:2" x14ac:dyDescent="0.25">
      <c r="B2253"/>
    </row>
    <row r="2254" spans="2:2" x14ac:dyDescent="0.25">
      <c r="B2254"/>
    </row>
    <row r="2255" spans="2:2" x14ac:dyDescent="0.25">
      <c r="B2255"/>
    </row>
    <row r="2256" spans="2:2" x14ac:dyDescent="0.25">
      <c r="B2256"/>
    </row>
    <row r="2257" spans="2:2" x14ac:dyDescent="0.25">
      <c r="B2257"/>
    </row>
    <row r="2258" spans="2:2" x14ac:dyDescent="0.25">
      <c r="B2258"/>
    </row>
    <row r="2259" spans="2:2" x14ac:dyDescent="0.25">
      <c r="B2259"/>
    </row>
    <row r="2260" spans="2:2" x14ac:dyDescent="0.25">
      <c r="B2260"/>
    </row>
    <row r="2261" spans="2:2" x14ac:dyDescent="0.25">
      <c r="B2261"/>
    </row>
    <row r="2262" spans="2:2" x14ac:dyDescent="0.25">
      <c r="B2262"/>
    </row>
    <row r="2263" spans="2:2" x14ac:dyDescent="0.25">
      <c r="B2263"/>
    </row>
    <row r="2264" spans="2:2" x14ac:dyDescent="0.25">
      <c r="B2264"/>
    </row>
    <row r="2265" spans="2:2" x14ac:dyDescent="0.25">
      <c r="B2265"/>
    </row>
    <row r="2266" spans="2:2" x14ac:dyDescent="0.25">
      <c r="B2266"/>
    </row>
    <row r="2267" spans="2:2" x14ac:dyDescent="0.25">
      <c r="B2267"/>
    </row>
    <row r="2268" spans="2:2" x14ac:dyDescent="0.25">
      <c r="B2268"/>
    </row>
    <row r="2269" spans="2:2" x14ac:dyDescent="0.25">
      <c r="B2269"/>
    </row>
    <row r="2270" spans="2:2" x14ac:dyDescent="0.25">
      <c r="B2270"/>
    </row>
    <row r="2271" spans="2:2" x14ac:dyDescent="0.25">
      <c r="B2271"/>
    </row>
    <row r="2272" spans="2:2" x14ac:dyDescent="0.25">
      <c r="B2272"/>
    </row>
    <row r="2273" spans="2:2" x14ac:dyDescent="0.25">
      <c r="B2273"/>
    </row>
    <row r="2274" spans="2:2" x14ac:dyDescent="0.25">
      <c r="B2274"/>
    </row>
    <row r="2275" spans="2:2" x14ac:dyDescent="0.25">
      <c r="B2275"/>
    </row>
    <row r="2276" spans="2:2" x14ac:dyDescent="0.25">
      <c r="B2276"/>
    </row>
    <row r="2277" spans="2:2" x14ac:dyDescent="0.25">
      <c r="B2277"/>
    </row>
    <row r="2278" spans="2:2" x14ac:dyDescent="0.25">
      <c r="B2278"/>
    </row>
    <row r="2279" spans="2:2" x14ac:dyDescent="0.25">
      <c r="B2279"/>
    </row>
    <row r="2280" spans="2:2" x14ac:dyDescent="0.25">
      <c r="B2280"/>
    </row>
    <row r="2281" spans="2:2" x14ac:dyDescent="0.25">
      <c r="B2281"/>
    </row>
    <row r="2282" spans="2:2" x14ac:dyDescent="0.25">
      <c r="B2282"/>
    </row>
    <row r="2283" spans="2:2" x14ac:dyDescent="0.25">
      <c r="B2283"/>
    </row>
    <row r="2284" spans="2:2" x14ac:dyDescent="0.25">
      <c r="B2284"/>
    </row>
    <row r="2285" spans="2:2" x14ac:dyDescent="0.25">
      <c r="B2285"/>
    </row>
    <row r="2286" spans="2:2" x14ac:dyDescent="0.25">
      <c r="B2286"/>
    </row>
    <row r="2287" spans="2:2" x14ac:dyDescent="0.25">
      <c r="B2287"/>
    </row>
    <row r="2288" spans="2:2" x14ac:dyDescent="0.25">
      <c r="B2288"/>
    </row>
    <row r="2289" spans="2:2" x14ac:dyDescent="0.25">
      <c r="B2289"/>
    </row>
    <row r="2290" spans="2:2" x14ac:dyDescent="0.25">
      <c r="B2290"/>
    </row>
    <row r="2291" spans="2:2" x14ac:dyDescent="0.25">
      <c r="B2291"/>
    </row>
    <row r="2292" spans="2:2" x14ac:dyDescent="0.25">
      <c r="B2292"/>
    </row>
    <row r="2293" spans="2:2" x14ac:dyDescent="0.25">
      <c r="B2293"/>
    </row>
    <row r="2294" spans="2:2" x14ac:dyDescent="0.25">
      <c r="B2294"/>
    </row>
    <row r="2295" spans="2:2" x14ac:dyDescent="0.25">
      <c r="B2295"/>
    </row>
    <row r="2296" spans="2:2" x14ac:dyDescent="0.25">
      <c r="B2296"/>
    </row>
    <row r="2297" spans="2:2" x14ac:dyDescent="0.25">
      <c r="B2297"/>
    </row>
    <row r="2298" spans="2:2" x14ac:dyDescent="0.25">
      <c r="B2298"/>
    </row>
    <row r="2299" spans="2:2" x14ac:dyDescent="0.25">
      <c r="B2299"/>
    </row>
    <row r="2300" spans="2:2" x14ac:dyDescent="0.25">
      <c r="B2300"/>
    </row>
    <row r="2301" spans="2:2" x14ac:dyDescent="0.25">
      <c r="B2301"/>
    </row>
    <row r="2302" spans="2:2" x14ac:dyDescent="0.25">
      <c r="B2302"/>
    </row>
    <row r="2303" spans="2:2" x14ac:dyDescent="0.25">
      <c r="B2303"/>
    </row>
    <row r="2304" spans="2:2" x14ac:dyDescent="0.25">
      <c r="B2304"/>
    </row>
    <row r="2305" spans="2:2" x14ac:dyDescent="0.25">
      <c r="B2305"/>
    </row>
    <row r="2306" spans="2:2" x14ac:dyDescent="0.25">
      <c r="B2306"/>
    </row>
    <row r="2307" spans="2:2" x14ac:dyDescent="0.25">
      <c r="B2307"/>
    </row>
    <row r="2308" spans="2:2" x14ac:dyDescent="0.25">
      <c r="B2308"/>
    </row>
    <row r="2309" spans="2:2" x14ac:dyDescent="0.25">
      <c r="B2309"/>
    </row>
    <row r="2310" spans="2:2" x14ac:dyDescent="0.25">
      <c r="B2310"/>
    </row>
    <row r="2311" spans="2:2" x14ac:dyDescent="0.25">
      <c r="B2311"/>
    </row>
    <row r="2312" spans="2:2" x14ac:dyDescent="0.25">
      <c r="B2312"/>
    </row>
    <row r="2313" spans="2:2" x14ac:dyDescent="0.25">
      <c r="B2313"/>
    </row>
    <row r="2314" spans="2:2" x14ac:dyDescent="0.25">
      <c r="B2314"/>
    </row>
    <row r="2315" spans="2:2" x14ac:dyDescent="0.25">
      <c r="B2315"/>
    </row>
    <row r="2316" spans="2:2" x14ac:dyDescent="0.25">
      <c r="B2316"/>
    </row>
    <row r="2317" spans="2:2" x14ac:dyDescent="0.25">
      <c r="B2317"/>
    </row>
    <row r="2318" spans="2:2" x14ac:dyDescent="0.25">
      <c r="B2318"/>
    </row>
    <row r="2319" spans="2:2" x14ac:dyDescent="0.25">
      <c r="B2319"/>
    </row>
    <row r="2320" spans="2:2" x14ac:dyDescent="0.25">
      <c r="B2320"/>
    </row>
    <row r="2321" spans="2:2" x14ac:dyDescent="0.25">
      <c r="B2321"/>
    </row>
    <row r="2322" spans="2:2" x14ac:dyDescent="0.25">
      <c r="B2322"/>
    </row>
    <row r="2323" spans="2:2" x14ac:dyDescent="0.25">
      <c r="B2323"/>
    </row>
    <row r="2324" spans="2:2" x14ac:dyDescent="0.25">
      <c r="B2324"/>
    </row>
    <row r="2325" spans="2:2" x14ac:dyDescent="0.25">
      <c r="B2325"/>
    </row>
    <row r="2326" spans="2:2" x14ac:dyDescent="0.25">
      <c r="B2326"/>
    </row>
    <row r="2327" spans="2:2" x14ac:dyDescent="0.25">
      <c r="B2327"/>
    </row>
    <row r="2328" spans="2:2" x14ac:dyDescent="0.25">
      <c r="B2328"/>
    </row>
    <row r="2329" spans="2:2" x14ac:dyDescent="0.25">
      <c r="B2329"/>
    </row>
    <row r="2330" spans="2:2" x14ac:dyDescent="0.25">
      <c r="B2330"/>
    </row>
    <row r="2331" spans="2:2" x14ac:dyDescent="0.25">
      <c r="B2331"/>
    </row>
    <row r="2332" spans="2:2" x14ac:dyDescent="0.25">
      <c r="B2332"/>
    </row>
    <row r="2333" spans="2:2" x14ac:dyDescent="0.25">
      <c r="B2333"/>
    </row>
    <row r="2334" spans="2:2" x14ac:dyDescent="0.25">
      <c r="B2334"/>
    </row>
    <row r="2335" spans="2:2" x14ac:dyDescent="0.25">
      <c r="B2335"/>
    </row>
    <row r="2336" spans="2:2" x14ac:dyDescent="0.25">
      <c r="B2336"/>
    </row>
    <row r="2337" spans="2:2" x14ac:dyDescent="0.25">
      <c r="B2337"/>
    </row>
    <row r="2338" spans="2:2" x14ac:dyDescent="0.25">
      <c r="B2338"/>
    </row>
    <row r="2339" spans="2:2" x14ac:dyDescent="0.25">
      <c r="B2339"/>
    </row>
    <row r="2340" spans="2:2" x14ac:dyDescent="0.25">
      <c r="B2340"/>
    </row>
    <row r="2341" spans="2:2" x14ac:dyDescent="0.25">
      <c r="B2341"/>
    </row>
    <row r="2342" spans="2:2" x14ac:dyDescent="0.25">
      <c r="B2342"/>
    </row>
    <row r="2343" spans="2:2" x14ac:dyDescent="0.25">
      <c r="B2343"/>
    </row>
    <row r="2344" spans="2:2" x14ac:dyDescent="0.25">
      <c r="B2344"/>
    </row>
    <row r="2345" spans="2:2" x14ac:dyDescent="0.25">
      <c r="B2345"/>
    </row>
    <row r="2346" spans="2:2" x14ac:dyDescent="0.25">
      <c r="B2346"/>
    </row>
    <row r="2347" spans="2:2" x14ac:dyDescent="0.25">
      <c r="B2347"/>
    </row>
    <row r="2348" spans="2:2" x14ac:dyDescent="0.25">
      <c r="B2348"/>
    </row>
    <row r="2349" spans="2:2" x14ac:dyDescent="0.25">
      <c r="B2349"/>
    </row>
    <row r="2350" spans="2:2" x14ac:dyDescent="0.25">
      <c r="B2350"/>
    </row>
    <row r="2351" spans="2:2" x14ac:dyDescent="0.25">
      <c r="B2351"/>
    </row>
    <row r="2352" spans="2:2" x14ac:dyDescent="0.25">
      <c r="B2352"/>
    </row>
    <row r="2353" spans="2:2" x14ac:dyDescent="0.25">
      <c r="B2353"/>
    </row>
    <row r="2354" spans="2:2" x14ac:dyDescent="0.25">
      <c r="B2354"/>
    </row>
    <row r="2355" spans="2:2" x14ac:dyDescent="0.25">
      <c r="B2355"/>
    </row>
    <row r="2356" spans="2:2" x14ac:dyDescent="0.25">
      <c r="B2356"/>
    </row>
    <row r="2357" spans="2:2" x14ac:dyDescent="0.25">
      <c r="B2357"/>
    </row>
    <row r="2358" spans="2:2" x14ac:dyDescent="0.25">
      <c r="B2358"/>
    </row>
    <row r="2359" spans="2:2" x14ac:dyDescent="0.25">
      <c r="B2359"/>
    </row>
    <row r="2360" spans="2:2" x14ac:dyDescent="0.25">
      <c r="B2360"/>
    </row>
    <row r="2361" spans="2:2" x14ac:dyDescent="0.25">
      <c r="B2361"/>
    </row>
    <row r="2362" spans="2:2" x14ac:dyDescent="0.25">
      <c r="B2362"/>
    </row>
    <row r="2363" spans="2:2" x14ac:dyDescent="0.25">
      <c r="B2363"/>
    </row>
    <row r="2364" spans="2:2" x14ac:dyDescent="0.25">
      <c r="B2364"/>
    </row>
    <row r="2365" spans="2:2" x14ac:dyDescent="0.25">
      <c r="B2365"/>
    </row>
    <row r="2366" spans="2:2" x14ac:dyDescent="0.25">
      <c r="B2366"/>
    </row>
    <row r="2367" spans="2:2" x14ac:dyDescent="0.25">
      <c r="B2367"/>
    </row>
    <row r="2368" spans="2:2" x14ac:dyDescent="0.25">
      <c r="B2368"/>
    </row>
    <row r="2369" spans="2:2" x14ac:dyDescent="0.25">
      <c r="B2369"/>
    </row>
    <row r="2370" spans="2:2" x14ac:dyDescent="0.25">
      <c r="B2370"/>
    </row>
    <row r="2371" spans="2:2" x14ac:dyDescent="0.25">
      <c r="B2371"/>
    </row>
    <row r="2372" spans="2:2" x14ac:dyDescent="0.25">
      <c r="B2372"/>
    </row>
    <row r="2373" spans="2:2" x14ac:dyDescent="0.25">
      <c r="B2373"/>
    </row>
    <row r="2374" spans="2:2" x14ac:dyDescent="0.25">
      <c r="B2374"/>
    </row>
    <row r="2375" spans="2:2" x14ac:dyDescent="0.25">
      <c r="B2375"/>
    </row>
    <row r="2376" spans="2:2" x14ac:dyDescent="0.25">
      <c r="B2376"/>
    </row>
    <row r="2377" spans="2:2" x14ac:dyDescent="0.25">
      <c r="B2377"/>
    </row>
    <row r="2378" spans="2:2" x14ac:dyDescent="0.25">
      <c r="B2378"/>
    </row>
    <row r="2379" spans="2:2" x14ac:dyDescent="0.25">
      <c r="B2379"/>
    </row>
    <row r="2380" spans="2:2" x14ac:dyDescent="0.25">
      <c r="B2380"/>
    </row>
    <row r="2381" spans="2:2" x14ac:dyDescent="0.25">
      <c r="B2381"/>
    </row>
    <row r="2382" spans="2:2" x14ac:dyDescent="0.25">
      <c r="B2382"/>
    </row>
    <row r="2383" spans="2:2" x14ac:dyDescent="0.25">
      <c r="B2383"/>
    </row>
    <row r="2384" spans="2:2" x14ac:dyDescent="0.25">
      <c r="B2384"/>
    </row>
    <row r="2385" spans="2:2" x14ac:dyDescent="0.25">
      <c r="B2385"/>
    </row>
    <row r="2386" spans="2:2" x14ac:dyDescent="0.25">
      <c r="B2386"/>
    </row>
    <row r="2387" spans="2:2" x14ac:dyDescent="0.25">
      <c r="B2387"/>
    </row>
    <row r="2388" spans="2:2" x14ac:dyDescent="0.25">
      <c r="B2388"/>
    </row>
    <row r="2389" spans="2:2" x14ac:dyDescent="0.25">
      <c r="B2389"/>
    </row>
    <row r="2390" spans="2:2" x14ac:dyDescent="0.25">
      <c r="B2390"/>
    </row>
    <row r="2391" spans="2:2" x14ac:dyDescent="0.25">
      <c r="B2391"/>
    </row>
    <row r="2392" spans="2:2" x14ac:dyDescent="0.25">
      <c r="B2392"/>
    </row>
    <row r="2393" spans="2:2" x14ac:dyDescent="0.25">
      <c r="B2393"/>
    </row>
    <row r="2394" spans="2:2" x14ac:dyDescent="0.25">
      <c r="B2394"/>
    </row>
    <row r="2395" spans="2:2" x14ac:dyDescent="0.25">
      <c r="B2395"/>
    </row>
    <row r="2396" spans="2:2" x14ac:dyDescent="0.25">
      <c r="B2396"/>
    </row>
    <row r="2397" spans="2:2" x14ac:dyDescent="0.25">
      <c r="B2397"/>
    </row>
    <row r="2398" spans="2:2" x14ac:dyDescent="0.25">
      <c r="B2398"/>
    </row>
    <row r="2399" spans="2:2" x14ac:dyDescent="0.25">
      <c r="B2399"/>
    </row>
    <row r="2400" spans="2:2" x14ac:dyDescent="0.25">
      <c r="B2400"/>
    </row>
    <row r="2401" spans="2:2" x14ac:dyDescent="0.25">
      <c r="B2401"/>
    </row>
    <row r="2402" spans="2:2" x14ac:dyDescent="0.25">
      <c r="B2402"/>
    </row>
    <row r="2403" spans="2:2" x14ac:dyDescent="0.25">
      <c r="B2403"/>
    </row>
    <row r="2404" spans="2:2" x14ac:dyDescent="0.25">
      <c r="B2404"/>
    </row>
    <row r="2405" spans="2:2" x14ac:dyDescent="0.25">
      <c r="B2405"/>
    </row>
    <row r="2406" spans="2:2" x14ac:dyDescent="0.25">
      <c r="B2406"/>
    </row>
    <row r="2407" spans="2:2" x14ac:dyDescent="0.25">
      <c r="B2407"/>
    </row>
    <row r="2408" spans="2:2" x14ac:dyDescent="0.25">
      <c r="B2408"/>
    </row>
    <row r="2409" spans="2:2" x14ac:dyDescent="0.25">
      <c r="B2409"/>
    </row>
    <row r="2410" spans="2:2" x14ac:dyDescent="0.25">
      <c r="B2410"/>
    </row>
    <row r="2411" spans="2:2" x14ac:dyDescent="0.25">
      <c r="B2411"/>
    </row>
    <row r="2412" spans="2:2" x14ac:dyDescent="0.25">
      <c r="B2412"/>
    </row>
    <row r="2413" spans="2:2" x14ac:dyDescent="0.25">
      <c r="B2413"/>
    </row>
    <row r="2414" spans="2:2" x14ac:dyDescent="0.25">
      <c r="B2414"/>
    </row>
    <row r="2415" spans="2:2" x14ac:dyDescent="0.25">
      <c r="B2415"/>
    </row>
    <row r="2416" spans="2:2" x14ac:dyDescent="0.25">
      <c r="B2416"/>
    </row>
    <row r="2417" spans="2:2" x14ac:dyDescent="0.25">
      <c r="B2417"/>
    </row>
    <row r="2418" spans="2:2" x14ac:dyDescent="0.25">
      <c r="B2418"/>
    </row>
    <row r="2419" spans="2:2" x14ac:dyDescent="0.25">
      <c r="B2419"/>
    </row>
    <row r="2420" spans="2:2" x14ac:dyDescent="0.25">
      <c r="B2420"/>
    </row>
    <row r="2421" spans="2:2" x14ac:dyDescent="0.25">
      <c r="B2421"/>
    </row>
    <row r="2422" spans="2:2" x14ac:dyDescent="0.25">
      <c r="B2422"/>
    </row>
    <row r="2423" spans="2:2" x14ac:dyDescent="0.25">
      <c r="B2423"/>
    </row>
    <row r="2424" spans="2:2" x14ac:dyDescent="0.25">
      <c r="B2424"/>
    </row>
    <row r="2425" spans="2:2" x14ac:dyDescent="0.25">
      <c r="B2425"/>
    </row>
    <row r="2426" spans="2:2" x14ac:dyDescent="0.25">
      <c r="B2426"/>
    </row>
    <row r="2427" spans="2:2" x14ac:dyDescent="0.25">
      <c r="B2427"/>
    </row>
    <row r="2428" spans="2:2" x14ac:dyDescent="0.25">
      <c r="B2428"/>
    </row>
    <row r="2429" spans="2:2" x14ac:dyDescent="0.25">
      <c r="B2429"/>
    </row>
    <row r="2430" spans="2:2" x14ac:dyDescent="0.25">
      <c r="B2430"/>
    </row>
    <row r="2431" spans="2:2" x14ac:dyDescent="0.25">
      <c r="B2431"/>
    </row>
    <row r="2432" spans="2:2" x14ac:dyDescent="0.25">
      <c r="B2432"/>
    </row>
    <row r="2433" spans="2:2" x14ac:dyDescent="0.25">
      <c r="B2433"/>
    </row>
    <row r="2434" spans="2:2" x14ac:dyDescent="0.25">
      <c r="B2434"/>
    </row>
    <row r="2435" spans="2:2" x14ac:dyDescent="0.25">
      <c r="B2435"/>
    </row>
    <row r="2436" spans="2:2" x14ac:dyDescent="0.25">
      <c r="B2436"/>
    </row>
    <row r="2437" spans="2:2" x14ac:dyDescent="0.25">
      <c r="B2437"/>
    </row>
    <row r="2438" spans="2:2" x14ac:dyDescent="0.25">
      <c r="B2438"/>
    </row>
    <row r="2439" spans="2:2" x14ac:dyDescent="0.25">
      <c r="B2439"/>
    </row>
    <row r="2440" spans="2:2" x14ac:dyDescent="0.25">
      <c r="B2440"/>
    </row>
    <row r="2441" spans="2:2" x14ac:dyDescent="0.25">
      <c r="B2441"/>
    </row>
    <row r="2442" spans="2:2" x14ac:dyDescent="0.25">
      <c r="B2442"/>
    </row>
    <row r="2443" spans="2:2" x14ac:dyDescent="0.25">
      <c r="B2443"/>
    </row>
    <row r="2444" spans="2:2" x14ac:dyDescent="0.25">
      <c r="B2444"/>
    </row>
    <row r="2445" spans="2:2" x14ac:dyDescent="0.25">
      <c r="B2445"/>
    </row>
    <row r="2446" spans="2:2" x14ac:dyDescent="0.25">
      <c r="B2446"/>
    </row>
    <row r="2447" spans="2:2" x14ac:dyDescent="0.25">
      <c r="B2447"/>
    </row>
    <row r="2448" spans="2:2" x14ac:dyDescent="0.25">
      <c r="B2448"/>
    </row>
    <row r="2449" spans="2:2" x14ac:dyDescent="0.25">
      <c r="B2449"/>
    </row>
    <row r="2450" spans="2:2" x14ac:dyDescent="0.25">
      <c r="B2450"/>
    </row>
    <row r="2451" spans="2:2" x14ac:dyDescent="0.25">
      <c r="B2451"/>
    </row>
    <row r="2452" spans="2:2" x14ac:dyDescent="0.25">
      <c r="B2452"/>
    </row>
    <row r="2453" spans="2:2" x14ac:dyDescent="0.25">
      <c r="B2453"/>
    </row>
    <row r="2454" spans="2:2" x14ac:dyDescent="0.25">
      <c r="B2454"/>
    </row>
    <row r="2455" spans="2:2" x14ac:dyDescent="0.25">
      <c r="B2455"/>
    </row>
    <row r="2456" spans="2:2" x14ac:dyDescent="0.25">
      <c r="B2456"/>
    </row>
    <row r="2457" spans="2:2" x14ac:dyDescent="0.25">
      <c r="B2457"/>
    </row>
    <row r="2458" spans="2:2" x14ac:dyDescent="0.25">
      <c r="B2458"/>
    </row>
    <row r="2459" spans="2:2" x14ac:dyDescent="0.25">
      <c r="B2459"/>
    </row>
    <row r="2460" spans="2:2" x14ac:dyDescent="0.25">
      <c r="B2460"/>
    </row>
    <row r="2461" spans="2:2" x14ac:dyDescent="0.25">
      <c r="B2461"/>
    </row>
    <row r="2462" spans="2:2" x14ac:dyDescent="0.25">
      <c r="B2462"/>
    </row>
    <row r="2463" spans="2:2" x14ac:dyDescent="0.25">
      <c r="B2463"/>
    </row>
    <row r="2464" spans="2:2" x14ac:dyDescent="0.25">
      <c r="B2464"/>
    </row>
    <row r="2465" spans="2:2" x14ac:dyDescent="0.25">
      <c r="B2465"/>
    </row>
    <row r="2466" spans="2:2" x14ac:dyDescent="0.25">
      <c r="B2466"/>
    </row>
    <row r="2467" spans="2:2" x14ac:dyDescent="0.25">
      <c r="B2467"/>
    </row>
    <row r="2468" spans="2:2" x14ac:dyDescent="0.25">
      <c r="B2468"/>
    </row>
    <row r="2469" spans="2:2" x14ac:dyDescent="0.25">
      <c r="B2469"/>
    </row>
    <row r="2470" spans="2:2" x14ac:dyDescent="0.25">
      <c r="B2470"/>
    </row>
    <row r="2471" spans="2:2" x14ac:dyDescent="0.25">
      <c r="B2471"/>
    </row>
    <row r="2472" spans="2:2" x14ac:dyDescent="0.25">
      <c r="B2472"/>
    </row>
    <row r="2473" spans="2:2" x14ac:dyDescent="0.25">
      <c r="B2473"/>
    </row>
    <row r="2474" spans="2:2" x14ac:dyDescent="0.25">
      <c r="B2474"/>
    </row>
    <row r="2475" spans="2:2" x14ac:dyDescent="0.25">
      <c r="B2475"/>
    </row>
    <row r="2476" spans="2:2" x14ac:dyDescent="0.25">
      <c r="B2476"/>
    </row>
    <row r="2477" spans="2:2" x14ac:dyDescent="0.25">
      <c r="B2477"/>
    </row>
    <row r="2478" spans="2:2" x14ac:dyDescent="0.25">
      <c r="B2478"/>
    </row>
    <row r="2479" spans="2:2" x14ac:dyDescent="0.25">
      <c r="B2479"/>
    </row>
    <row r="2480" spans="2:2" x14ac:dyDescent="0.25">
      <c r="B2480"/>
    </row>
    <row r="2481" spans="2:2" x14ac:dyDescent="0.25">
      <c r="B2481"/>
    </row>
    <row r="2482" spans="2:2" x14ac:dyDescent="0.25">
      <c r="B2482"/>
    </row>
    <row r="2483" spans="2:2" x14ac:dyDescent="0.25">
      <c r="B2483"/>
    </row>
    <row r="2484" spans="2:2" x14ac:dyDescent="0.25">
      <c r="B2484"/>
    </row>
    <row r="2485" spans="2:2" x14ac:dyDescent="0.25">
      <c r="B2485"/>
    </row>
    <row r="2486" spans="2:2" x14ac:dyDescent="0.25">
      <c r="B2486"/>
    </row>
    <row r="2487" spans="2:2" x14ac:dyDescent="0.25">
      <c r="B2487"/>
    </row>
    <row r="2488" spans="2:2" x14ac:dyDescent="0.25">
      <c r="B2488"/>
    </row>
    <row r="2489" spans="2:2" x14ac:dyDescent="0.25">
      <c r="B2489"/>
    </row>
    <row r="2490" spans="2:2" x14ac:dyDescent="0.25">
      <c r="B2490"/>
    </row>
    <row r="2491" spans="2:2" x14ac:dyDescent="0.25">
      <c r="B2491"/>
    </row>
    <row r="2492" spans="2:2" x14ac:dyDescent="0.25">
      <c r="B2492"/>
    </row>
    <row r="2493" spans="2:2" x14ac:dyDescent="0.25">
      <c r="B2493"/>
    </row>
    <row r="2494" spans="2:2" x14ac:dyDescent="0.25">
      <c r="B2494"/>
    </row>
    <row r="2495" spans="2:2" x14ac:dyDescent="0.25">
      <c r="B2495"/>
    </row>
    <row r="2496" spans="2:2" x14ac:dyDescent="0.25">
      <c r="B2496"/>
    </row>
    <row r="2497" spans="2:2" x14ac:dyDescent="0.25">
      <c r="B2497"/>
    </row>
    <row r="2498" spans="2:2" x14ac:dyDescent="0.25">
      <c r="B2498"/>
    </row>
    <row r="2499" spans="2:2" x14ac:dyDescent="0.25">
      <c r="B2499"/>
    </row>
    <row r="2500" spans="2:2" x14ac:dyDescent="0.25">
      <c r="B2500"/>
    </row>
    <row r="2501" spans="2:2" x14ac:dyDescent="0.25">
      <c r="B2501"/>
    </row>
    <row r="2502" spans="2:2" x14ac:dyDescent="0.25">
      <c r="B2502"/>
    </row>
    <row r="2503" spans="2:2" x14ac:dyDescent="0.25">
      <c r="B2503"/>
    </row>
    <row r="2504" spans="2:2" x14ac:dyDescent="0.25">
      <c r="B2504"/>
    </row>
    <row r="2505" spans="2:2" x14ac:dyDescent="0.25">
      <c r="B2505"/>
    </row>
    <row r="2506" spans="2:2" x14ac:dyDescent="0.25">
      <c r="B2506"/>
    </row>
    <row r="2507" spans="2:2" x14ac:dyDescent="0.25">
      <c r="B2507"/>
    </row>
    <row r="2508" spans="2:2" x14ac:dyDescent="0.25">
      <c r="B2508"/>
    </row>
    <row r="2509" spans="2:2" x14ac:dyDescent="0.25">
      <c r="B2509"/>
    </row>
    <row r="2510" spans="2:2" x14ac:dyDescent="0.25">
      <c r="B2510"/>
    </row>
    <row r="2511" spans="2:2" x14ac:dyDescent="0.25">
      <c r="B2511"/>
    </row>
    <row r="2512" spans="2:2" x14ac:dyDescent="0.25">
      <c r="B2512"/>
    </row>
    <row r="2513" spans="2:2" x14ac:dyDescent="0.25">
      <c r="B2513"/>
    </row>
    <row r="2514" spans="2:2" x14ac:dyDescent="0.25">
      <c r="B2514"/>
    </row>
    <row r="2515" spans="2:2" x14ac:dyDescent="0.25">
      <c r="B2515"/>
    </row>
    <row r="2516" spans="2:2" x14ac:dyDescent="0.25">
      <c r="B2516"/>
    </row>
    <row r="2517" spans="2:2" x14ac:dyDescent="0.25">
      <c r="B2517"/>
    </row>
    <row r="2518" spans="2:2" x14ac:dyDescent="0.25">
      <c r="B2518"/>
    </row>
    <row r="2519" spans="2:2" x14ac:dyDescent="0.25">
      <c r="B2519"/>
    </row>
    <row r="2520" spans="2:2" x14ac:dyDescent="0.25">
      <c r="B2520"/>
    </row>
    <row r="2521" spans="2:2" x14ac:dyDescent="0.25">
      <c r="B2521"/>
    </row>
    <row r="2522" spans="2:2" x14ac:dyDescent="0.25">
      <c r="B2522"/>
    </row>
    <row r="2523" spans="2:2" x14ac:dyDescent="0.25">
      <c r="B2523"/>
    </row>
    <row r="2524" spans="2:2" x14ac:dyDescent="0.25">
      <c r="B2524"/>
    </row>
    <row r="2525" spans="2:2" x14ac:dyDescent="0.25">
      <c r="B2525"/>
    </row>
    <row r="2526" spans="2:2" x14ac:dyDescent="0.25">
      <c r="B2526"/>
    </row>
    <row r="2527" spans="2:2" x14ac:dyDescent="0.25">
      <c r="B2527"/>
    </row>
    <row r="2528" spans="2:2" x14ac:dyDescent="0.25">
      <c r="B2528"/>
    </row>
    <row r="2529" spans="2:2" x14ac:dyDescent="0.25">
      <c r="B2529"/>
    </row>
    <row r="2530" spans="2:2" x14ac:dyDescent="0.25">
      <c r="B2530"/>
    </row>
    <row r="2531" spans="2:2" x14ac:dyDescent="0.25">
      <c r="B2531"/>
    </row>
    <row r="2532" spans="2:2" x14ac:dyDescent="0.25">
      <c r="B2532"/>
    </row>
    <row r="2533" spans="2:2" x14ac:dyDescent="0.25">
      <c r="B2533"/>
    </row>
    <row r="2534" spans="2:2" x14ac:dyDescent="0.25">
      <c r="B2534"/>
    </row>
    <row r="2535" spans="2:2" x14ac:dyDescent="0.25">
      <c r="B2535"/>
    </row>
    <row r="2536" spans="2:2" x14ac:dyDescent="0.25">
      <c r="B2536"/>
    </row>
    <row r="2537" spans="2:2" x14ac:dyDescent="0.25">
      <c r="B2537"/>
    </row>
    <row r="2538" spans="2:2" x14ac:dyDescent="0.25">
      <c r="B2538"/>
    </row>
    <row r="2539" spans="2:2" x14ac:dyDescent="0.25">
      <c r="B2539"/>
    </row>
    <row r="2540" spans="2:2" x14ac:dyDescent="0.25">
      <c r="B2540"/>
    </row>
    <row r="2541" spans="2:2" x14ac:dyDescent="0.25">
      <c r="B2541"/>
    </row>
    <row r="2542" spans="2:2" x14ac:dyDescent="0.25">
      <c r="B2542"/>
    </row>
    <row r="2543" spans="2:2" x14ac:dyDescent="0.25">
      <c r="B2543"/>
    </row>
    <row r="2544" spans="2:2" x14ac:dyDescent="0.25">
      <c r="B2544"/>
    </row>
    <row r="2545" spans="2:2" x14ac:dyDescent="0.25">
      <c r="B2545"/>
    </row>
    <row r="2546" spans="2:2" x14ac:dyDescent="0.25">
      <c r="B2546"/>
    </row>
    <row r="2547" spans="2:2" x14ac:dyDescent="0.25">
      <c r="B2547"/>
    </row>
    <row r="2548" spans="2:2" x14ac:dyDescent="0.25">
      <c r="B2548"/>
    </row>
    <row r="2549" spans="2:2" x14ac:dyDescent="0.25">
      <c r="B2549"/>
    </row>
    <row r="2550" spans="2:2" x14ac:dyDescent="0.25">
      <c r="B2550"/>
    </row>
    <row r="2551" spans="2:2" x14ac:dyDescent="0.25">
      <c r="B2551"/>
    </row>
    <row r="2552" spans="2:2" x14ac:dyDescent="0.25">
      <c r="B2552"/>
    </row>
    <row r="2553" spans="2:2" x14ac:dyDescent="0.25">
      <c r="B2553"/>
    </row>
    <row r="2554" spans="2:2" x14ac:dyDescent="0.25">
      <c r="B2554"/>
    </row>
    <row r="2555" spans="2:2" x14ac:dyDescent="0.25">
      <c r="B2555"/>
    </row>
    <row r="2556" spans="2:2" x14ac:dyDescent="0.25">
      <c r="B2556"/>
    </row>
    <row r="2557" spans="2:2" x14ac:dyDescent="0.25">
      <c r="B2557"/>
    </row>
    <row r="2558" spans="2:2" x14ac:dyDescent="0.25">
      <c r="B2558"/>
    </row>
    <row r="2559" spans="2:2" x14ac:dyDescent="0.25">
      <c r="B2559"/>
    </row>
    <row r="2560" spans="2:2" x14ac:dyDescent="0.25">
      <c r="B2560"/>
    </row>
    <row r="2561" spans="2:2" x14ac:dyDescent="0.25">
      <c r="B2561"/>
    </row>
    <row r="2562" spans="2:2" x14ac:dyDescent="0.25">
      <c r="B2562"/>
    </row>
    <row r="2563" spans="2:2" x14ac:dyDescent="0.25">
      <c r="B2563"/>
    </row>
    <row r="2564" spans="2:2" x14ac:dyDescent="0.25">
      <c r="B2564"/>
    </row>
    <row r="2565" spans="2:2" x14ac:dyDescent="0.25">
      <c r="B2565"/>
    </row>
    <row r="2566" spans="2:2" x14ac:dyDescent="0.25">
      <c r="B2566"/>
    </row>
    <row r="2567" spans="2:2" x14ac:dyDescent="0.25">
      <c r="B2567"/>
    </row>
    <row r="2568" spans="2:2" x14ac:dyDescent="0.25">
      <c r="B2568"/>
    </row>
    <row r="2569" spans="2:2" x14ac:dyDescent="0.25">
      <c r="B2569"/>
    </row>
    <row r="2570" spans="2:2" x14ac:dyDescent="0.25">
      <c r="B2570"/>
    </row>
    <row r="2571" spans="2:2" x14ac:dyDescent="0.25">
      <c r="B2571"/>
    </row>
    <row r="2572" spans="2:2" x14ac:dyDescent="0.25">
      <c r="B2572"/>
    </row>
    <row r="2573" spans="2:2" x14ac:dyDescent="0.25">
      <c r="B2573"/>
    </row>
    <row r="2574" spans="2:2" x14ac:dyDescent="0.25">
      <c r="B2574"/>
    </row>
    <row r="2575" spans="2:2" x14ac:dyDescent="0.25">
      <c r="B2575"/>
    </row>
    <row r="2576" spans="2:2" x14ac:dyDescent="0.25">
      <c r="B2576"/>
    </row>
    <row r="2577" spans="2:2" x14ac:dyDescent="0.25">
      <c r="B2577"/>
    </row>
    <row r="2578" spans="2:2" x14ac:dyDescent="0.25">
      <c r="B2578"/>
    </row>
    <row r="2579" spans="2:2" x14ac:dyDescent="0.25">
      <c r="B2579"/>
    </row>
    <row r="2580" spans="2:2" x14ac:dyDescent="0.25">
      <c r="B2580"/>
    </row>
    <row r="2581" spans="2:2" x14ac:dyDescent="0.25">
      <c r="B2581"/>
    </row>
    <row r="2582" spans="2:2" x14ac:dyDescent="0.25">
      <c r="B2582"/>
    </row>
    <row r="2583" spans="2:2" x14ac:dyDescent="0.25">
      <c r="B2583"/>
    </row>
    <row r="2584" spans="2:2" x14ac:dyDescent="0.25">
      <c r="B2584"/>
    </row>
    <row r="2585" spans="2:2" x14ac:dyDescent="0.25">
      <c r="B2585"/>
    </row>
    <row r="2586" spans="2:2" x14ac:dyDescent="0.25">
      <c r="B2586"/>
    </row>
    <row r="2587" spans="2:2" x14ac:dyDescent="0.25">
      <c r="B2587"/>
    </row>
    <row r="2588" spans="2:2" x14ac:dyDescent="0.25">
      <c r="B2588"/>
    </row>
    <row r="2589" spans="2:2" x14ac:dyDescent="0.25">
      <c r="B2589"/>
    </row>
    <row r="2590" spans="2:2" x14ac:dyDescent="0.25">
      <c r="B2590"/>
    </row>
    <row r="2591" spans="2:2" x14ac:dyDescent="0.25">
      <c r="B2591"/>
    </row>
    <row r="2592" spans="2:2" x14ac:dyDescent="0.25">
      <c r="B2592"/>
    </row>
    <row r="2593" spans="2:2" x14ac:dyDescent="0.25">
      <c r="B2593"/>
    </row>
    <row r="2594" spans="2:2" x14ac:dyDescent="0.25">
      <c r="B2594"/>
    </row>
    <row r="2595" spans="2:2" x14ac:dyDescent="0.25">
      <c r="B2595"/>
    </row>
    <row r="2596" spans="2:2" x14ac:dyDescent="0.25">
      <c r="B2596"/>
    </row>
    <row r="2597" spans="2:2" x14ac:dyDescent="0.25">
      <c r="B2597"/>
    </row>
    <row r="2598" spans="2:2" x14ac:dyDescent="0.25">
      <c r="B2598"/>
    </row>
    <row r="2599" spans="2:2" x14ac:dyDescent="0.25">
      <c r="B2599"/>
    </row>
    <row r="2600" spans="2:2" x14ac:dyDescent="0.25">
      <c r="B2600"/>
    </row>
    <row r="2601" spans="2:2" x14ac:dyDescent="0.25">
      <c r="B2601"/>
    </row>
    <row r="2602" spans="2:2" x14ac:dyDescent="0.25">
      <c r="B2602"/>
    </row>
    <row r="2603" spans="2:2" x14ac:dyDescent="0.25">
      <c r="B2603"/>
    </row>
    <row r="2604" spans="2:2" x14ac:dyDescent="0.25">
      <c r="B2604"/>
    </row>
    <row r="2605" spans="2:2" x14ac:dyDescent="0.25">
      <c r="B2605"/>
    </row>
    <row r="2606" spans="2:2" x14ac:dyDescent="0.25">
      <c r="B2606"/>
    </row>
    <row r="2607" spans="2:2" x14ac:dyDescent="0.25">
      <c r="B2607"/>
    </row>
    <row r="2608" spans="2:2" x14ac:dyDescent="0.25">
      <c r="B2608"/>
    </row>
    <row r="2609" spans="2:2" x14ac:dyDescent="0.25">
      <c r="B2609"/>
    </row>
    <row r="2610" spans="2:2" x14ac:dyDescent="0.25">
      <c r="B2610"/>
    </row>
    <row r="2611" spans="2:2" x14ac:dyDescent="0.25">
      <c r="B2611"/>
    </row>
    <row r="2612" spans="2:2" x14ac:dyDescent="0.25">
      <c r="B2612"/>
    </row>
    <row r="2613" spans="2:2" x14ac:dyDescent="0.25">
      <c r="B2613"/>
    </row>
    <row r="2614" spans="2:2" x14ac:dyDescent="0.25">
      <c r="B2614"/>
    </row>
    <row r="2615" spans="2:2" x14ac:dyDescent="0.25">
      <c r="B2615"/>
    </row>
    <row r="2616" spans="2:2" x14ac:dyDescent="0.25">
      <c r="B2616"/>
    </row>
    <row r="2617" spans="2:2" x14ac:dyDescent="0.25">
      <c r="B2617"/>
    </row>
    <row r="2618" spans="2:2" x14ac:dyDescent="0.25">
      <c r="B2618"/>
    </row>
    <row r="2619" spans="2:2" x14ac:dyDescent="0.25">
      <c r="B2619"/>
    </row>
    <row r="2620" spans="2:2" x14ac:dyDescent="0.25">
      <c r="B2620"/>
    </row>
    <row r="2621" spans="2:2" x14ac:dyDescent="0.25">
      <c r="B2621"/>
    </row>
    <row r="2622" spans="2:2" x14ac:dyDescent="0.25">
      <c r="B2622"/>
    </row>
    <row r="2623" spans="2:2" x14ac:dyDescent="0.25">
      <c r="B2623"/>
    </row>
    <row r="2624" spans="2:2" x14ac:dyDescent="0.25">
      <c r="B2624"/>
    </row>
    <row r="2625" spans="2:2" x14ac:dyDescent="0.25">
      <c r="B2625"/>
    </row>
    <row r="2626" spans="2:2" x14ac:dyDescent="0.25">
      <c r="B2626"/>
    </row>
    <row r="2627" spans="2:2" x14ac:dyDescent="0.25">
      <c r="B2627"/>
    </row>
    <row r="2628" spans="2:2" x14ac:dyDescent="0.25">
      <c r="B2628"/>
    </row>
    <row r="2629" spans="2:2" x14ac:dyDescent="0.25">
      <c r="B2629"/>
    </row>
    <row r="2630" spans="2:2" x14ac:dyDescent="0.25">
      <c r="B2630"/>
    </row>
    <row r="2631" spans="2:2" x14ac:dyDescent="0.25">
      <c r="B2631"/>
    </row>
    <row r="2632" spans="2:2" x14ac:dyDescent="0.25">
      <c r="B2632"/>
    </row>
    <row r="2633" spans="2:2" x14ac:dyDescent="0.25">
      <c r="B2633"/>
    </row>
    <row r="2634" spans="2:2" x14ac:dyDescent="0.25">
      <c r="B2634"/>
    </row>
    <row r="2635" spans="2:2" x14ac:dyDescent="0.25">
      <c r="B2635"/>
    </row>
    <row r="2636" spans="2:2" x14ac:dyDescent="0.25">
      <c r="B2636"/>
    </row>
    <row r="2637" spans="2:2" x14ac:dyDescent="0.25">
      <c r="B2637"/>
    </row>
    <row r="2638" spans="2:2" x14ac:dyDescent="0.25">
      <c r="B2638"/>
    </row>
    <row r="2639" spans="2:2" x14ac:dyDescent="0.25">
      <c r="B2639"/>
    </row>
    <row r="2640" spans="2:2" x14ac:dyDescent="0.25">
      <c r="B2640"/>
    </row>
    <row r="2641" spans="2:2" x14ac:dyDescent="0.25">
      <c r="B2641"/>
    </row>
    <row r="2642" spans="2:2" x14ac:dyDescent="0.25">
      <c r="B2642"/>
    </row>
    <row r="2643" spans="2:2" x14ac:dyDescent="0.25">
      <c r="B2643"/>
    </row>
    <row r="2644" spans="2:2" x14ac:dyDescent="0.25">
      <c r="B2644"/>
    </row>
    <row r="2645" spans="2:2" x14ac:dyDescent="0.25">
      <c r="B2645"/>
    </row>
    <row r="2646" spans="2:2" x14ac:dyDescent="0.25">
      <c r="B2646"/>
    </row>
    <row r="2647" spans="2:2" x14ac:dyDescent="0.25">
      <c r="B2647"/>
    </row>
    <row r="2648" spans="2:2" x14ac:dyDescent="0.25">
      <c r="B2648"/>
    </row>
    <row r="2649" spans="2:2" x14ac:dyDescent="0.25">
      <c r="B2649"/>
    </row>
    <row r="2650" spans="2:2" x14ac:dyDescent="0.25">
      <c r="B2650"/>
    </row>
    <row r="2651" spans="2:2" x14ac:dyDescent="0.25">
      <c r="B2651"/>
    </row>
    <row r="2652" spans="2:2" x14ac:dyDescent="0.25">
      <c r="B2652"/>
    </row>
    <row r="2653" spans="2:2" x14ac:dyDescent="0.25">
      <c r="B2653"/>
    </row>
    <row r="2654" spans="2:2" x14ac:dyDescent="0.25">
      <c r="B2654"/>
    </row>
    <row r="2655" spans="2:2" x14ac:dyDescent="0.25">
      <c r="B2655"/>
    </row>
    <row r="2656" spans="2:2" x14ac:dyDescent="0.25">
      <c r="B2656"/>
    </row>
    <row r="2657" spans="2:2" x14ac:dyDescent="0.25">
      <c r="B2657"/>
    </row>
    <row r="2658" spans="2:2" x14ac:dyDescent="0.25">
      <c r="B2658"/>
    </row>
    <row r="2659" spans="2:2" x14ac:dyDescent="0.25">
      <c r="B2659"/>
    </row>
    <row r="2660" spans="2:2" x14ac:dyDescent="0.25">
      <c r="B2660"/>
    </row>
    <row r="2661" spans="2:2" x14ac:dyDescent="0.25">
      <c r="B2661"/>
    </row>
    <row r="2662" spans="2:2" x14ac:dyDescent="0.25">
      <c r="B2662"/>
    </row>
    <row r="2663" spans="2:2" x14ac:dyDescent="0.25">
      <c r="B2663"/>
    </row>
    <row r="2664" spans="2:2" x14ac:dyDescent="0.25">
      <c r="B2664"/>
    </row>
    <row r="2665" spans="2:2" x14ac:dyDescent="0.25">
      <c r="B2665"/>
    </row>
    <row r="2666" spans="2:2" x14ac:dyDescent="0.25">
      <c r="B2666"/>
    </row>
    <row r="2667" spans="2:2" x14ac:dyDescent="0.25">
      <c r="B2667"/>
    </row>
    <row r="2668" spans="2:2" x14ac:dyDescent="0.25">
      <c r="B2668"/>
    </row>
    <row r="2669" spans="2:2" x14ac:dyDescent="0.25">
      <c r="B2669"/>
    </row>
    <row r="2670" spans="2:2" x14ac:dyDescent="0.25">
      <c r="B2670"/>
    </row>
    <row r="2671" spans="2:2" x14ac:dyDescent="0.25">
      <c r="B2671"/>
    </row>
    <row r="2672" spans="2:2" x14ac:dyDescent="0.25">
      <c r="B2672"/>
    </row>
    <row r="2673" spans="2:2" x14ac:dyDescent="0.25">
      <c r="B2673"/>
    </row>
    <row r="2674" spans="2:2" x14ac:dyDescent="0.25">
      <c r="B2674"/>
    </row>
    <row r="2675" spans="2:2" x14ac:dyDescent="0.25">
      <c r="B2675"/>
    </row>
    <row r="2676" spans="2:2" x14ac:dyDescent="0.25">
      <c r="B2676"/>
    </row>
    <row r="2677" spans="2:2" x14ac:dyDescent="0.25">
      <c r="B2677"/>
    </row>
    <row r="2678" spans="2:2" x14ac:dyDescent="0.25">
      <c r="B2678"/>
    </row>
    <row r="2679" spans="2:2" x14ac:dyDescent="0.25">
      <c r="B2679"/>
    </row>
    <row r="2680" spans="2:2" x14ac:dyDescent="0.25">
      <c r="B2680"/>
    </row>
    <row r="2681" spans="2:2" x14ac:dyDescent="0.25">
      <c r="B2681"/>
    </row>
    <row r="2682" spans="2:2" x14ac:dyDescent="0.25">
      <c r="B2682"/>
    </row>
    <row r="2683" spans="2:2" x14ac:dyDescent="0.25">
      <c r="B2683"/>
    </row>
    <row r="2684" spans="2:2" x14ac:dyDescent="0.25">
      <c r="B2684"/>
    </row>
    <row r="2685" spans="2:2" x14ac:dyDescent="0.25">
      <c r="B2685"/>
    </row>
    <row r="2686" spans="2:2" x14ac:dyDescent="0.25">
      <c r="B2686"/>
    </row>
    <row r="2687" spans="2:2" x14ac:dyDescent="0.25">
      <c r="B2687"/>
    </row>
    <row r="2688" spans="2:2" x14ac:dyDescent="0.25">
      <c r="B2688"/>
    </row>
    <row r="2689" spans="2:2" x14ac:dyDescent="0.25">
      <c r="B2689"/>
    </row>
    <row r="2690" spans="2:2" x14ac:dyDescent="0.25">
      <c r="B2690"/>
    </row>
    <row r="2691" spans="2:2" x14ac:dyDescent="0.25">
      <c r="B2691"/>
    </row>
    <row r="2692" spans="2:2" x14ac:dyDescent="0.25">
      <c r="B2692"/>
    </row>
    <row r="2693" spans="2:2" x14ac:dyDescent="0.25">
      <c r="B2693"/>
    </row>
    <row r="2694" spans="2:2" x14ac:dyDescent="0.25">
      <c r="B2694"/>
    </row>
    <row r="2695" spans="2:2" x14ac:dyDescent="0.25">
      <c r="B2695"/>
    </row>
    <row r="2696" spans="2:2" x14ac:dyDescent="0.25">
      <c r="B2696"/>
    </row>
    <row r="2697" spans="2:2" x14ac:dyDescent="0.25">
      <c r="B2697"/>
    </row>
    <row r="2698" spans="2:2" x14ac:dyDescent="0.25">
      <c r="B2698"/>
    </row>
    <row r="2699" spans="2:2" x14ac:dyDescent="0.25">
      <c r="B2699"/>
    </row>
    <row r="2700" spans="2:2" x14ac:dyDescent="0.25">
      <c r="B2700"/>
    </row>
    <row r="2701" spans="2:2" x14ac:dyDescent="0.25">
      <c r="B2701"/>
    </row>
    <row r="2702" spans="2:2" x14ac:dyDescent="0.25">
      <c r="B2702"/>
    </row>
    <row r="2703" spans="2:2" x14ac:dyDescent="0.25">
      <c r="B2703"/>
    </row>
    <row r="2704" spans="2:2" x14ac:dyDescent="0.25">
      <c r="B2704"/>
    </row>
    <row r="2705" spans="2:2" x14ac:dyDescent="0.25">
      <c r="B2705"/>
    </row>
    <row r="2706" spans="2:2" x14ac:dyDescent="0.25">
      <c r="B2706"/>
    </row>
    <row r="2707" spans="2:2" x14ac:dyDescent="0.25">
      <c r="B2707"/>
    </row>
    <row r="2708" spans="2:2" x14ac:dyDescent="0.25">
      <c r="B2708"/>
    </row>
    <row r="2709" spans="2:2" x14ac:dyDescent="0.25">
      <c r="B2709"/>
    </row>
    <row r="2710" spans="2:2" x14ac:dyDescent="0.25">
      <c r="B2710"/>
    </row>
    <row r="2711" spans="2:2" x14ac:dyDescent="0.25">
      <c r="B2711"/>
    </row>
    <row r="2712" spans="2:2" x14ac:dyDescent="0.25">
      <c r="B2712"/>
    </row>
    <row r="2713" spans="2:2" x14ac:dyDescent="0.25">
      <c r="B2713"/>
    </row>
    <row r="2714" spans="2:2" x14ac:dyDescent="0.25">
      <c r="B2714"/>
    </row>
    <row r="2715" spans="2:2" x14ac:dyDescent="0.25">
      <c r="B2715"/>
    </row>
    <row r="2716" spans="2:2" x14ac:dyDescent="0.25">
      <c r="B2716"/>
    </row>
    <row r="2717" spans="2:2" x14ac:dyDescent="0.25">
      <c r="B2717"/>
    </row>
    <row r="2718" spans="2:2" x14ac:dyDescent="0.25">
      <c r="B2718"/>
    </row>
    <row r="2719" spans="2:2" x14ac:dyDescent="0.25">
      <c r="B2719"/>
    </row>
    <row r="2720" spans="2:2" x14ac:dyDescent="0.25">
      <c r="B2720"/>
    </row>
    <row r="2721" spans="2:2" x14ac:dyDescent="0.25">
      <c r="B2721"/>
    </row>
    <row r="2722" spans="2:2" x14ac:dyDescent="0.25">
      <c r="B2722"/>
    </row>
    <row r="2723" spans="2:2" x14ac:dyDescent="0.25">
      <c r="B2723"/>
    </row>
    <row r="2724" spans="2:2" x14ac:dyDescent="0.25">
      <c r="B2724"/>
    </row>
    <row r="2725" spans="2:2" x14ac:dyDescent="0.25">
      <c r="B2725"/>
    </row>
    <row r="2726" spans="2:2" x14ac:dyDescent="0.25">
      <c r="B2726"/>
    </row>
    <row r="2727" spans="2:2" x14ac:dyDescent="0.25">
      <c r="B2727"/>
    </row>
    <row r="2728" spans="2:2" x14ac:dyDescent="0.25">
      <c r="B2728"/>
    </row>
    <row r="2729" spans="2:2" x14ac:dyDescent="0.25">
      <c r="B2729"/>
    </row>
    <row r="2730" spans="2:2" x14ac:dyDescent="0.25">
      <c r="B2730"/>
    </row>
    <row r="2731" spans="2:2" x14ac:dyDescent="0.25">
      <c r="B2731"/>
    </row>
    <row r="2732" spans="2:2" x14ac:dyDescent="0.25">
      <c r="B2732"/>
    </row>
    <row r="2733" spans="2:2" x14ac:dyDescent="0.25">
      <c r="B2733"/>
    </row>
    <row r="2734" spans="2:2" x14ac:dyDescent="0.25">
      <c r="B2734"/>
    </row>
    <row r="2735" spans="2:2" x14ac:dyDescent="0.25">
      <c r="B2735"/>
    </row>
    <row r="2736" spans="2:2" x14ac:dyDescent="0.25">
      <c r="B2736"/>
    </row>
    <row r="2737" spans="2:2" x14ac:dyDescent="0.25">
      <c r="B2737"/>
    </row>
    <row r="2738" spans="2:2" x14ac:dyDescent="0.25">
      <c r="B2738"/>
    </row>
    <row r="2739" spans="2:2" x14ac:dyDescent="0.25">
      <c r="B2739"/>
    </row>
    <row r="2740" spans="2:2" x14ac:dyDescent="0.25">
      <c r="B2740"/>
    </row>
    <row r="2741" spans="2:2" x14ac:dyDescent="0.25">
      <c r="B2741"/>
    </row>
    <row r="2742" spans="2:2" x14ac:dyDescent="0.25">
      <c r="B2742"/>
    </row>
    <row r="2743" spans="2:2" x14ac:dyDescent="0.25">
      <c r="B2743"/>
    </row>
    <row r="2744" spans="2:2" x14ac:dyDescent="0.25">
      <c r="B2744"/>
    </row>
    <row r="2745" spans="2:2" x14ac:dyDescent="0.25">
      <c r="B2745"/>
    </row>
    <row r="2746" spans="2:2" x14ac:dyDescent="0.25">
      <c r="B2746"/>
    </row>
    <row r="2747" spans="2:2" x14ac:dyDescent="0.25">
      <c r="B2747"/>
    </row>
    <row r="2748" spans="2:2" x14ac:dyDescent="0.25">
      <c r="B2748"/>
    </row>
    <row r="2749" spans="2:2" x14ac:dyDescent="0.25">
      <c r="B2749"/>
    </row>
    <row r="2750" spans="2:2" x14ac:dyDescent="0.25">
      <c r="B2750"/>
    </row>
    <row r="2751" spans="2:2" x14ac:dyDescent="0.25">
      <c r="B2751"/>
    </row>
    <row r="2752" spans="2:2" x14ac:dyDescent="0.25">
      <c r="B2752"/>
    </row>
    <row r="2753" spans="2:2" x14ac:dyDescent="0.25">
      <c r="B2753"/>
    </row>
    <row r="2754" spans="2:2" x14ac:dyDescent="0.25">
      <c r="B2754"/>
    </row>
    <row r="2755" spans="2:2" x14ac:dyDescent="0.25">
      <c r="B2755"/>
    </row>
    <row r="2756" spans="2:2" x14ac:dyDescent="0.25">
      <c r="B2756"/>
    </row>
    <row r="2757" spans="2:2" x14ac:dyDescent="0.25">
      <c r="B2757"/>
    </row>
    <row r="2758" spans="2:2" x14ac:dyDescent="0.25">
      <c r="B2758"/>
    </row>
    <row r="2759" spans="2:2" x14ac:dyDescent="0.25">
      <c r="B2759"/>
    </row>
    <row r="2760" spans="2:2" x14ac:dyDescent="0.25">
      <c r="B2760"/>
    </row>
    <row r="2761" spans="2:2" x14ac:dyDescent="0.25">
      <c r="B2761"/>
    </row>
    <row r="2762" spans="2:2" x14ac:dyDescent="0.25">
      <c r="B2762"/>
    </row>
    <row r="2763" spans="2:2" x14ac:dyDescent="0.25">
      <c r="B2763"/>
    </row>
    <row r="2764" spans="2:2" x14ac:dyDescent="0.25">
      <c r="B2764"/>
    </row>
    <row r="2765" spans="2:2" x14ac:dyDescent="0.25">
      <c r="B2765"/>
    </row>
    <row r="2766" spans="2:2" x14ac:dyDescent="0.25">
      <c r="B2766"/>
    </row>
    <row r="2767" spans="2:2" x14ac:dyDescent="0.25">
      <c r="B2767"/>
    </row>
    <row r="2768" spans="2:2" x14ac:dyDescent="0.25">
      <c r="B2768"/>
    </row>
    <row r="2769" spans="2:2" x14ac:dyDescent="0.25">
      <c r="B2769"/>
    </row>
    <row r="2770" spans="2:2" x14ac:dyDescent="0.25">
      <c r="B2770"/>
    </row>
    <row r="2771" spans="2:2" x14ac:dyDescent="0.25">
      <c r="B2771"/>
    </row>
    <row r="2772" spans="2:2" x14ac:dyDescent="0.25">
      <c r="B2772"/>
    </row>
    <row r="2773" spans="2:2" x14ac:dyDescent="0.25">
      <c r="B2773"/>
    </row>
    <row r="2774" spans="2:2" x14ac:dyDescent="0.25">
      <c r="B2774"/>
    </row>
    <row r="2775" spans="2:2" x14ac:dyDescent="0.25">
      <c r="B2775"/>
    </row>
    <row r="2776" spans="2:2" x14ac:dyDescent="0.25">
      <c r="B2776"/>
    </row>
    <row r="2777" spans="2:2" x14ac:dyDescent="0.25">
      <c r="B2777"/>
    </row>
    <row r="2778" spans="2:2" x14ac:dyDescent="0.25">
      <c r="B2778"/>
    </row>
    <row r="2779" spans="2:2" x14ac:dyDescent="0.25">
      <c r="B2779"/>
    </row>
    <row r="2780" spans="2:2" x14ac:dyDescent="0.25">
      <c r="B2780"/>
    </row>
    <row r="2781" spans="2:2" x14ac:dyDescent="0.25">
      <c r="B2781"/>
    </row>
    <row r="2782" spans="2:2" x14ac:dyDescent="0.25">
      <c r="B2782"/>
    </row>
    <row r="2783" spans="2:2" x14ac:dyDescent="0.25">
      <c r="B2783"/>
    </row>
    <row r="2784" spans="2:2" x14ac:dyDescent="0.25">
      <c r="B2784"/>
    </row>
    <row r="2785" spans="2:2" x14ac:dyDescent="0.25">
      <c r="B2785"/>
    </row>
    <row r="2786" spans="2:2" x14ac:dyDescent="0.25">
      <c r="B2786"/>
    </row>
    <row r="2787" spans="2:2" x14ac:dyDescent="0.25">
      <c r="B2787"/>
    </row>
    <row r="2788" spans="2:2" x14ac:dyDescent="0.25">
      <c r="B2788"/>
    </row>
    <row r="2789" spans="2:2" x14ac:dyDescent="0.25">
      <c r="B2789"/>
    </row>
    <row r="2790" spans="2:2" x14ac:dyDescent="0.25">
      <c r="B2790"/>
    </row>
    <row r="2791" spans="2:2" x14ac:dyDescent="0.25">
      <c r="B2791"/>
    </row>
    <row r="2792" spans="2:2" x14ac:dyDescent="0.25">
      <c r="B2792"/>
    </row>
    <row r="2793" spans="2:2" x14ac:dyDescent="0.25">
      <c r="B2793"/>
    </row>
    <row r="2794" spans="2:2" x14ac:dyDescent="0.25">
      <c r="B2794"/>
    </row>
    <row r="2795" spans="2:2" x14ac:dyDescent="0.25">
      <c r="B2795"/>
    </row>
    <row r="2796" spans="2:2" x14ac:dyDescent="0.25">
      <c r="B2796"/>
    </row>
    <row r="2797" spans="2:2" x14ac:dyDescent="0.25">
      <c r="B2797"/>
    </row>
    <row r="2798" spans="2:2" x14ac:dyDescent="0.25">
      <c r="B2798"/>
    </row>
    <row r="2799" spans="2:2" x14ac:dyDescent="0.25">
      <c r="B2799"/>
    </row>
    <row r="2800" spans="2:2" x14ac:dyDescent="0.25">
      <c r="B2800"/>
    </row>
    <row r="2801" spans="2:2" x14ac:dyDescent="0.25">
      <c r="B2801"/>
    </row>
    <row r="2802" spans="2:2" x14ac:dyDescent="0.25">
      <c r="B2802"/>
    </row>
    <row r="2803" spans="2:2" x14ac:dyDescent="0.25">
      <c r="B2803"/>
    </row>
    <row r="2804" spans="2:2" x14ac:dyDescent="0.25">
      <c r="B2804"/>
    </row>
    <row r="2805" spans="2:2" x14ac:dyDescent="0.25">
      <c r="B2805"/>
    </row>
    <row r="2806" spans="2:2" x14ac:dyDescent="0.25">
      <c r="B2806"/>
    </row>
    <row r="2807" spans="2:2" x14ac:dyDescent="0.25">
      <c r="B2807"/>
    </row>
    <row r="2808" spans="2:2" x14ac:dyDescent="0.25">
      <c r="B2808"/>
    </row>
    <row r="2809" spans="2:2" x14ac:dyDescent="0.25">
      <c r="B2809"/>
    </row>
    <row r="2810" spans="2:2" x14ac:dyDescent="0.25">
      <c r="B2810"/>
    </row>
    <row r="2811" spans="2:2" x14ac:dyDescent="0.25">
      <c r="B2811"/>
    </row>
    <row r="2812" spans="2:2" x14ac:dyDescent="0.25">
      <c r="B2812"/>
    </row>
    <row r="2813" spans="2:2" x14ac:dyDescent="0.25">
      <c r="B2813"/>
    </row>
    <row r="2814" spans="2:2" x14ac:dyDescent="0.25">
      <c r="B2814"/>
    </row>
    <row r="2815" spans="2:2" x14ac:dyDescent="0.25">
      <c r="B2815"/>
    </row>
    <row r="2816" spans="2:2" x14ac:dyDescent="0.25">
      <c r="B2816"/>
    </row>
    <row r="2817" spans="2:2" x14ac:dyDescent="0.25">
      <c r="B2817"/>
    </row>
    <row r="2818" spans="2:2" x14ac:dyDescent="0.25">
      <c r="B2818"/>
    </row>
    <row r="2819" spans="2:2" x14ac:dyDescent="0.25">
      <c r="B2819"/>
    </row>
    <row r="2820" spans="2:2" x14ac:dyDescent="0.25">
      <c r="B2820"/>
    </row>
    <row r="2821" spans="2:2" x14ac:dyDescent="0.25">
      <c r="B2821"/>
    </row>
    <row r="2822" spans="2:2" x14ac:dyDescent="0.25">
      <c r="B2822"/>
    </row>
    <row r="2823" spans="2:2" x14ac:dyDescent="0.25">
      <c r="B2823"/>
    </row>
    <row r="2824" spans="2:2" x14ac:dyDescent="0.25">
      <c r="B2824"/>
    </row>
    <row r="2825" spans="2:2" x14ac:dyDescent="0.25">
      <c r="B2825"/>
    </row>
    <row r="2826" spans="2:2" x14ac:dyDescent="0.25">
      <c r="B2826"/>
    </row>
    <row r="2827" spans="2:2" x14ac:dyDescent="0.25">
      <c r="B2827"/>
    </row>
    <row r="2828" spans="2:2" x14ac:dyDescent="0.25">
      <c r="B2828"/>
    </row>
    <row r="2829" spans="2:2" x14ac:dyDescent="0.25">
      <c r="B2829"/>
    </row>
    <row r="2830" spans="2:2" x14ac:dyDescent="0.25">
      <c r="B2830"/>
    </row>
    <row r="2831" spans="2:2" x14ac:dyDescent="0.25">
      <c r="B2831"/>
    </row>
    <row r="2832" spans="2:2" x14ac:dyDescent="0.25">
      <c r="B2832"/>
    </row>
    <row r="2833" spans="2:2" x14ac:dyDescent="0.25">
      <c r="B2833"/>
    </row>
    <row r="2834" spans="2:2" x14ac:dyDescent="0.25">
      <c r="B2834"/>
    </row>
    <row r="2835" spans="2:2" x14ac:dyDescent="0.25">
      <c r="B2835"/>
    </row>
    <row r="2836" spans="2:2" x14ac:dyDescent="0.25">
      <c r="B2836"/>
    </row>
    <row r="2837" spans="2:2" x14ac:dyDescent="0.25">
      <c r="B2837"/>
    </row>
    <row r="2838" spans="2:2" x14ac:dyDescent="0.25">
      <c r="B2838"/>
    </row>
    <row r="2839" spans="2:2" x14ac:dyDescent="0.25">
      <c r="B2839"/>
    </row>
    <row r="2840" spans="2:2" x14ac:dyDescent="0.25">
      <c r="B2840"/>
    </row>
    <row r="2841" spans="2:2" x14ac:dyDescent="0.25">
      <c r="B2841"/>
    </row>
    <row r="2842" spans="2:2" x14ac:dyDescent="0.25">
      <c r="B2842"/>
    </row>
    <row r="2843" spans="2:2" x14ac:dyDescent="0.25">
      <c r="B2843"/>
    </row>
    <row r="2844" spans="2:2" x14ac:dyDescent="0.25">
      <c r="B2844"/>
    </row>
    <row r="2845" spans="2:2" x14ac:dyDescent="0.25">
      <c r="B2845"/>
    </row>
    <row r="2846" spans="2:2" x14ac:dyDescent="0.25">
      <c r="B2846"/>
    </row>
    <row r="2847" spans="2:2" x14ac:dyDescent="0.25">
      <c r="B2847"/>
    </row>
    <row r="2848" spans="2:2" x14ac:dyDescent="0.25">
      <c r="B2848"/>
    </row>
    <row r="2849" spans="2:2" x14ac:dyDescent="0.25">
      <c r="B2849"/>
    </row>
    <row r="2850" spans="2:2" x14ac:dyDescent="0.25">
      <c r="B2850"/>
    </row>
    <row r="2851" spans="2:2" x14ac:dyDescent="0.25">
      <c r="B2851"/>
    </row>
    <row r="2852" spans="2:2" x14ac:dyDescent="0.25">
      <c r="B2852"/>
    </row>
    <row r="2853" spans="2:2" x14ac:dyDescent="0.25">
      <c r="B2853"/>
    </row>
    <row r="2854" spans="2:2" x14ac:dyDescent="0.25">
      <c r="B2854"/>
    </row>
    <row r="2855" spans="2:2" x14ac:dyDescent="0.25">
      <c r="B2855"/>
    </row>
    <row r="2856" spans="2:2" x14ac:dyDescent="0.25">
      <c r="B2856"/>
    </row>
    <row r="2857" spans="2:2" x14ac:dyDescent="0.25">
      <c r="B2857"/>
    </row>
    <row r="2858" spans="2:2" x14ac:dyDescent="0.25">
      <c r="B2858"/>
    </row>
    <row r="2859" spans="2:2" x14ac:dyDescent="0.25">
      <c r="B2859"/>
    </row>
    <row r="2860" spans="2:2" x14ac:dyDescent="0.25">
      <c r="B2860"/>
    </row>
    <row r="2861" spans="2:2" x14ac:dyDescent="0.25">
      <c r="B2861"/>
    </row>
    <row r="2862" spans="2:2" x14ac:dyDescent="0.25">
      <c r="B2862"/>
    </row>
    <row r="2863" spans="2:2" x14ac:dyDescent="0.25">
      <c r="B2863"/>
    </row>
    <row r="2864" spans="2:2" x14ac:dyDescent="0.25">
      <c r="B2864"/>
    </row>
    <row r="2865" spans="2:2" x14ac:dyDescent="0.25">
      <c r="B2865"/>
    </row>
    <row r="2866" spans="2:2" x14ac:dyDescent="0.25">
      <c r="B2866"/>
    </row>
    <row r="2867" spans="2:2" x14ac:dyDescent="0.25">
      <c r="B2867"/>
    </row>
    <row r="2868" spans="2:2" x14ac:dyDescent="0.25">
      <c r="B2868"/>
    </row>
    <row r="2869" spans="2:2" x14ac:dyDescent="0.25">
      <c r="B2869"/>
    </row>
    <row r="2870" spans="2:2" x14ac:dyDescent="0.25">
      <c r="B2870"/>
    </row>
    <row r="2871" spans="2:2" x14ac:dyDescent="0.25">
      <c r="B2871"/>
    </row>
    <row r="2872" spans="2:2" x14ac:dyDescent="0.25">
      <c r="B2872"/>
    </row>
    <row r="2873" spans="2:2" x14ac:dyDescent="0.25">
      <c r="B2873"/>
    </row>
    <row r="2874" spans="2:2" x14ac:dyDescent="0.25">
      <c r="B2874"/>
    </row>
    <row r="2875" spans="2:2" x14ac:dyDescent="0.25">
      <c r="B2875"/>
    </row>
    <row r="2876" spans="2:2" x14ac:dyDescent="0.25">
      <c r="B2876"/>
    </row>
    <row r="2877" spans="2:2" x14ac:dyDescent="0.25">
      <c r="B2877"/>
    </row>
    <row r="2878" spans="2:2" x14ac:dyDescent="0.25">
      <c r="B2878"/>
    </row>
    <row r="2879" spans="2:2" x14ac:dyDescent="0.25">
      <c r="B2879"/>
    </row>
    <row r="2880" spans="2:2" x14ac:dyDescent="0.25">
      <c r="B2880"/>
    </row>
    <row r="2881" spans="2:2" x14ac:dyDescent="0.25">
      <c r="B2881"/>
    </row>
    <row r="2882" spans="2:2" x14ac:dyDescent="0.25">
      <c r="B2882"/>
    </row>
    <row r="2883" spans="2:2" x14ac:dyDescent="0.25">
      <c r="B2883"/>
    </row>
    <row r="2884" spans="2:2" x14ac:dyDescent="0.25">
      <c r="B2884"/>
    </row>
    <row r="2885" spans="2:2" x14ac:dyDescent="0.25">
      <c r="B2885"/>
    </row>
    <row r="2886" spans="2:2" x14ac:dyDescent="0.25">
      <c r="B2886"/>
    </row>
    <row r="2887" spans="2:2" x14ac:dyDescent="0.25">
      <c r="B2887"/>
    </row>
    <row r="2888" spans="2:2" x14ac:dyDescent="0.25">
      <c r="B2888"/>
    </row>
    <row r="2889" spans="2:2" x14ac:dyDescent="0.25">
      <c r="B2889"/>
    </row>
    <row r="2890" spans="2:2" x14ac:dyDescent="0.25">
      <c r="B2890"/>
    </row>
    <row r="2891" spans="2:2" x14ac:dyDescent="0.25">
      <c r="B2891"/>
    </row>
    <row r="2892" spans="2:2" x14ac:dyDescent="0.25">
      <c r="B2892"/>
    </row>
    <row r="2893" spans="2:2" x14ac:dyDescent="0.25">
      <c r="B2893"/>
    </row>
    <row r="2894" spans="2:2" x14ac:dyDescent="0.25">
      <c r="B2894"/>
    </row>
    <row r="2895" spans="2:2" x14ac:dyDescent="0.25">
      <c r="B2895"/>
    </row>
    <row r="2896" spans="2:2" x14ac:dyDescent="0.25">
      <c r="B2896"/>
    </row>
    <row r="2897" spans="2:2" x14ac:dyDescent="0.25">
      <c r="B2897"/>
    </row>
    <row r="2898" spans="2:2" x14ac:dyDescent="0.25">
      <c r="B2898"/>
    </row>
    <row r="2899" spans="2:2" x14ac:dyDescent="0.25">
      <c r="B2899"/>
    </row>
    <row r="2900" spans="2:2" x14ac:dyDescent="0.25">
      <c r="B2900"/>
    </row>
    <row r="2901" spans="2:2" x14ac:dyDescent="0.25">
      <c r="B2901"/>
    </row>
    <row r="2902" spans="2:2" x14ac:dyDescent="0.25">
      <c r="B2902"/>
    </row>
    <row r="2903" spans="2:2" x14ac:dyDescent="0.25">
      <c r="B2903"/>
    </row>
    <row r="2904" spans="2:2" x14ac:dyDescent="0.25">
      <c r="B2904"/>
    </row>
    <row r="2905" spans="2:2" x14ac:dyDescent="0.25">
      <c r="B2905"/>
    </row>
    <row r="2906" spans="2:2" x14ac:dyDescent="0.25">
      <c r="B2906"/>
    </row>
    <row r="2907" spans="2:2" x14ac:dyDescent="0.25">
      <c r="B2907"/>
    </row>
    <row r="2908" spans="2:2" x14ac:dyDescent="0.25">
      <c r="B2908"/>
    </row>
    <row r="2909" spans="2:2" x14ac:dyDescent="0.25">
      <c r="B2909"/>
    </row>
    <row r="2910" spans="2:2" x14ac:dyDescent="0.25">
      <c r="B2910"/>
    </row>
    <row r="2911" spans="2:2" x14ac:dyDescent="0.25">
      <c r="B2911"/>
    </row>
    <row r="2912" spans="2:2" x14ac:dyDescent="0.25">
      <c r="B2912"/>
    </row>
    <row r="2913" spans="2:2" x14ac:dyDescent="0.25">
      <c r="B2913"/>
    </row>
    <row r="2914" spans="2:2" x14ac:dyDescent="0.25">
      <c r="B2914"/>
    </row>
    <row r="2915" spans="2:2" x14ac:dyDescent="0.25">
      <c r="B2915"/>
    </row>
    <row r="2916" spans="2:2" x14ac:dyDescent="0.25">
      <c r="B2916"/>
    </row>
    <row r="2917" spans="2:2" x14ac:dyDescent="0.25">
      <c r="B2917"/>
    </row>
    <row r="2918" spans="2:2" x14ac:dyDescent="0.25">
      <c r="B2918"/>
    </row>
    <row r="2919" spans="2:2" x14ac:dyDescent="0.25">
      <c r="B2919"/>
    </row>
    <row r="2920" spans="2:2" x14ac:dyDescent="0.25">
      <c r="B2920"/>
    </row>
    <row r="2921" spans="2:2" x14ac:dyDescent="0.25">
      <c r="B2921"/>
    </row>
    <row r="2922" spans="2:2" x14ac:dyDescent="0.25">
      <c r="B2922"/>
    </row>
    <row r="2923" spans="2:2" x14ac:dyDescent="0.25">
      <c r="B2923"/>
    </row>
    <row r="2924" spans="2:2" x14ac:dyDescent="0.25">
      <c r="B2924"/>
    </row>
    <row r="2925" spans="2:2" x14ac:dyDescent="0.25">
      <c r="B2925"/>
    </row>
    <row r="2926" spans="2:2" x14ac:dyDescent="0.25">
      <c r="B2926"/>
    </row>
    <row r="2927" spans="2:2" x14ac:dyDescent="0.25">
      <c r="B2927"/>
    </row>
    <row r="2928" spans="2:2" x14ac:dyDescent="0.25">
      <c r="B2928"/>
    </row>
    <row r="2929" spans="2:2" x14ac:dyDescent="0.25">
      <c r="B2929"/>
    </row>
    <row r="2930" spans="2:2" x14ac:dyDescent="0.25">
      <c r="B2930"/>
    </row>
    <row r="2931" spans="2:2" x14ac:dyDescent="0.25">
      <c r="B2931"/>
    </row>
    <row r="2932" spans="2:2" x14ac:dyDescent="0.25">
      <c r="B2932"/>
    </row>
    <row r="2933" spans="2:2" x14ac:dyDescent="0.25">
      <c r="B2933"/>
    </row>
    <row r="2934" spans="2:2" x14ac:dyDescent="0.25">
      <c r="B2934"/>
    </row>
    <row r="2935" spans="2:2" x14ac:dyDescent="0.25">
      <c r="B2935"/>
    </row>
    <row r="2936" spans="2:2" x14ac:dyDescent="0.25">
      <c r="B2936"/>
    </row>
    <row r="2937" spans="2:2" x14ac:dyDescent="0.25">
      <c r="B2937"/>
    </row>
    <row r="2938" spans="2:2" x14ac:dyDescent="0.25">
      <c r="B2938"/>
    </row>
    <row r="2939" spans="2:2" x14ac:dyDescent="0.25">
      <c r="B2939"/>
    </row>
    <row r="2940" spans="2:2" x14ac:dyDescent="0.25">
      <c r="B2940"/>
    </row>
    <row r="2941" spans="2:2" x14ac:dyDescent="0.25">
      <c r="B2941"/>
    </row>
    <row r="2942" spans="2:2" x14ac:dyDescent="0.25">
      <c r="B2942"/>
    </row>
    <row r="2943" spans="2:2" x14ac:dyDescent="0.25">
      <c r="B2943"/>
    </row>
    <row r="2944" spans="2:2" x14ac:dyDescent="0.25">
      <c r="B2944"/>
    </row>
    <row r="2945" spans="2:2" x14ac:dyDescent="0.25">
      <c r="B2945"/>
    </row>
    <row r="2946" spans="2:2" x14ac:dyDescent="0.25">
      <c r="B2946"/>
    </row>
    <row r="2947" spans="2:2" x14ac:dyDescent="0.25">
      <c r="B2947"/>
    </row>
    <row r="2948" spans="2:2" x14ac:dyDescent="0.25">
      <c r="B2948"/>
    </row>
    <row r="2949" spans="2:2" x14ac:dyDescent="0.25">
      <c r="B2949"/>
    </row>
    <row r="2950" spans="2:2" x14ac:dyDescent="0.25">
      <c r="B2950"/>
    </row>
    <row r="2951" spans="2:2" x14ac:dyDescent="0.25">
      <c r="B2951"/>
    </row>
    <row r="2952" spans="2:2" x14ac:dyDescent="0.25">
      <c r="B2952"/>
    </row>
    <row r="2953" spans="2:2" x14ac:dyDescent="0.25">
      <c r="B2953"/>
    </row>
    <row r="2954" spans="2:2" x14ac:dyDescent="0.25">
      <c r="B2954"/>
    </row>
    <row r="2955" spans="2:2" x14ac:dyDescent="0.25">
      <c r="B2955"/>
    </row>
    <row r="2956" spans="2:2" x14ac:dyDescent="0.25">
      <c r="B2956"/>
    </row>
    <row r="2957" spans="2:2" x14ac:dyDescent="0.25">
      <c r="B2957"/>
    </row>
    <row r="2958" spans="2:2" x14ac:dyDescent="0.25">
      <c r="B2958"/>
    </row>
    <row r="2959" spans="2:2" x14ac:dyDescent="0.25">
      <c r="B2959"/>
    </row>
    <row r="2960" spans="2:2" x14ac:dyDescent="0.25">
      <c r="B2960"/>
    </row>
    <row r="2961" spans="2:2" x14ac:dyDescent="0.25">
      <c r="B2961"/>
    </row>
    <row r="2962" spans="2:2" x14ac:dyDescent="0.25">
      <c r="B2962"/>
    </row>
    <row r="2963" spans="2:2" x14ac:dyDescent="0.25">
      <c r="B2963"/>
    </row>
    <row r="2964" spans="2:2" x14ac:dyDescent="0.25">
      <c r="B2964"/>
    </row>
    <row r="2965" spans="2:2" x14ac:dyDescent="0.25">
      <c r="B2965"/>
    </row>
    <row r="2966" spans="2:2" x14ac:dyDescent="0.25">
      <c r="B2966"/>
    </row>
    <row r="2967" spans="2:2" x14ac:dyDescent="0.25">
      <c r="B2967"/>
    </row>
    <row r="2968" spans="2:2" x14ac:dyDescent="0.25">
      <c r="B2968"/>
    </row>
    <row r="2969" spans="2:2" x14ac:dyDescent="0.25">
      <c r="B2969"/>
    </row>
    <row r="2970" spans="2:2" x14ac:dyDescent="0.25">
      <c r="B2970"/>
    </row>
    <row r="2971" spans="2:2" x14ac:dyDescent="0.25">
      <c r="B2971"/>
    </row>
    <row r="2972" spans="2:2" x14ac:dyDescent="0.25">
      <c r="B2972"/>
    </row>
    <row r="2973" spans="2:2" x14ac:dyDescent="0.25">
      <c r="B2973"/>
    </row>
    <row r="2974" spans="2:2" x14ac:dyDescent="0.25">
      <c r="B2974"/>
    </row>
    <row r="2975" spans="2:2" x14ac:dyDescent="0.25">
      <c r="B2975"/>
    </row>
    <row r="2976" spans="2:2" x14ac:dyDescent="0.25">
      <c r="B2976"/>
    </row>
    <row r="2977" spans="2:2" x14ac:dyDescent="0.25">
      <c r="B2977"/>
    </row>
    <row r="2978" spans="2:2" x14ac:dyDescent="0.25">
      <c r="B2978"/>
    </row>
    <row r="2979" spans="2:2" x14ac:dyDescent="0.25">
      <c r="B2979"/>
    </row>
    <row r="2980" spans="2:2" x14ac:dyDescent="0.25">
      <c r="B2980"/>
    </row>
    <row r="2981" spans="2:2" x14ac:dyDescent="0.25">
      <c r="B2981"/>
    </row>
    <row r="2982" spans="2:2" x14ac:dyDescent="0.25">
      <c r="B2982"/>
    </row>
    <row r="2983" spans="2:2" x14ac:dyDescent="0.25">
      <c r="B2983"/>
    </row>
    <row r="2984" spans="2:2" x14ac:dyDescent="0.25">
      <c r="B2984"/>
    </row>
    <row r="2985" spans="2:2" x14ac:dyDescent="0.25">
      <c r="B2985"/>
    </row>
    <row r="2986" spans="2:2" x14ac:dyDescent="0.25">
      <c r="B2986"/>
    </row>
    <row r="2987" spans="2:2" x14ac:dyDescent="0.25">
      <c r="B2987"/>
    </row>
    <row r="2988" spans="2:2" x14ac:dyDescent="0.25">
      <c r="B2988"/>
    </row>
    <row r="2989" spans="2:2" x14ac:dyDescent="0.25">
      <c r="B2989"/>
    </row>
    <row r="2990" spans="2:2" x14ac:dyDescent="0.25">
      <c r="B2990"/>
    </row>
    <row r="2991" spans="2:2" x14ac:dyDescent="0.25">
      <c r="B2991"/>
    </row>
    <row r="2992" spans="2:2" x14ac:dyDescent="0.25">
      <c r="B2992"/>
    </row>
    <row r="2993" spans="2:2" x14ac:dyDescent="0.25">
      <c r="B2993"/>
    </row>
    <row r="2994" spans="2:2" x14ac:dyDescent="0.25">
      <c r="B2994"/>
    </row>
    <row r="2995" spans="2:2" x14ac:dyDescent="0.25">
      <c r="B2995"/>
    </row>
    <row r="2996" spans="2:2" x14ac:dyDescent="0.25">
      <c r="B2996"/>
    </row>
    <row r="2997" spans="2:2" x14ac:dyDescent="0.25">
      <c r="B2997"/>
    </row>
    <row r="2998" spans="2:2" x14ac:dyDescent="0.25">
      <c r="B2998"/>
    </row>
    <row r="2999" spans="2:2" x14ac:dyDescent="0.25">
      <c r="B2999"/>
    </row>
    <row r="3000" spans="2:2" x14ac:dyDescent="0.25">
      <c r="B3000"/>
    </row>
    <row r="3001" spans="2:2" x14ac:dyDescent="0.25">
      <c r="B3001"/>
    </row>
    <row r="3002" spans="2:2" x14ac:dyDescent="0.25">
      <c r="B3002"/>
    </row>
    <row r="3003" spans="2:2" x14ac:dyDescent="0.25">
      <c r="B3003"/>
    </row>
    <row r="3004" spans="2:2" x14ac:dyDescent="0.25">
      <c r="B3004"/>
    </row>
    <row r="3005" spans="2:2" x14ac:dyDescent="0.25">
      <c r="B3005"/>
    </row>
    <row r="3006" spans="2:2" x14ac:dyDescent="0.25">
      <c r="B3006"/>
    </row>
    <row r="3007" spans="2:2" x14ac:dyDescent="0.25">
      <c r="B3007"/>
    </row>
    <row r="3008" spans="2:2" x14ac:dyDescent="0.25">
      <c r="B3008"/>
    </row>
    <row r="3009" spans="2:2" x14ac:dyDescent="0.25">
      <c r="B3009"/>
    </row>
    <row r="3010" spans="2:2" x14ac:dyDescent="0.25">
      <c r="B3010"/>
    </row>
    <row r="3011" spans="2:2" x14ac:dyDescent="0.25">
      <c r="B3011"/>
    </row>
    <row r="3012" spans="2:2" x14ac:dyDescent="0.25">
      <c r="B3012"/>
    </row>
    <row r="3013" spans="2:2" x14ac:dyDescent="0.25">
      <c r="B3013"/>
    </row>
    <row r="3014" spans="2:2" x14ac:dyDescent="0.25">
      <c r="B3014"/>
    </row>
    <row r="3015" spans="2:2" x14ac:dyDescent="0.25">
      <c r="B3015"/>
    </row>
    <row r="3016" spans="2:2" x14ac:dyDescent="0.25">
      <c r="B3016"/>
    </row>
    <row r="3017" spans="2:2" x14ac:dyDescent="0.25">
      <c r="B3017"/>
    </row>
    <row r="3018" spans="2:2" x14ac:dyDescent="0.25">
      <c r="B3018"/>
    </row>
    <row r="3019" spans="2:2" x14ac:dyDescent="0.25">
      <c r="B3019"/>
    </row>
    <row r="3020" spans="2:2" x14ac:dyDescent="0.25">
      <c r="B3020"/>
    </row>
    <row r="3021" spans="2:2" x14ac:dyDescent="0.25">
      <c r="B3021"/>
    </row>
    <row r="3022" spans="2:2" x14ac:dyDescent="0.25">
      <c r="B3022"/>
    </row>
    <row r="3023" spans="2:2" x14ac:dyDescent="0.25">
      <c r="B3023"/>
    </row>
    <row r="3024" spans="2:2" x14ac:dyDescent="0.25">
      <c r="B3024"/>
    </row>
    <row r="3025" spans="2:2" x14ac:dyDescent="0.25">
      <c r="B3025"/>
    </row>
    <row r="3026" spans="2:2" x14ac:dyDescent="0.25">
      <c r="B3026"/>
    </row>
    <row r="3027" spans="2:2" x14ac:dyDescent="0.25">
      <c r="B3027"/>
    </row>
    <row r="3028" spans="2:2" x14ac:dyDescent="0.25">
      <c r="B3028"/>
    </row>
    <row r="3029" spans="2:2" x14ac:dyDescent="0.25">
      <c r="B3029"/>
    </row>
    <row r="3030" spans="2:2" x14ac:dyDescent="0.25">
      <c r="B3030"/>
    </row>
    <row r="3031" spans="2:2" x14ac:dyDescent="0.25">
      <c r="B3031"/>
    </row>
    <row r="3032" spans="2:2" x14ac:dyDescent="0.25">
      <c r="B3032"/>
    </row>
    <row r="3033" spans="2:2" x14ac:dyDescent="0.25">
      <c r="B3033"/>
    </row>
    <row r="3034" spans="2:2" x14ac:dyDescent="0.25">
      <c r="B3034"/>
    </row>
    <row r="3035" spans="2:2" x14ac:dyDescent="0.25">
      <c r="B3035"/>
    </row>
    <row r="3036" spans="2:2" x14ac:dyDescent="0.25">
      <c r="B3036"/>
    </row>
    <row r="3037" spans="2:2" x14ac:dyDescent="0.25">
      <c r="B3037"/>
    </row>
    <row r="3038" spans="2:2" x14ac:dyDescent="0.25">
      <c r="B3038"/>
    </row>
    <row r="3039" spans="2:2" x14ac:dyDescent="0.25">
      <c r="B3039"/>
    </row>
    <row r="3040" spans="2:2" x14ac:dyDescent="0.25">
      <c r="B3040"/>
    </row>
    <row r="3041" spans="2:2" x14ac:dyDescent="0.25">
      <c r="B3041"/>
    </row>
    <row r="3042" spans="2:2" x14ac:dyDescent="0.25">
      <c r="B3042"/>
    </row>
    <row r="3043" spans="2:2" x14ac:dyDescent="0.25">
      <c r="B3043"/>
    </row>
    <row r="3044" spans="2:2" x14ac:dyDescent="0.25">
      <c r="B3044"/>
    </row>
    <row r="3045" spans="2:2" x14ac:dyDescent="0.25">
      <c r="B3045"/>
    </row>
    <row r="3046" spans="2:2" x14ac:dyDescent="0.25">
      <c r="B3046"/>
    </row>
    <row r="3047" spans="2:2" x14ac:dyDescent="0.25">
      <c r="B3047"/>
    </row>
    <row r="3048" spans="2:2" x14ac:dyDescent="0.25">
      <c r="B3048"/>
    </row>
    <row r="3049" spans="2:2" x14ac:dyDescent="0.25">
      <c r="B3049"/>
    </row>
    <row r="3050" spans="2:2" x14ac:dyDescent="0.25">
      <c r="B3050"/>
    </row>
    <row r="3051" spans="2:2" x14ac:dyDescent="0.25">
      <c r="B3051"/>
    </row>
    <row r="3052" spans="2:2" x14ac:dyDescent="0.25">
      <c r="B3052"/>
    </row>
    <row r="3053" spans="2:2" x14ac:dyDescent="0.25">
      <c r="B3053"/>
    </row>
    <row r="3054" spans="2:2" x14ac:dyDescent="0.25">
      <c r="B3054"/>
    </row>
    <row r="3055" spans="2:2" x14ac:dyDescent="0.25">
      <c r="B3055"/>
    </row>
    <row r="3056" spans="2:2" x14ac:dyDescent="0.25">
      <c r="B3056"/>
    </row>
    <row r="3057" spans="2:2" x14ac:dyDescent="0.25">
      <c r="B3057"/>
    </row>
    <row r="3058" spans="2:2" x14ac:dyDescent="0.25">
      <c r="B3058"/>
    </row>
    <row r="3059" spans="2:2" x14ac:dyDescent="0.25">
      <c r="B3059"/>
    </row>
    <row r="3060" spans="2:2" x14ac:dyDescent="0.25">
      <c r="B3060"/>
    </row>
    <row r="3061" spans="2:2" x14ac:dyDescent="0.25">
      <c r="B3061"/>
    </row>
    <row r="3062" spans="2:2" x14ac:dyDescent="0.25">
      <c r="B3062"/>
    </row>
    <row r="3063" spans="2:2" x14ac:dyDescent="0.25">
      <c r="B3063"/>
    </row>
    <row r="3064" spans="2:2" x14ac:dyDescent="0.25">
      <c r="B3064"/>
    </row>
    <row r="3065" spans="2:2" x14ac:dyDescent="0.25">
      <c r="B3065"/>
    </row>
    <row r="3066" spans="2:2" x14ac:dyDescent="0.25">
      <c r="B3066"/>
    </row>
    <row r="3067" spans="2:2" x14ac:dyDescent="0.25">
      <c r="B3067"/>
    </row>
    <row r="3068" spans="2:2" x14ac:dyDescent="0.25">
      <c r="B3068"/>
    </row>
    <row r="3069" spans="2:2" x14ac:dyDescent="0.25">
      <c r="B3069"/>
    </row>
    <row r="3070" spans="2:2" x14ac:dyDescent="0.25">
      <c r="B3070"/>
    </row>
    <row r="3071" spans="2:2" x14ac:dyDescent="0.25">
      <c r="B3071"/>
    </row>
    <row r="3072" spans="2:2" x14ac:dyDescent="0.25">
      <c r="B3072"/>
    </row>
    <row r="3073" spans="2:2" x14ac:dyDescent="0.25">
      <c r="B3073"/>
    </row>
    <row r="3074" spans="2:2" x14ac:dyDescent="0.25">
      <c r="B3074"/>
    </row>
    <row r="3075" spans="2:2" x14ac:dyDescent="0.25">
      <c r="B3075"/>
    </row>
    <row r="3076" spans="2:2" x14ac:dyDescent="0.25">
      <c r="B3076"/>
    </row>
    <row r="3077" spans="2:2" x14ac:dyDescent="0.25">
      <c r="B3077"/>
    </row>
    <row r="3078" spans="2:2" x14ac:dyDescent="0.25">
      <c r="B3078"/>
    </row>
    <row r="3079" spans="2:2" x14ac:dyDescent="0.25">
      <c r="B3079"/>
    </row>
    <row r="3080" spans="2:2" x14ac:dyDescent="0.25">
      <c r="B3080"/>
    </row>
    <row r="3081" spans="2:2" x14ac:dyDescent="0.25">
      <c r="B3081"/>
    </row>
    <row r="3082" spans="2:2" x14ac:dyDescent="0.25">
      <c r="B3082"/>
    </row>
    <row r="3083" spans="2:2" x14ac:dyDescent="0.25">
      <c r="B3083"/>
    </row>
    <row r="3084" spans="2:2" x14ac:dyDescent="0.25">
      <c r="B3084"/>
    </row>
    <row r="3085" spans="2:2" x14ac:dyDescent="0.25">
      <c r="B3085"/>
    </row>
    <row r="3086" spans="2:2" x14ac:dyDescent="0.25">
      <c r="B3086"/>
    </row>
    <row r="3087" spans="2:2" x14ac:dyDescent="0.25">
      <c r="B3087"/>
    </row>
    <row r="3088" spans="2:2" x14ac:dyDescent="0.25">
      <c r="B3088"/>
    </row>
    <row r="3089" spans="2:2" x14ac:dyDescent="0.25">
      <c r="B3089"/>
    </row>
    <row r="3090" spans="2:2" x14ac:dyDescent="0.25">
      <c r="B3090"/>
    </row>
    <row r="3091" spans="2:2" x14ac:dyDescent="0.25">
      <c r="B3091"/>
    </row>
    <row r="3092" spans="2:2" x14ac:dyDescent="0.25">
      <c r="B3092"/>
    </row>
    <row r="3093" spans="2:2" x14ac:dyDescent="0.25">
      <c r="B3093"/>
    </row>
    <row r="3094" spans="2:2" x14ac:dyDescent="0.25">
      <c r="B3094"/>
    </row>
    <row r="3095" spans="2:2" x14ac:dyDescent="0.25">
      <c r="B3095"/>
    </row>
    <row r="3096" spans="2:2" x14ac:dyDescent="0.25">
      <c r="B3096"/>
    </row>
    <row r="3097" spans="2:2" x14ac:dyDescent="0.25">
      <c r="B3097"/>
    </row>
    <row r="3098" spans="2:2" x14ac:dyDescent="0.25">
      <c r="B3098"/>
    </row>
    <row r="3099" spans="2:2" x14ac:dyDescent="0.25">
      <c r="B3099"/>
    </row>
    <row r="3100" spans="2:2" x14ac:dyDescent="0.25">
      <c r="B3100"/>
    </row>
    <row r="3101" spans="2:2" x14ac:dyDescent="0.25">
      <c r="B3101"/>
    </row>
    <row r="3102" spans="2:2" x14ac:dyDescent="0.25">
      <c r="B3102"/>
    </row>
    <row r="3103" spans="2:2" x14ac:dyDescent="0.25">
      <c r="B3103"/>
    </row>
    <row r="3104" spans="2:2" x14ac:dyDescent="0.25">
      <c r="B3104"/>
    </row>
    <row r="3105" spans="2:2" x14ac:dyDescent="0.25">
      <c r="B3105"/>
    </row>
    <row r="3106" spans="2:2" x14ac:dyDescent="0.25">
      <c r="B3106"/>
    </row>
    <row r="3107" spans="2:2" x14ac:dyDescent="0.25">
      <c r="B3107"/>
    </row>
    <row r="3108" spans="2:2" x14ac:dyDescent="0.25">
      <c r="B3108"/>
    </row>
    <row r="3109" spans="2:2" x14ac:dyDescent="0.25">
      <c r="B3109"/>
    </row>
    <row r="3110" spans="2:2" x14ac:dyDescent="0.25">
      <c r="B3110"/>
    </row>
    <row r="3111" spans="2:2" x14ac:dyDescent="0.25">
      <c r="B3111"/>
    </row>
    <row r="3112" spans="2:2" x14ac:dyDescent="0.25">
      <c r="B3112"/>
    </row>
    <row r="3113" spans="2:2" x14ac:dyDescent="0.25">
      <c r="B3113"/>
    </row>
    <row r="3114" spans="2:2" x14ac:dyDescent="0.25">
      <c r="B3114"/>
    </row>
    <row r="3115" spans="2:2" x14ac:dyDescent="0.25">
      <c r="B3115"/>
    </row>
    <row r="3116" spans="2:2" x14ac:dyDescent="0.25">
      <c r="B3116"/>
    </row>
    <row r="3117" spans="2:2" x14ac:dyDescent="0.25">
      <c r="B3117"/>
    </row>
    <row r="3118" spans="2:2" x14ac:dyDescent="0.25">
      <c r="B3118"/>
    </row>
    <row r="3119" spans="2:2" x14ac:dyDescent="0.25">
      <c r="B3119"/>
    </row>
    <row r="3120" spans="2:2" x14ac:dyDescent="0.25">
      <c r="B3120"/>
    </row>
    <row r="3121" spans="2:2" x14ac:dyDescent="0.25">
      <c r="B3121"/>
    </row>
    <row r="3122" spans="2:2" x14ac:dyDescent="0.25">
      <c r="B3122"/>
    </row>
    <row r="3123" spans="2:2" x14ac:dyDescent="0.25">
      <c r="B3123"/>
    </row>
    <row r="3124" spans="2:2" x14ac:dyDescent="0.25">
      <c r="B3124"/>
    </row>
    <row r="3125" spans="2:2" x14ac:dyDescent="0.25">
      <c r="B3125"/>
    </row>
    <row r="3126" spans="2:2" x14ac:dyDescent="0.25">
      <c r="B3126"/>
    </row>
    <row r="3127" spans="2:2" x14ac:dyDescent="0.25">
      <c r="B3127"/>
    </row>
    <row r="3128" spans="2:2" x14ac:dyDescent="0.25">
      <c r="B3128"/>
    </row>
    <row r="3129" spans="2:2" x14ac:dyDescent="0.25">
      <c r="B3129"/>
    </row>
    <row r="3130" spans="2:2" x14ac:dyDescent="0.25">
      <c r="B3130"/>
    </row>
    <row r="3131" spans="2:2" x14ac:dyDescent="0.25">
      <c r="B3131"/>
    </row>
    <row r="3132" spans="2:2" x14ac:dyDescent="0.25">
      <c r="B3132"/>
    </row>
    <row r="3133" spans="2:2" x14ac:dyDescent="0.25">
      <c r="B3133"/>
    </row>
    <row r="3134" spans="2:2" x14ac:dyDescent="0.25">
      <c r="B3134"/>
    </row>
    <row r="3135" spans="2:2" x14ac:dyDescent="0.25">
      <c r="B3135"/>
    </row>
    <row r="3136" spans="2:2" x14ac:dyDescent="0.25">
      <c r="B3136"/>
    </row>
    <row r="3137" spans="2:2" x14ac:dyDescent="0.25">
      <c r="B3137"/>
    </row>
    <row r="3138" spans="2:2" x14ac:dyDescent="0.25">
      <c r="B3138"/>
    </row>
    <row r="3139" spans="2:2" x14ac:dyDescent="0.25">
      <c r="B3139"/>
    </row>
    <row r="3140" spans="2:2" x14ac:dyDescent="0.25">
      <c r="B3140"/>
    </row>
    <row r="3141" spans="2:2" x14ac:dyDescent="0.25">
      <c r="B3141"/>
    </row>
    <row r="3142" spans="2:2" x14ac:dyDescent="0.25">
      <c r="B3142"/>
    </row>
    <row r="3143" spans="2:2" x14ac:dyDescent="0.25">
      <c r="B3143"/>
    </row>
    <row r="3144" spans="2:2" x14ac:dyDescent="0.25">
      <c r="B3144"/>
    </row>
    <row r="3145" spans="2:2" x14ac:dyDescent="0.25">
      <c r="B3145"/>
    </row>
    <row r="3146" spans="2:2" x14ac:dyDescent="0.25">
      <c r="B3146"/>
    </row>
    <row r="3147" spans="2:2" x14ac:dyDescent="0.25">
      <c r="B3147"/>
    </row>
    <row r="3148" spans="2:2" x14ac:dyDescent="0.25">
      <c r="B3148"/>
    </row>
    <row r="3149" spans="2:2" x14ac:dyDescent="0.25">
      <c r="B3149"/>
    </row>
    <row r="3150" spans="2:2" x14ac:dyDescent="0.25">
      <c r="B3150"/>
    </row>
    <row r="3151" spans="2:2" x14ac:dyDescent="0.25">
      <c r="B3151"/>
    </row>
    <row r="3152" spans="2:2" x14ac:dyDescent="0.25">
      <c r="B3152"/>
    </row>
    <row r="3153" spans="2:2" x14ac:dyDescent="0.25">
      <c r="B3153"/>
    </row>
    <row r="3154" spans="2:2" x14ac:dyDescent="0.25">
      <c r="B3154"/>
    </row>
    <row r="3155" spans="2:2" x14ac:dyDescent="0.25">
      <c r="B3155"/>
    </row>
    <row r="3156" spans="2:2" x14ac:dyDescent="0.25">
      <c r="B3156"/>
    </row>
    <row r="3157" spans="2:2" x14ac:dyDescent="0.25">
      <c r="B3157"/>
    </row>
    <row r="3158" spans="2:2" x14ac:dyDescent="0.25">
      <c r="B3158"/>
    </row>
    <row r="3159" spans="2:2" x14ac:dyDescent="0.25">
      <c r="B3159"/>
    </row>
    <row r="3160" spans="2:2" x14ac:dyDescent="0.25">
      <c r="B3160"/>
    </row>
    <row r="3161" spans="2:2" x14ac:dyDescent="0.25">
      <c r="B3161"/>
    </row>
    <row r="3162" spans="2:2" x14ac:dyDescent="0.25">
      <c r="B3162"/>
    </row>
    <row r="3163" spans="2:2" x14ac:dyDescent="0.25">
      <c r="B3163"/>
    </row>
    <row r="3164" spans="2:2" x14ac:dyDescent="0.25">
      <c r="B3164"/>
    </row>
    <row r="3165" spans="2:2" x14ac:dyDescent="0.25">
      <c r="B3165"/>
    </row>
    <row r="3166" spans="2:2" x14ac:dyDescent="0.25">
      <c r="B3166"/>
    </row>
    <row r="3167" spans="2:2" x14ac:dyDescent="0.25">
      <c r="B3167"/>
    </row>
    <row r="3168" spans="2:2" x14ac:dyDescent="0.25">
      <c r="B3168"/>
    </row>
    <row r="3169" spans="2:2" x14ac:dyDescent="0.25">
      <c r="B3169"/>
    </row>
    <row r="3170" spans="2:2" x14ac:dyDescent="0.25">
      <c r="B3170"/>
    </row>
    <row r="3171" spans="2:2" x14ac:dyDescent="0.25">
      <c r="B3171"/>
    </row>
    <row r="3172" spans="2:2" x14ac:dyDescent="0.25">
      <c r="B3172"/>
    </row>
    <row r="3173" spans="2:2" x14ac:dyDescent="0.25">
      <c r="B3173"/>
    </row>
    <row r="3174" spans="2:2" x14ac:dyDescent="0.25">
      <c r="B3174"/>
    </row>
    <row r="3175" spans="2:2" x14ac:dyDescent="0.25">
      <c r="B3175"/>
    </row>
    <row r="3176" spans="2:2" x14ac:dyDescent="0.25">
      <c r="B3176"/>
    </row>
    <row r="3177" spans="2:2" x14ac:dyDescent="0.25">
      <c r="B3177"/>
    </row>
    <row r="3178" spans="2:2" x14ac:dyDescent="0.25">
      <c r="B3178"/>
    </row>
    <row r="3179" spans="2:2" x14ac:dyDescent="0.25">
      <c r="B3179"/>
    </row>
    <row r="3180" spans="2:2" x14ac:dyDescent="0.25">
      <c r="B3180"/>
    </row>
    <row r="3181" spans="2:2" x14ac:dyDescent="0.25">
      <c r="B3181"/>
    </row>
    <row r="3182" spans="2:2" x14ac:dyDescent="0.25">
      <c r="B3182"/>
    </row>
    <row r="3183" spans="2:2" x14ac:dyDescent="0.25">
      <c r="B3183"/>
    </row>
    <row r="3184" spans="2:2" x14ac:dyDescent="0.25">
      <c r="B3184"/>
    </row>
    <row r="3185" spans="2:2" x14ac:dyDescent="0.25">
      <c r="B3185"/>
    </row>
    <row r="3186" spans="2:2" x14ac:dyDescent="0.25">
      <c r="B3186"/>
    </row>
    <row r="3187" spans="2:2" x14ac:dyDescent="0.25">
      <c r="B3187"/>
    </row>
    <row r="3188" spans="2:2" x14ac:dyDescent="0.25">
      <c r="B3188"/>
    </row>
    <row r="3189" spans="2:2" x14ac:dyDescent="0.25">
      <c r="B3189"/>
    </row>
    <row r="3190" spans="2:2" x14ac:dyDescent="0.25">
      <c r="B3190"/>
    </row>
    <row r="3191" spans="2:2" x14ac:dyDescent="0.25">
      <c r="B3191"/>
    </row>
    <row r="3192" spans="2:2" x14ac:dyDescent="0.25">
      <c r="B3192"/>
    </row>
    <row r="3193" spans="2:2" x14ac:dyDescent="0.25">
      <c r="B3193"/>
    </row>
    <row r="3194" spans="2:2" x14ac:dyDescent="0.25">
      <c r="B3194"/>
    </row>
    <row r="3195" spans="2:2" x14ac:dyDescent="0.25">
      <c r="B3195"/>
    </row>
    <row r="3196" spans="2:2" x14ac:dyDescent="0.25">
      <c r="B3196"/>
    </row>
    <row r="3197" spans="2:2" x14ac:dyDescent="0.25">
      <c r="B3197"/>
    </row>
    <row r="3198" spans="2:2" x14ac:dyDescent="0.25">
      <c r="B3198"/>
    </row>
    <row r="3199" spans="2:2" x14ac:dyDescent="0.25">
      <c r="B3199"/>
    </row>
    <row r="3200" spans="2:2" x14ac:dyDescent="0.25">
      <c r="B3200"/>
    </row>
    <row r="3201" spans="2:2" x14ac:dyDescent="0.25">
      <c r="B3201"/>
    </row>
    <row r="3202" spans="2:2" x14ac:dyDescent="0.25">
      <c r="B3202"/>
    </row>
    <row r="3203" spans="2:2" x14ac:dyDescent="0.25">
      <c r="B3203"/>
    </row>
    <row r="3204" spans="2:2" x14ac:dyDescent="0.25">
      <c r="B3204"/>
    </row>
    <row r="3205" spans="2:2" x14ac:dyDescent="0.25">
      <c r="B3205"/>
    </row>
    <row r="3206" spans="2:2" x14ac:dyDescent="0.25">
      <c r="B3206"/>
    </row>
    <row r="3207" spans="2:2" x14ac:dyDescent="0.25">
      <c r="B3207"/>
    </row>
    <row r="3208" spans="2:2" x14ac:dyDescent="0.25">
      <c r="B3208"/>
    </row>
    <row r="3209" spans="2:2" x14ac:dyDescent="0.25">
      <c r="B3209"/>
    </row>
    <row r="3210" spans="2:2" x14ac:dyDescent="0.25">
      <c r="B3210"/>
    </row>
    <row r="3211" spans="2:2" x14ac:dyDescent="0.25">
      <c r="B3211"/>
    </row>
    <row r="3212" spans="2:2" x14ac:dyDescent="0.25">
      <c r="B3212"/>
    </row>
    <row r="3213" spans="2:2" x14ac:dyDescent="0.25">
      <c r="B3213"/>
    </row>
    <row r="3214" spans="2:2" x14ac:dyDescent="0.25">
      <c r="B3214"/>
    </row>
    <row r="3215" spans="2:2" x14ac:dyDescent="0.25">
      <c r="B3215"/>
    </row>
    <row r="3216" spans="2:2" x14ac:dyDescent="0.25">
      <c r="B3216"/>
    </row>
    <row r="3217" spans="2:2" x14ac:dyDescent="0.25">
      <c r="B3217"/>
    </row>
    <row r="3218" spans="2:2" x14ac:dyDescent="0.25">
      <c r="B3218"/>
    </row>
    <row r="3219" spans="2:2" x14ac:dyDescent="0.25">
      <c r="B3219"/>
    </row>
    <row r="3220" spans="2:2" x14ac:dyDescent="0.25">
      <c r="B3220"/>
    </row>
    <row r="3221" spans="2:2" x14ac:dyDescent="0.25">
      <c r="B3221"/>
    </row>
    <row r="3222" spans="2:2" x14ac:dyDescent="0.25">
      <c r="B3222"/>
    </row>
    <row r="3223" spans="2:2" x14ac:dyDescent="0.25">
      <c r="B3223"/>
    </row>
    <row r="3224" spans="2:2" x14ac:dyDescent="0.25">
      <c r="B3224"/>
    </row>
    <row r="3225" spans="2:2" x14ac:dyDescent="0.25">
      <c r="B3225"/>
    </row>
    <row r="3226" spans="2:2" x14ac:dyDescent="0.25">
      <c r="B3226"/>
    </row>
    <row r="3227" spans="2:2" x14ac:dyDescent="0.25">
      <c r="B3227"/>
    </row>
    <row r="3228" spans="2:2" x14ac:dyDescent="0.25">
      <c r="B3228"/>
    </row>
    <row r="3229" spans="2:2" x14ac:dyDescent="0.25">
      <c r="B3229"/>
    </row>
    <row r="3230" spans="2:2" x14ac:dyDescent="0.25">
      <c r="B3230"/>
    </row>
    <row r="3231" spans="2:2" x14ac:dyDescent="0.25">
      <c r="B3231"/>
    </row>
    <row r="3232" spans="2:2" x14ac:dyDescent="0.25">
      <c r="B3232"/>
    </row>
    <row r="3233" spans="2:2" x14ac:dyDescent="0.25">
      <c r="B3233"/>
    </row>
    <row r="3234" spans="2:2" x14ac:dyDescent="0.25">
      <c r="B3234"/>
    </row>
    <row r="3235" spans="2:2" x14ac:dyDescent="0.25">
      <c r="B3235"/>
    </row>
    <row r="3236" spans="2:2" x14ac:dyDescent="0.25">
      <c r="B3236"/>
    </row>
    <row r="3237" spans="2:2" x14ac:dyDescent="0.25">
      <c r="B3237"/>
    </row>
    <row r="3238" spans="2:2" x14ac:dyDescent="0.25">
      <c r="B3238"/>
    </row>
    <row r="3239" spans="2:2" x14ac:dyDescent="0.25">
      <c r="B3239"/>
    </row>
    <row r="3240" spans="2:2" x14ac:dyDescent="0.25">
      <c r="B3240"/>
    </row>
    <row r="3241" spans="2:2" x14ac:dyDescent="0.25">
      <c r="B3241"/>
    </row>
    <row r="3242" spans="2:2" x14ac:dyDescent="0.25">
      <c r="B3242"/>
    </row>
    <row r="3243" spans="2:2" x14ac:dyDescent="0.25">
      <c r="B3243"/>
    </row>
    <row r="3244" spans="2:2" x14ac:dyDescent="0.25">
      <c r="B3244"/>
    </row>
    <row r="3245" spans="2:2" x14ac:dyDescent="0.25">
      <c r="B3245"/>
    </row>
    <row r="3246" spans="2:2" x14ac:dyDescent="0.25">
      <c r="B3246"/>
    </row>
    <row r="3247" spans="2:2" x14ac:dyDescent="0.25">
      <c r="B3247"/>
    </row>
    <row r="3248" spans="2:2" x14ac:dyDescent="0.25">
      <c r="B3248"/>
    </row>
    <row r="3249" spans="2:2" x14ac:dyDescent="0.25">
      <c r="B3249"/>
    </row>
    <row r="3250" spans="2:2" x14ac:dyDescent="0.25">
      <c r="B3250"/>
    </row>
    <row r="3251" spans="2:2" x14ac:dyDescent="0.25">
      <c r="B3251"/>
    </row>
    <row r="3252" spans="2:2" x14ac:dyDescent="0.25">
      <c r="B3252"/>
    </row>
    <row r="3253" spans="2:2" x14ac:dyDescent="0.25">
      <c r="B3253"/>
    </row>
    <row r="3254" spans="2:2" x14ac:dyDescent="0.25">
      <c r="B3254"/>
    </row>
    <row r="3255" spans="2:2" x14ac:dyDescent="0.25">
      <c r="B3255"/>
    </row>
    <row r="3256" spans="2:2" x14ac:dyDescent="0.25">
      <c r="B3256"/>
    </row>
    <row r="3257" spans="2:2" x14ac:dyDescent="0.25">
      <c r="B3257"/>
    </row>
    <row r="3258" spans="2:2" x14ac:dyDescent="0.25">
      <c r="B3258"/>
    </row>
    <row r="3259" spans="2:2" x14ac:dyDescent="0.25">
      <c r="B3259"/>
    </row>
    <row r="3260" spans="2:2" x14ac:dyDescent="0.25">
      <c r="B3260"/>
    </row>
    <row r="3261" spans="2:2" x14ac:dyDescent="0.25">
      <c r="B3261"/>
    </row>
    <row r="3262" spans="2:2" x14ac:dyDescent="0.25">
      <c r="B3262"/>
    </row>
    <row r="3263" spans="2:2" x14ac:dyDescent="0.25">
      <c r="B3263"/>
    </row>
    <row r="3264" spans="2:2" x14ac:dyDescent="0.25">
      <c r="B3264"/>
    </row>
    <row r="3265" spans="2:2" x14ac:dyDescent="0.25">
      <c r="B3265"/>
    </row>
    <row r="3266" spans="2:2" x14ac:dyDescent="0.25">
      <c r="B3266"/>
    </row>
    <row r="3267" spans="2:2" x14ac:dyDescent="0.25">
      <c r="B3267"/>
    </row>
    <row r="3268" spans="2:2" x14ac:dyDescent="0.25">
      <c r="B3268"/>
    </row>
    <row r="3269" spans="2:2" x14ac:dyDescent="0.25">
      <c r="B3269"/>
    </row>
    <row r="3270" spans="2:2" x14ac:dyDescent="0.25">
      <c r="B3270"/>
    </row>
    <row r="3271" spans="2:2" x14ac:dyDescent="0.25">
      <c r="B3271"/>
    </row>
    <row r="3272" spans="2:2" x14ac:dyDescent="0.25">
      <c r="B3272"/>
    </row>
    <row r="3273" spans="2:2" x14ac:dyDescent="0.25">
      <c r="B3273"/>
    </row>
    <row r="3274" spans="2:2" x14ac:dyDescent="0.25">
      <c r="B3274"/>
    </row>
    <row r="3275" spans="2:2" x14ac:dyDescent="0.25">
      <c r="B3275"/>
    </row>
    <row r="3276" spans="2:2" x14ac:dyDescent="0.25">
      <c r="B3276"/>
    </row>
    <row r="3277" spans="2:2" x14ac:dyDescent="0.25">
      <c r="B3277"/>
    </row>
    <row r="3278" spans="2:2" x14ac:dyDescent="0.25">
      <c r="B3278"/>
    </row>
    <row r="3279" spans="2:2" x14ac:dyDescent="0.25">
      <c r="B3279"/>
    </row>
    <row r="3280" spans="2:2" x14ac:dyDescent="0.25">
      <c r="B3280"/>
    </row>
    <row r="3281" spans="2:2" x14ac:dyDescent="0.25">
      <c r="B3281"/>
    </row>
    <row r="3282" spans="2:2" x14ac:dyDescent="0.25">
      <c r="B3282"/>
    </row>
    <row r="3283" spans="2:2" x14ac:dyDescent="0.25">
      <c r="B3283"/>
    </row>
    <row r="3284" spans="2:2" x14ac:dyDescent="0.25">
      <c r="B3284"/>
    </row>
    <row r="3285" spans="2:2" x14ac:dyDescent="0.25">
      <c r="B3285"/>
    </row>
    <row r="3286" spans="2:2" x14ac:dyDescent="0.25">
      <c r="B3286"/>
    </row>
    <row r="3287" spans="2:2" x14ac:dyDescent="0.25">
      <c r="B3287"/>
    </row>
    <row r="3288" spans="2:2" x14ac:dyDescent="0.25">
      <c r="B3288"/>
    </row>
    <row r="3289" spans="2:2" x14ac:dyDescent="0.25">
      <c r="B3289"/>
    </row>
    <row r="3290" spans="2:2" x14ac:dyDescent="0.25">
      <c r="B3290"/>
    </row>
    <row r="3291" spans="2:2" x14ac:dyDescent="0.25">
      <c r="B3291"/>
    </row>
    <row r="3292" spans="2:2" x14ac:dyDescent="0.25">
      <c r="B3292"/>
    </row>
    <row r="3293" spans="2:2" x14ac:dyDescent="0.25">
      <c r="B3293"/>
    </row>
    <row r="3294" spans="2:2" x14ac:dyDescent="0.25">
      <c r="B3294"/>
    </row>
    <row r="3295" spans="2:2" x14ac:dyDescent="0.25">
      <c r="B3295"/>
    </row>
    <row r="3296" spans="2:2" x14ac:dyDescent="0.25">
      <c r="B3296"/>
    </row>
    <row r="3297" spans="2:2" x14ac:dyDescent="0.25">
      <c r="B3297"/>
    </row>
    <row r="3298" spans="2:2" x14ac:dyDescent="0.25">
      <c r="B3298"/>
    </row>
    <row r="3299" spans="2:2" x14ac:dyDescent="0.25">
      <c r="B3299"/>
    </row>
    <row r="3300" spans="2:2" x14ac:dyDescent="0.25">
      <c r="B3300"/>
    </row>
    <row r="3301" spans="2:2" x14ac:dyDescent="0.25">
      <c r="B3301"/>
    </row>
    <row r="3302" spans="2:2" x14ac:dyDescent="0.25">
      <c r="B3302"/>
    </row>
    <row r="3303" spans="2:2" x14ac:dyDescent="0.25">
      <c r="B3303"/>
    </row>
    <row r="3304" spans="2:2" x14ac:dyDescent="0.25">
      <c r="B3304"/>
    </row>
    <row r="3305" spans="2:2" x14ac:dyDescent="0.25">
      <c r="B3305"/>
    </row>
    <row r="3306" spans="2:2" x14ac:dyDescent="0.25">
      <c r="B3306"/>
    </row>
    <row r="3307" spans="2:2" x14ac:dyDescent="0.25">
      <c r="B3307"/>
    </row>
    <row r="3308" spans="2:2" x14ac:dyDescent="0.25">
      <c r="B3308"/>
    </row>
    <row r="3309" spans="2:2" x14ac:dyDescent="0.25">
      <c r="B3309"/>
    </row>
    <row r="3310" spans="2:2" x14ac:dyDescent="0.25">
      <c r="B3310"/>
    </row>
    <row r="3311" spans="2:2" x14ac:dyDescent="0.25">
      <c r="B3311"/>
    </row>
    <row r="3312" spans="2:2" x14ac:dyDescent="0.25">
      <c r="B3312"/>
    </row>
    <row r="3313" spans="2:2" x14ac:dyDescent="0.25">
      <c r="B3313"/>
    </row>
    <row r="3314" spans="2:2" x14ac:dyDescent="0.25">
      <c r="B3314"/>
    </row>
    <row r="3315" spans="2:2" x14ac:dyDescent="0.25">
      <c r="B3315"/>
    </row>
    <row r="3316" spans="2:2" x14ac:dyDescent="0.25">
      <c r="B3316"/>
    </row>
    <row r="3317" spans="2:2" x14ac:dyDescent="0.25">
      <c r="B3317"/>
    </row>
    <row r="3318" spans="2:2" x14ac:dyDescent="0.25">
      <c r="B3318"/>
    </row>
    <row r="3319" spans="2:2" x14ac:dyDescent="0.25">
      <c r="B3319"/>
    </row>
    <row r="3320" spans="2:2" x14ac:dyDescent="0.25">
      <c r="B3320"/>
    </row>
    <row r="3321" spans="2:2" x14ac:dyDescent="0.25">
      <c r="B3321"/>
    </row>
    <row r="3322" spans="2:2" x14ac:dyDescent="0.25">
      <c r="B3322"/>
    </row>
    <row r="3323" spans="2:2" x14ac:dyDescent="0.25">
      <c r="B3323"/>
    </row>
    <row r="3324" spans="2:2" x14ac:dyDescent="0.25">
      <c r="B3324"/>
    </row>
    <row r="3325" spans="2:2" x14ac:dyDescent="0.25">
      <c r="B3325"/>
    </row>
    <row r="3326" spans="2:2" x14ac:dyDescent="0.25">
      <c r="B3326"/>
    </row>
    <row r="3327" spans="2:2" x14ac:dyDescent="0.25">
      <c r="B3327"/>
    </row>
    <row r="3328" spans="2:2" x14ac:dyDescent="0.25">
      <c r="B3328"/>
    </row>
    <row r="3329" spans="2:2" x14ac:dyDescent="0.25">
      <c r="B3329"/>
    </row>
    <row r="3330" spans="2:2" x14ac:dyDescent="0.25">
      <c r="B3330"/>
    </row>
    <row r="3331" spans="2:2" x14ac:dyDescent="0.25">
      <c r="B3331"/>
    </row>
    <row r="3332" spans="2:2" x14ac:dyDescent="0.25">
      <c r="B3332"/>
    </row>
    <row r="3333" spans="2:2" x14ac:dyDescent="0.25">
      <c r="B3333"/>
    </row>
    <row r="3334" spans="2:2" x14ac:dyDescent="0.25">
      <c r="B3334"/>
    </row>
    <row r="3335" spans="2:2" x14ac:dyDescent="0.25">
      <c r="B3335"/>
    </row>
    <row r="3336" spans="2:2" x14ac:dyDescent="0.25">
      <c r="B3336"/>
    </row>
    <row r="3337" spans="2:2" x14ac:dyDescent="0.25">
      <c r="B3337"/>
    </row>
    <row r="3338" spans="2:2" x14ac:dyDescent="0.25">
      <c r="B3338"/>
    </row>
    <row r="3339" spans="2:2" x14ac:dyDescent="0.25">
      <c r="B3339"/>
    </row>
    <row r="3340" spans="2:2" x14ac:dyDescent="0.25">
      <c r="B3340"/>
    </row>
    <row r="3341" spans="2:2" x14ac:dyDescent="0.25">
      <c r="B3341"/>
    </row>
    <row r="3342" spans="2:2" x14ac:dyDescent="0.25">
      <c r="B3342"/>
    </row>
    <row r="3343" spans="2:2" x14ac:dyDescent="0.25">
      <c r="B3343"/>
    </row>
    <row r="3344" spans="2:2" x14ac:dyDescent="0.25">
      <c r="B3344"/>
    </row>
    <row r="3345" spans="2:2" x14ac:dyDescent="0.25">
      <c r="B3345"/>
    </row>
    <row r="3346" spans="2:2" x14ac:dyDescent="0.25">
      <c r="B3346"/>
    </row>
    <row r="3347" spans="2:2" x14ac:dyDescent="0.25">
      <c r="B3347"/>
    </row>
    <row r="3348" spans="2:2" x14ac:dyDescent="0.25">
      <c r="B3348"/>
    </row>
    <row r="3349" spans="2:2" x14ac:dyDescent="0.25">
      <c r="B3349"/>
    </row>
    <row r="3350" spans="2:2" x14ac:dyDescent="0.25">
      <c r="B3350"/>
    </row>
    <row r="3351" spans="2:2" x14ac:dyDescent="0.25">
      <c r="B3351"/>
    </row>
    <row r="3352" spans="2:2" x14ac:dyDescent="0.25">
      <c r="B3352"/>
    </row>
    <row r="3353" spans="2:2" x14ac:dyDescent="0.25">
      <c r="B3353"/>
    </row>
    <row r="3354" spans="2:2" x14ac:dyDescent="0.25">
      <c r="B3354"/>
    </row>
    <row r="3355" spans="2:2" x14ac:dyDescent="0.25">
      <c r="B3355"/>
    </row>
    <row r="3356" spans="2:2" x14ac:dyDescent="0.25">
      <c r="B3356"/>
    </row>
    <row r="3357" spans="2:2" x14ac:dyDescent="0.25">
      <c r="B3357"/>
    </row>
    <row r="3358" spans="2:2" x14ac:dyDescent="0.25">
      <c r="B3358"/>
    </row>
    <row r="3359" spans="2:2" x14ac:dyDescent="0.25">
      <c r="B3359"/>
    </row>
    <row r="3360" spans="2:2" x14ac:dyDescent="0.25">
      <c r="B3360"/>
    </row>
    <row r="3361" spans="2:2" x14ac:dyDescent="0.25">
      <c r="B3361"/>
    </row>
    <row r="3362" spans="2:2" x14ac:dyDescent="0.25">
      <c r="B3362"/>
    </row>
    <row r="3363" spans="2:2" x14ac:dyDescent="0.25">
      <c r="B3363"/>
    </row>
    <row r="3364" spans="2:2" x14ac:dyDescent="0.25">
      <c r="B3364"/>
    </row>
    <row r="3365" spans="2:2" x14ac:dyDescent="0.25">
      <c r="B3365"/>
    </row>
    <row r="3366" spans="2:2" x14ac:dyDescent="0.25">
      <c r="B3366"/>
    </row>
    <row r="3367" spans="2:2" x14ac:dyDescent="0.25">
      <c r="B3367"/>
    </row>
    <row r="3368" spans="2:2" x14ac:dyDescent="0.25">
      <c r="B3368"/>
    </row>
    <row r="3369" spans="2:2" x14ac:dyDescent="0.25">
      <c r="B3369"/>
    </row>
    <row r="3370" spans="2:2" x14ac:dyDescent="0.25">
      <c r="B3370"/>
    </row>
    <row r="3371" spans="2:2" x14ac:dyDescent="0.25">
      <c r="B3371"/>
    </row>
    <row r="3372" spans="2:2" x14ac:dyDescent="0.25">
      <c r="B3372"/>
    </row>
    <row r="3373" spans="2:2" x14ac:dyDescent="0.25">
      <c r="B3373"/>
    </row>
    <row r="3374" spans="2:2" x14ac:dyDescent="0.25">
      <c r="B3374"/>
    </row>
    <row r="3375" spans="2:2" x14ac:dyDescent="0.25">
      <c r="B3375"/>
    </row>
    <row r="3376" spans="2:2" x14ac:dyDescent="0.25">
      <c r="B3376"/>
    </row>
    <row r="3377" spans="2:2" x14ac:dyDescent="0.25">
      <c r="B3377"/>
    </row>
    <row r="3378" spans="2:2" x14ac:dyDescent="0.25">
      <c r="B3378"/>
    </row>
    <row r="3379" spans="2:2" x14ac:dyDescent="0.25">
      <c r="B3379"/>
    </row>
    <row r="3380" spans="2:2" x14ac:dyDescent="0.25">
      <c r="B3380"/>
    </row>
    <row r="3381" spans="2:2" x14ac:dyDescent="0.25">
      <c r="B3381"/>
    </row>
    <row r="3382" spans="2:2" x14ac:dyDescent="0.25">
      <c r="B3382"/>
    </row>
    <row r="3383" spans="2:2" x14ac:dyDescent="0.25">
      <c r="B3383"/>
    </row>
    <row r="3384" spans="2:2" x14ac:dyDescent="0.25">
      <c r="B3384"/>
    </row>
    <row r="3385" spans="2:2" x14ac:dyDescent="0.25">
      <c r="B3385"/>
    </row>
    <row r="3386" spans="2:2" x14ac:dyDescent="0.25">
      <c r="B3386"/>
    </row>
    <row r="3387" spans="2:2" x14ac:dyDescent="0.25">
      <c r="B3387"/>
    </row>
    <row r="3388" spans="2:2" x14ac:dyDescent="0.25">
      <c r="B3388"/>
    </row>
    <row r="3389" spans="2:2" x14ac:dyDescent="0.25">
      <c r="B3389"/>
    </row>
    <row r="3390" spans="2:2" x14ac:dyDescent="0.25">
      <c r="B3390"/>
    </row>
    <row r="3391" spans="2:2" x14ac:dyDescent="0.25">
      <c r="B3391"/>
    </row>
    <row r="3392" spans="2:2" x14ac:dyDescent="0.25">
      <c r="B3392"/>
    </row>
    <row r="3393" spans="2:2" x14ac:dyDescent="0.25">
      <c r="B3393"/>
    </row>
    <row r="3394" spans="2:2" x14ac:dyDescent="0.25">
      <c r="B3394"/>
    </row>
    <row r="3395" spans="2:2" x14ac:dyDescent="0.25">
      <c r="B3395"/>
    </row>
    <row r="3396" spans="2:2" x14ac:dyDescent="0.25">
      <c r="B3396"/>
    </row>
    <row r="3397" spans="2:2" x14ac:dyDescent="0.25">
      <c r="B3397"/>
    </row>
    <row r="3398" spans="2:2" x14ac:dyDescent="0.25">
      <c r="B3398"/>
    </row>
    <row r="3399" spans="2:2" x14ac:dyDescent="0.25">
      <c r="B3399"/>
    </row>
    <row r="3400" spans="2:2" x14ac:dyDescent="0.25">
      <c r="B3400"/>
    </row>
    <row r="3401" spans="2:2" x14ac:dyDescent="0.25">
      <c r="B3401"/>
    </row>
    <row r="3402" spans="2:2" x14ac:dyDescent="0.25">
      <c r="B3402"/>
    </row>
    <row r="3403" spans="2:2" x14ac:dyDescent="0.25">
      <c r="B3403"/>
    </row>
    <row r="3404" spans="2:2" x14ac:dyDescent="0.25">
      <c r="B3404"/>
    </row>
    <row r="3405" spans="2:2" x14ac:dyDescent="0.25">
      <c r="B3405"/>
    </row>
    <row r="3406" spans="2:2" x14ac:dyDescent="0.25">
      <c r="B3406"/>
    </row>
    <row r="3407" spans="2:2" x14ac:dyDescent="0.25">
      <c r="B3407"/>
    </row>
    <row r="3408" spans="2:2" x14ac:dyDescent="0.25">
      <c r="B3408"/>
    </row>
    <row r="3409" spans="2:2" x14ac:dyDescent="0.25">
      <c r="B3409"/>
    </row>
    <row r="3410" spans="2:2" x14ac:dyDescent="0.25">
      <c r="B3410"/>
    </row>
    <row r="3411" spans="2:2" x14ac:dyDescent="0.25">
      <c r="B3411"/>
    </row>
    <row r="3412" spans="2:2" x14ac:dyDescent="0.25">
      <c r="B3412"/>
    </row>
    <row r="3413" spans="2:2" x14ac:dyDescent="0.25">
      <c r="B3413"/>
    </row>
    <row r="3414" spans="2:2" x14ac:dyDescent="0.25">
      <c r="B3414"/>
    </row>
    <row r="3415" spans="2:2" x14ac:dyDescent="0.25">
      <c r="B3415"/>
    </row>
    <row r="3416" spans="2:2" x14ac:dyDescent="0.25">
      <c r="B3416"/>
    </row>
    <row r="3417" spans="2:2" x14ac:dyDescent="0.25">
      <c r="B3417"/>
    </row>
    <row r="3418" spans="2:2" x14ac:dyDescent="0.25">
      <c r="B3418"/>
    </row>
    <row r="3419" spans="2:2" x14ac:dyDescent="0.25">
      <c r="B3419"/>
    </row>
    <row r="3420" spans="2:2" x14ac:dyDescent="0.25">
      <c r="B3420"/>
    </row>
    <row r="3421" spans="2:2" x14ac:dyDescent="0.25">
      <c r="B3421"/>
    </row>
    <row r="3422" spans="2:2" x14ac:dyDescent="0.25">
      <c r="B3422"/>
    </row>
    <row r="3423" spans="2:2" x14ac:dyDescent="0.25">
      <c r="B3423"/>
    </row>
    <row r="3424" spans="2:2" x14ac:dyDescent="0.25">
      <c r="B3424"/>
    </row>
    <row r="3425" spans="2:2" x14ac:dyDescent="0.25">
      <c r="B3425"/>
    </row>
    <row r="3426" spans="2:2" x14ac:dyDescent="0.25">
      <c r="B3426"/>
    </row>
    <row r="3427" spans="2:2" x14ac:dyDescent="0.25">
      <c r="B3427"/>
    </row>
    <row r="3428" spans="2:2" x14ac:dyDescent="0.25">
      <c r="B3428"/>
    </row>
    <row r="3429" spans="2:2" x14ac:dyDescent="0.25">
      <c r="B3429"/>
    </row>
    <row r="3430" spans="2:2" x14ac:dyDescent="0.25">
      <c r="B3430"/>
    </row>
    <row r="3431" spans="2:2" x14ac:dyDescent="0.25">
      <c r="B3431"/>
    </row>
    <row r="3432" spans="2:2" x14ac:dyDescent="0.25">
      <c r="B3432"/>
    </row>
    <row r="3433" spans="2:2" x14ac:dyDescent="0.25">
      <c r="B3433"/>
    </row>
    <row r="3434" spans="2:2" x14ac:dyDescent="0.25">
      <c r="B3434"/>
    </row>
    <row r="3435" spans="2:2" x14ac:dyDescent="0.25">
      <c r="B3435"/>
    </row>
    <row r="3436" spans="2:2" x14ac:dyDescent="0.25">
      <c r="B3436"/>
    </row>
    <row r="3437" spans="2:2" x14ac:dyDescent="0.25">
      <c r="B3437"/>
    </row>
    <row r="3438" spans="2:2" x14ac:dyDescent="0.25">
      <c r="B3438"/>
    </row>
    <row r="3439" spans="2:2" x14ac:dyDescent="0.25">
      <c r="B3439"/>
    </row>
    <row r="3440" spans="2:2" x14ac:dyDescent="0.25">
      <c r="B3440"/>
    </row>
    <row r="3441" spans="2:2" x14ac:dyDescent="0.25">
      <c r="B3441"/>
    </row>
    <row r="3442" spans="2:2" x14ac:dyDescent="0.25">
      <c r="B3442"/>
    </row>
    <row r="3443" spans="2:2" x14ac:dyDescent="0.25">
      <c r="B3443"/>
    </row>
    <row r="3444" spans="2:2" x14ac:dyDescent="0.25">
      <c r="B3444"/>
    </row>
    <row r="3445" spans="2:2" x14ac:dyDescent="0.25">
      <c r="B3445"/>
    </row>
    <row r="3446" spans="2:2" x14ac:dyDescent="0.25">
      <c r="B3446"/>
    </row>
    <row r="3447" spans="2:2" x14ac:dyDescent="0.25">
      <c r="B3447"/>
    </row>
    <row r="3448" spans="2:2" x14ac:dyDescent="0.25">
      <c r="B3448"/>
    </row>
    <row r="3449" spans="2:2" x14ac:dyDescent="0.25">
      <c r="B3449"/>
    </row>
    <row r="3450" spans="2:2" x14ac:dyDescent="0.25">
      <c r="B3450"/>
    </row>
    <row r="3451" spans="2:2" x14ac:dyDescent="0.25">
      <c r="B3451"/>
    </row>
    <row r="3452" spans="2:2" x14ac:dyDescent="0.25">
      <c r="B3452"/>
    </row>
    <row r="3453" spans="2:2" x14ac:dyDescent="0.25">
      <c r="B3453"/>
    </row>
    <row r="3454" spans="2:2" x14ac:dyDescent="0.25">
      <c r="B3454"/>
    </row>
    <row r="3455" spans="2:2" x14ac:dyDescent="0.25">
      <c r="B3455"/>
    </row>
    <row r="3456" spans="2:2" x14ac:dyDescent="0.25">
      <c r="B3456"/>
    </row>
    <row r="3457" spans="2:2" x14ac:dyDescent="0.25">
      <c r="B3457"/>
    </row>
    <row r="3458" spans="2:2" x14ac:dyDescent="0.25">
      <c r="B3458"/>
    </row>
    <row r="3459" spans="2:2" x14ac:dyDescent="0.25">
      <c r="B3459"/>
    </row>
    <row r="3460" spans="2:2" x14ac:dyDescent="0.25">
      <c r="B3460"/>
    </row>
    <row r="3461" spans="2:2" x14ac:dyDescent="0.25">
      <c r="B3461"/>
    </row>
    <row r="3462" spans="2:2" x14ac:dyDescent="0.25">
      <c r="B3462"/>
    </row>
    <row r="3463" spans="2:2" x14ac:dyDescent="0.25">
      <c r="B3463"/>
    </row>
    <row r="3464" spans="2:2" x14ac:dyDescent="0.25">
      <c r="B3464"/>
    </row>
    <row r="3465" spans="2:2" x14ac:dyDescent="0.25">
      <c r="B3465"/>
    </row>
    <row r="3466" spans="2:2" x14ac:dyDescent="0.25">
      <c r="B3466"/>
    </row>
    <row r="3467" spans="2:2" x14ac:dyDescent="0.25">
      <c r="B3467"/>
    </row>
    <row r="3468" spans="2:2" x14ac:dyDescent="0.25">
      <c r="B3468"/>
    </row>
    <row r="3469" spans="2:2" x14ac:dyDescent="0.25">
      <c r="B3469"/>
    </row>
    <row r="3470" spans="2:2" x14ac:dyDescent="0.25">
      <c r="B3470"/>
    </row>
    <row r="3471" spans="2:2" x14ac:dyDescent="0.25">
      <c r="B3471"/>
    </row>
    <row r="3472" spans="2:2" x14ac:dyDescent="0.25">
      <c r="B3472"/>
    </row>
    <row r="3473" spans="2:2" x14ac:dyDescent="0.25">
      <c r="B3473"/>
    </row>
    <row r="3474" spans="2:2" x14ac:dyDescent="0.25">
      <c r="B3474"/>
    </row>
    <row r="3475" spans="2:2" x14ac:dyDescent="0.25">
      <c r="B3475"/>
    </row>
    <row r="3476" spans="2:2" x14ac:dyDescent="0.25">
      <c r="B3476"/>
    </row>
    <row r="3477" spans="2:2" x14ac:dyDescent="0.25">
      <c r="B3477"/>
    </row>
    <row r="3478" spans="2:2" x14ac:dyDescent="0.25">
      <c r="B3478"/>
    </row>
    <row r="3479" spans="2:2" x14ac:dyDescent="0.25">
      <c r="B3479"/>
    </row>
    <row r="3480" spans="2:2" x14ac:dyDescent="0.25">
      <c r="B3480"/>
    </row>
    <row r="3481" spans="2:2" x14ac:dyDescent="0.25">
      <c r="B3481"/>
    </row>
    <row r="3482" spans="2:2" x14ac:dyDescent="0.25">
      <c r="B3482"/>
    </row>
    <row r="3483" spans="2:2" x14ac:dyDescent="0.25">
      <c r="B3483"/>
    </row>
    <row r="3484" spans="2:2" x14ac:dyDescent="0.25">
      <c r="B3484"/>
    </row>
    <row r="3485" spans="2:2" x14ac:dyDescent="0.25">
      <c r="B3485"/>
    </row>
    <row r="3486" spans="2:2" x14ac:dyDescent="0.25">
      <c r="B3486"/>
    </row>
    <row r="3487" spans="2:2" x14ac:dyDescent="0.25">
      <c r="B3487"/>
    </row>
    <row r="3488" spans="2:2" x14ac:dyDescent="0.25">
      <c r="B3488"/>
    </row>
    <row r="3489" spans="2:2" x14ac:dyDescent="0.25">
      <c r="B3489"/>
    </row>
    <row r="3490" spans="2:2" x14ac:dyDescent="0.25">
      <c r="B3490"/>
    </row>
    <row r="3491" spans="2:2" x14ac:dyDescent="0.25">
      <c r="B3491"/>
    </row>
    <row r="3492" spans="2:2" x14ac:dyDescent="0.25">
      <c r="B3492"/>
    </row>
    <row r="3493" spans="2:2" x14ac:dyDescent="0.25">
      <c r="B3493"/>
    </row>
    <row r="3494" spans="2:2" x14ac:dyDescent="0.25">
      <c r="B3494"/>
    </row>
    <row r="3495" spans="2:2" x14ac:dyDescent="0.25">
      <c r="B3495"/>
    </row>
    <row r="3496" spans="2:2" x14ac:dyDescent="0.25">
      <c r="B3496"/>
    </row>
    <row r="3497" spans="2:2" x14ac:dyDescent="0.25">
      <c r="B3497"/>
    </row>
    <row r="3498" spans="2:2" x14ac:dyDescent="0.25">
      <c r="B3498"/>
    </row>
    <row r="3499" spans="2:2" x14ac:dyDescent="0.25">
      <c r="B3499"/>
    </row>
    <row r="3500" spans="2:2" x14ac:dyDescent="0.25">
      <c r="B3500"/>
    </row>
    <row r="3501" spans="2:2" x14ac:dyDescent="0.25">
      <c r="B3501"/>
    </row>
    <row r="3502" spans="2:2" x14ac:dyDescent="0.25">
      <c r="B3502"/>
    </row>
    <row r="3503" spans="2:2" x14ac:dyDescent="0.25">
      <c r="B3503"/>
    </row>
    <row r="3504" spans="2:2" x14ac:dyDescent="0.25">
      <c r="B3504"/>
    </row>
    <row r="3505" spans="2:2" x14ac:dyDescent="0.25">
      <c r="B3505"/>
    </row>
    <row r="3506" spans="2:2" x14ac:dyDescent="0.25">
      <c r="B3506"/>
    </row>
    <row r="3507" spans="2:2" x14ac:dyDescent="0.25">
      <c r="B3507"/>
    </row>
    <row r="3508" spans="2:2" x14ac:dyDescent="0.25">
      <c r="B3508"/>
    </row>
    <row r="3509" spans="2:2" x14ac:dyDescent="0.25">
      <c r="B3509"/>
    </row>
    <row r="3510" spans="2:2" x14ac:dyDescent="0.25">
      <c r="B3510"/>
    </row>
    <row r="3511" spans="2:2" x14ac:dyDescent="0.25">
      <c r="B3511"/>
    </row>
    <row r="3512" spans="2:2" x14ac:dyDescent="0.25">
      <c r="B3512"/>
    </row>
    <row r="3513" spans="2:2" x14ac:dyDescent="0.25">
      <c r="B3513"/>
    </row>
    <row r="3514" spans="2:2" x14ac:dyDescent="0.25">
      <c r="B3514"/>
    </row>
    <row r="3515" spans="2:2" x14ac:dyDescent="0.25">
      <c r="B3515"/>
    </row>
    <row r="3516" spans="2:2" x14ac:dyDescent="0.25">
      <c r="B3516"/>
    </row>
    <row r="3517" spans="2:2" x14ac:dyDescent="0.25">
      <c r="B3517"/>
    </row>
    <row r="3518" spans="2:2" x14ac:dyDescent="0.25">
      <c r="B3518"/>
    </row>
    <row r="3519" spans="2:2" x14ac:dyDescent="0.25">
      <c r="B3519"/>
    </row>
    <row r="3520" spans="2:2" x14ac:dyDescent="0.25">
      <c r="B3520"/>
    </row>
    <row r="3521" spans="2:2" x14ac:dyDescent="0.25">
      <c r="B3521"/>
    </row>
    <row r="3522" spans="2:2" x14ac:dyDescent="0.25">
      <c r="B3522"/>
    </row>
    <row r="3523" spans="2:2" x14ac:dyDescent="0.25">
      <c r="B3523"/>
    </row>
    <row r="3524" spans="2:2" x14ac:dyDescent="0.25">
      <c r="B3524"/>
    </row>
    <row r="3525" spans="2:2" x14ac:dyDescent="0.25">
      <c r="B3525"/>
    </row>
    <row r="3526" spans="2:2" x14ac:dyDescent="0.25">
      <c r="B3526"/>
    </row>
    <row r="3527" spans="2:2" x14ac:dyDescent="0.25">
      <c r="B3527"/>
    </row>
    <row r="3528" spans="2:2" x14ac:dyDescent="0.25">
      <c r="B3528"/>
    </row>
    <row r="3529" spans="2:2" x14ac:dyDescent="0.25">
      <c r="B3529"/>
    </row>
    <row r="3530" spans="2:2" x14ac:dyDescent="0.25">
      <c r="B3530"/>
    </row>
    <row r="3531" spans="2:2" x14ac:dyDescent="0.25">
      <c r="B3531"/>
    </row>
    <row r="3532" spans="2:2" x14ac:dyDescent="0.25">
      <c r="B3532"/>
    </row>
    <row r="3533" spans="2:2" x14ac:dyDescent="0.25">
      <c r="B3533"/>
    </row>
    <row r="3534" spans="2:2" x14ac:dyDescent="0.25">
      <c r="B3534"/>
    </row>
    <row r="3535" spans="2:2" x14ac:dyDescent="0.25">
      <c r="B3535"/>
    </row>
    <row r="3536" spans="2:2" x14ac:dyDescent="0.25">
      <c r="B3536"/>
    </row>
    <row r="3537" spans="2:2" x14ac:dyDescent="0.25">
      <c r="B3537"/>
    </row>
    <row r="3538" spans="2:2" x14ac:dyDescent="0.25">
      <c r="B3538"/>
    </row>
    <row r="3539" spans="2:2" x14ac:dyDescent="0.25">
      <c r="B3539"/>
    </row>
    <row r="3540" spans="2:2" x14ac:dyDescent="0.25">
      <c r="B3540"/>
    </row>
    <row r="3541" spans="2:2" x14ac:dyDescent="0.25">
      <c r="B3541"/>
    </row>
    <row r="3542" spans="2:2" x14ac:dyDescent="0.25">
      <c r="B3542"/>
    </row>
    <row r="3543" spans="2:2" x14ac:dyDescent="0.25">
      <c r="B3543"/>
    </row>
    <row r="3544" spans="2:2" x14ac:dyDescent="0.25">
      <c r="B3544"/>
    </row>
    <row r="3545" spans="2:2" x14ac:dyDescent="0.25">
      <c r="B3545"/>
    </row>
    <row r="3546" spans="2:2" x14ac:dyDescent="0.25">
      <c r="B3546"/>
    </row>
    <row r="3547" spans="2:2" x14ac:dyDescent="0.25">
      <c r="B3547"/>
    </row>
    <row r="3548" spans="2:2" x14ac:dyDescent="0.25">
      <c r="B3548"/>
    </row>
    <row r="3549" spans="2:2" x14ac:dyDescent="0.25">
      <c r="B3549"/>
    </row>
    <row r="3550" spans="2:2" x14ac:dyDescent="0.25">
      <c r="B3550"/>
    </row>
    <row r="3551" spans="2:2" x14ac:dyDescent="0.25">
      <c r="B3551"/>
    </row>
    <row r="3552" spans="2:2" x14ac:dyDescent="0.25">
      <c r="B3552"/>
    </row>
    <row r="3553" spans="2:2" x14ac:dyDescent="0.25">
      <c r="B3553"/>
    </row>
    <row r="3554" spans="2:2" x14ac:dyDescent="0.25">
      <c r="B3554"/>
    </row>
    <row r="3555" spans="2:2" x14ac:dyDescent="0.25">
      <c r="B3555"/>
    </row>
    <row r="3556" spans="2:2" x14ac:dyDescent="0.25">
      <c r="B3556"/>
    </row>
    <row r="3557" spans="2:2" x14ac:dyDescent="0.25">
      <c r="B3557"/>
    </row>
    <row r="3558" spans="2:2" x14ac:dyDescent="0.25">
      <c r="B3558"/>
    </row>
    <row r="3559" spans="2:2" x14ac:dyDescent="0.25">
      <c r="B3559"/>
    </row>
    <row r="3560" spans="2:2" x14ac:dyDescent="0.25">
      <c r="B3560"/>
    </row>
    <row r="3561" spans="2:2" x14ac:dyDescent="0.25">
      <c r="B3561"/>
    </row>
    <row r="3562" spans="2:2" x14ac:dyDescent="0.25">
      <c r="B3562"/>
    </row>
    <row r="3563" spans="2:2" x14ac:dyDescent="0.25">
      <c r="B3563"/>
    </row>
    <row r="3564" spans="2:2" x14ac:dyDescent="0.25">
      <c r="B3564"/>
    </row>
    <row r="3565" spans="2:2" x14ac:dyDescent="0.25">
      <c r="B3565"/>
    </row>
    <row r="3566" spans="2:2" x14ac:dyDescent="0.25">
      <c r="B3566"/>
    </row>
    <row r="3567" spans="2:2" x14ac:dyDescent="0.25">
      <c r="B3567"/>
    </row>
    <row r="3568" spans="2:2" x14ac:dyDescent="0.25">
      <c r="B3568"/>
    </row>
    <row r="3569" spans="2:2" x14ac:dyDescent="0.25">
      <c r="B3569"/>
    </row>
    <row r="3570" spans="2:2" x14ac:dyDescent="0.25">
      <c r="B3570"/>
    </row>
    <row r="3571" spans="2:2" x14ac:dyDescent="0.25">
      <c r="B3571"/>
    </row>
    <row r="3572" spans="2:2" x14ac:dyDescent="0.25">
      <c r="B3572"/>
    </row>
    <row r="3573" spans="2:2" x14ac:dyDescent="0.25">
      <c r="B3573"/>
    </row>
    <row r="3574" spans="2:2" x14ac:dyDescent="0.25">
      <c r="B3574"/>
    </row>
    <row r="3575" spans="2:2" x14ac:dyDescent="0.25">
      <c r="B3575"/>
    </row>
    <row r="3576" spans="2:2" x14ac:dyDescent="0.25">
      <c r="B3576"/>
    </row>
    <row r="3577" spans="2:2" x14ac:dyDescent="0.25">
      <c r="B3577"/>
    </row>
    <row r="3578" spans="2:2" x14ac:dyDescent="0.25">
      <c r="B3578"/>
    </row>
    <row r="3579" spans="2:2" x14ac:dyDescent="0.25">
      <c r="B3579"/>
    </row>
    <row r="3580" spans="2:2" x14ac:dyDescent="0.25">
      <c r="B3580"/>
    </row>
    <row r="3581" spans="2:2" x14ac:dyDescent="0.25">
      <c r="B3581"/>
    </row>
    <row r="3582" spans="2:2" x14ac:dyDescent="0.25">
      <c r="B3582"/>
    </row>
    <row r="3583" spans="2:2" x14ac:dyDescent="0.25">
      <c r="B3583"/>
    </row>
    <row r="3584" spans="2:2" x14ac:dyDescent="0.25">
      <c r="B3584"/>
    </row>
    <row r="3585" spans="2:2" x14ac:dyDescent="0.25">
      <c r="B3585"/>
    </row>
    <row r="3586" spans="2:2" x14ac:dyDescent="0.25">
      <c r="B3586"/>
    </row>
    <row r="3587" spans="2:2" x14ac:dyDescent="0.25">
      <c r="B3587"/>
    </row>
    <row r="3588" spans="2:2" x14ac:dyDescent="0.25">
      <c r="B3588"/>
    </row>
    <row r="3589" spans="2:2" x14ac:dyDescent="0.25">
      <c r="B3589"/>
    </row>
    <row r="3590" spans="2:2" x14ac:dyDescent="0.25">
      <c r="B3590"/>
    </row>
    <row r="3591" spans="2:2" x14ac:dyDescent="0.25">
      <c r="B3591"/>
    </row>
    <row r="3592" spans="2:2" x14ac:dyDescent="0.25">
      <c r="B3592"/>
    </row>
    <row r="3593" spans="2:2" x14ac:dyDescent="0.25">
      <c r="B3593"/>
    </row>
    <row r="3594" spans="2:2" x14ac:dyDescent="0.25">
      <c r="B3594"/>
    </row>
    <row r="3595" spans="2:2" x14ac:dyDescent="0.25">
      <c r="B3595"/>
    </row>
    <row r="3596" spans="2:2" x14ac:dyDescent="0.25">
      <c r="B3596"/>
    </row>
    <row r="3597" spans="2:2" x14ac:dyDescent="0.25">
      <c r="B3597"/>
    </row>
    <row r="3598" spans="2:2" x14ac:dyDescent="0.25">
      <c r="B3598"/>
    </row>
    <row r="3599" spans="2:2" x14ac:dyDescent="0.25">
      <c r="B3599"/>
    </row>
    <row r="3600" spans="2:2" x14ac:dyDescent="0.25">
      <c r="B3600"/>
    </row>
    <row r="3601" spans="2:2" x14ac:dyDescent="0.25">
      <c r="B3601"/>
    </row>
    <row r="3602" spans="2:2" x14ac:dyDescent="0.25">
      <c r="B3602"/>
    </row>
    <row r="3603" spans="2:2" x14ac:dyDescent="0.25">
      <c r="B3603"/>
    </row>
    <row r="3604" spans="2:2" x14ac:dyDescent="0.25">
      <c r="B3604"/>
    </row>
    <row r="3605" spans="2:2" x14ac:dyDescent="0.25">
      <c r="B3605"/>
    </row>
    <row r="3606" spans="2:2" x14ac:dyDescent="0.25">
      <c r="B3606"/>
    </row>
    <row r="3607" spans="2:2" x14ac:dyDescent="0.25">
      <c r="B3607"/>
    </row>
    <row r="3608" spans="2:2" x14ac:dyDescent="0.25">
      <c r="B3608"/>
    </row>
    <row r="3609" spans="2:2" x14ac:dyDescent="0.25">
      <c r="B3609"/>
    </row>
    <row r="3610" spans="2:2" x14ac:dyDescent="0.25">
      <c r="B3610"/>
    </row>
    <row r="3611" spans="2:2" x14ac:dyDescent="0.25">
      <c r="B3611"/>
    </row>
    <row r="3612" spans="2:2" x14ac:dyDescent="0.25">
      <c r="B3612"/>
    </row>
    <row r="3613" spans="2:2" x14ac:dyDescent="0.25">
      <c r="B3613"/>
    </row>
    <row r="3614" spans="2:2" x14ac:dyDescent="0.25">
      <c r="B3614"/>
    </row>
    <row r="3615" spans="2:2" x14ac:dyDescent="0.25">
      <c r="B3615"/>
    </row>
    <row r="3616" spans="2:2" x14ac:dyDescent="0.25">
      <c r="B3616"/>
    </row>
    <row r="3617" spans="2:2" x14ac:dyDescent="0.25">
      <c r="B3617"/>
    </row>
    <row r="3618" spans="2:2" x14ac:dyDescent="0.25">
      <c r="B3618"/>
    </row>
    <row r="3619" spans="2:2" x14ac:dyDescent="0.25">
      <c r="B3619"/>
    </row>
    <row r="3620" spans="2:2" x14ac:dyDescent="0.25">
      <c r="B3620"/>
    </row>
    <row r="3621" spans="2:2" x14ac:dyDescent="0.25">
      <c r="B3621"/>
    </row>
    <row r="3622" spans="2:2" x14ac:dyDescent="0.25">
      <c r="B3622"/>
    </row>
    <row r="3623" spans="2:2" x14ac:dyDescent="0.25">
      <c r="B3623"/>
    </row>
    <row r="3624" spans="2:2" x14ac:dyDescent="0.25">
      <c r="B3624"/>
    </row>
    <row r="3625" spans="2:2" x14ac:dyDescent="0.25">
      <c r="B3625"/>
    </row>
    <row r="3626" spans="2:2" x14ac:dyDescent="0.25">
      <c r="B3626"/>
    </row>
    <row r="3627" spans="2:2" x14ac:dyDescent="0.25">
      <c r="B3627"/>
    </row>
    <row r="3628" spans="2:2" x14ac:dyDescent="0.25">
      <c r="B3628"/>
    </row>
    <row r="3629" spans="2:2" x14ac:dyDescent="0.25">
      <c r="B3629"/>
    </row>
    <row r="3630" spans="2:2" x14ac:dyDescent="0.25">
      <c r="B3630"/>
    </row>
    <row r="3631" spans="2:2" x14ac:dyDescent="0.25">
      <c r="B3631"/>
    </row>
    <row r="3632" spans="2:2" x14ac:dyDescent="0.25">
      <c r="B3632"/>
    </row>
    <row r="3633" spans="2:2" x14ac:dyDescent="0.25">
      <c r="B3633"/>
    </row>
    <row r="3634" spans="2:2" x14ac:dyDescent="0.25">
      <c r="B3634"/>
    </row>
    <row r="3635" spans="2:2" x14ac:dyDescent="0.25">
      <c r="B3635"/>
    </row>
    <row r="3636" spans="2:2" x14ac:dyDescent="0.25">
      <c r="B3636"/>
    </row>
    <row r="3637" spans="2:2" x14ac:dyDescent="0.25">
      <c r="B3637"/>
    </row>
    <row r="3638" spans="2:2" x14ac:dyDescent="0.25">
      <c r="B3638"/>
    </row>
    <row r="3639" spans="2:2" x14ac:dyDescent="0.25">
      <c r="B3639"/>
    </row>
    <row r="3640" spans="2:2" x14ac:dyDescent="0.25">
      <c r="B3640"/>
    </row>
    <row r="3641" spans="2:2" x14ac:dyDescent="0.25">
      <c r="B3641"/>
    </row>
    <row r="3642" spans="2:2" x14ac:dyDescent="0.25">
      <c r="B3642"/>
    </row>
    <row r="3643" spans="2:2" x14ac:dyDescent="0.25">
      <c r="B3643"/>
    </row>
    <row r="3644" spans="2:2" x14ac:dyDescent="0.25">
      <c r="B3644"/>
    </row>
    <row r="3645" spans="2:2" x14ac:dyDescent="0.25">
      <c r="B3645"/>
    </row>
    <row r="3646" spans="2:2" x14ac:dyDescent="0.25">
      <c r="B3646"/>
    </row>
    <row r="3647" spans="2:2" x14ac:dyDescent="0.25">
      <c r="B3647"/>
    </row>
    <row r="3648" spans="2:2" x14ac:dyDescent="0.25">
      <c r="B3648"/>
    </row>
    <row r="3649" spans="2:2" x14ac:dyDescent="0.25">
      <c r="B3649"/>
    </row>
    <row r="3650" spans="2:2" x14ac:dyDescent="0.25">
      <c r="B3650"/>
    </row>
    <row r="3651" spans="2:2" x14ac:dyDescent="0.25">
      <c r="B3651"/>
    </row>
    <row r="3652" spans="2:2" x14ac:dyDescent="0.25">
      <c r="B3652"/>
    </row>
    <row r="3653" spans="2:2" x14ac:dyDescent="0.25">
      <c r="B3653"/>
    </row>
    <row r="3654" spans="2:2" x14ac:dyDescent="0.25">
      <c r="B3654"/>
    </row>
    <row r="3655" spans="2:2" x14ac:dyDescent="0.25">
      <c r="B3655"/>
    </row>
    <row r="3656" spans="2:2" x14ac:dyDescent="0.25">
      <c r="B3656"/>
    </row>
    <row r="3657" spans="2:2" x14ac:dyDescent="0.25">
      <c r="B3657"/>
    </row>
    <row r="3658" spans="2:2" x14ac:dyDescent="0.25">
      <c r="B3658"/>
    </row>
    <row r="3659" spans="2:2" x14ac:dyDescent="0.25">
      <c r="B3659"/>
    </row>
    <row r="3660" spans="2:2" x14ac:dyDescent="0.25">
      <c r="B3660"/>
    </row>
    <row r="3661" spans="2:2" x14ac:dyDescent="0.25">
      <c r="B3661"/>
    </row>
    <row r="3662" spans="2:2" x14ac:dyDescent="0.25">
      <c r="B3662"/>
    </row>
    <row r="3663" spans="2:2" x14ac:dyDescent="0.25">
      <c r="B3663"/>
    </row>
    <row r="3664" spans="2:2" x14ac:dyDescent="0.25">
      <c r="B3664"/>
    </row>
    <row r="3665" spans="2:2" x14ac:dyDescent="0.25">
      <c r="B3665"/>
    </row>
    <row r="3666" spans="2:2" x14ac:dyDescent="0.25">
      <c r="B3666"/>
    </row>
    <row r="3667" spans="2:2" x14ac:dyDescent="0.25">
      <c r="B3667"/>
    </row>
    <row r="3668" spans="2:2" x14ac:dyDescent="0.25">
      <c r="B3668"/>
    </row>
    <row r="3669" spans="2:2" x14ac:dyDescent="0.25">
      <c r="B3669"/>
    </row>
    <row r="3670" spans="2:2" x14ac:dyDescent="0.25">
      <c r="B3670"/>
    </row>
    <row r="3671" spans="2:2" x14ac:dyDescent="0.25">
      <c r="B3671"/>
    </row>
    <row r="3672" spans="2:2" x14ac:dyDescent="0.25">
      <c r="B3672"/>
    </row>
    <row r="3673" spans="2:2" x14ac:dyDescent="0.25">
      <c r="B3673"/>
    </row>
    <row r="3674" spans="2:2" x14ac:dyDescent="0.25">
      <c r="B3674"/>
    </row>
    <row r="3675" spans="2:2" x14ac:dyDescent="0.25">
      <c r="B3675"/>
    </row>
    <row r="3676" spans="2:2" x14ac:dyDescent="0.25">
      <c r="B3676"/>
    </row>
    <row r="3677" spans="2:2" x14ac:dyDescent="0.25">
      <c r="B3677"/>
    </row>
    <row r="3678" spans="2:2" x14ac:dyDescent="0.25">
      <c r="B3678"/>
    </row>
    <row r="3679" spans="2:2" x14ac:dyDescent="0.25">
      <c r="B3679"/>
    </row>
    <row r="3680" spans="2:2" x14ac:dyDescent="0.25">
      <c r="B3680"/>
    </row>
    <row r="3681" spans="2:2" x14ac:dyDescent="0.25">
      <c r="B3681"/>
    </row>
    <row r="3682" spans="2:2" x14ac:dyDescent="0.25">
      <c r="B3682"/>
    </row>
    <row r="3683" spans="2:2" x14ac:dyDescent="0.25">
      <c r="B3683"/>
    </row>
    <row r="3684" spans="2:2" x14ac:dyDescent="0.25">
      <c r="B3684"/>
    </row>
    <row r="3685" spans="2:2" x14ac:dyDescent="0.25">
      <c r="B3685"/>
    </row>
    <row r="3686" spans="2:2" x14ac:dyDescent="0.25">
      <c r="B3686"/>
    </row>
    <row r="3687" spans="2:2" x14ac:dyDescent="0.25">
      <c r="B3687"/>
    </row>
    <row r="3688" spans="2:2" x14ac:dyDescent="0.25">
      <c r="B3688"/>
    </row>
    <row r="3689" spans="2:2" x14ac:dyDescent="0.25">
      <c r="B3689"/>
    </row>
    <row r="3690" spans="2:2" x14ac:dyDescent="0.25">
      <c r="B3690"/>
    </row>
    <row r="3691" spans="2:2" x14ac:dyDescent="0.25">
      <c r="B3691"/>
    </row>
    <row r="3692" spans="2:2" x14ac:dyDescent="0.25">
      <c r="B3692"/>
    </row>
    <row r="3693" spans="2:2" x14ac:dyDescent="0.25">
      <c r="B3693"/>
    </row>
    <row r="3694" spans="2:2" x14ac:dyDescent="0.25">
      <c r="B3694"/>
    </row>
    <row r="3695" spans="2:2" x14ac:dyDescent="0.25">
      <c r="B3695"/>
    </row>
    <row r="3696" spans="2:2" x14ac:dyDescent="0.25">
      <c r="B3696"/>
    </row>
    <row r="3697" spans="2:2" x14ac:dyDescent="0.25">
      <c r="B3697"/>
    </row>
    <row r="3698" spans="2:2" x14ac:dyDescent="0.25">
      <c r="B3698"/>
    </row>
    <row r="3699" spans="2:2" x14ac:dyDescent="0.25">
      <c r="B3699"/>
    </row>
    <row r="3700" spans="2:2" x14ac:dyDescent="0.25">
      <c r="B3700"/>
    </row>
    <row r="3701" spans="2:2" x14ac:dyDescent="0.25">
      <c r="B3701"/>
    </row>
    <row r="3702" spans="2:2" x14ac:dyDescent="0.25">
      <c r="B3702"/>
    </row>
    <row r="3703" spans="2:2" x14ac:dyDescent="0.25">
      <c r="B3703"/>
    </row>
    <row r="3704" spans="2:2" x14ac:dyDescent="0.25">
      <c r="B3704"/>
    </row>
    <row r="3705" spans="2:2" x14ac:dyDescent="0.25">
      <c r="B3705"/>
    </row>
    <row r="3706" spans="2:2" x14ac:dyDescent="0.25">
      <c r="B3706"/>
    </row>
    <row r="3707" spans="2:2" x14ac:dyDescent="0.25">
      <c r="B3707"/>
    </row>
    <row r="3708" spans="2:2" x14ac:dyDescent="0.25">
      <c r="B3708"/>
    </row>
    <row r="3709" spans="2:2" x14ac:dyDescent="0.25">
      <c r="B3709"/>
    </row>
    <row r="3710" spans="2:2" x14ac:dyDescent="0.25">
      <c r="B3710"/>
    </row>
    <row r="3711" spans="2:2" x14ac:dyDescent="0.25">
      <c r="B3711"/>
    </row>
    <row r="3712" spans="2:2" x14ac:dyDescent="0.25">
      <c r="B3712"/>
    </row>
    <row r="3713" spans="2:2" x14ac:dyDescent="0.25">
      <c r="B3713"/>
    </row>
    <row r="3714" spans="2:2" x14ac:dyDescent="0.25">
      <c r="B3714"/>
    </row>
    <row r="3715" spans="2:2" x14ac:dyDescent="0.25">
      <c r="B3715"/>
    </row>
    <row r="3716" spans="2:2" x14ac:dyDescent="0.25">
      <c r="B3716"/>
    </row>
    <row r="3717" spans="2:2" x14ac:dyDescent="0.25">
      <c r="B3717"/>
    </row>
    <row r="3718" spans="2:2" x14ac:dyDescent="0.25">
      <c r="B3718"/>
    </row>
    <row r="3719" spans="2:2" x14ac:dyDescent="0.25">
      <c r="B3719"/>
    </row>
    <row r="3720" spans="2:2" x14ac:dyDescent="0.25">
      <c r="B3720"/>
    </row>
    <row r="3721" spans="2:2" x14ac:dyDescent="0.25">
      <c r="B3721"/>
    </row>
    <row r="3722" spans="2:2" x14ac:dyDescent="0.25">
      <c r="B3722"/>
    </row>
    <row r="3723" spans="2:2" x14ac:dyDescent="0.25">
      <c r="B3723"/>
    </row>
    <row r="3724" spans="2:2" x14ac:dyDescent="0.25">
      <c r="B3724"/>
    </row>
    <row r="3725" spans="2:2" x14ac:dyDescent="0.25">
      <c r="B3725"/>
    </row>
    <row r="3726" spans="2:2" x14ac:dyDescent="0.25">
      <c r="B3726"/>
    </row>
    <row r="3727" spans="2:2" x14ac:dyDescent="0.25">
      <c r="B3727"/>
    </row>
    <row r="3728" spans="2:2" x14ac:dyDescent="0.25">
      <c r="B3728"/>
    </row>
    <row r="3729" spans="2:2" x14ac:dyDescent="0.25">
      <c r="B3729"/>
    </row>
    <row r="3730" spans="2:2" x14ac:dyDescent="0.25">
      <c r="B3730"/>
    </row>
    <row r="3731" spans="2:2" x14ac:dyDescent="0.25">
      <c r="B3731"/>
    </row>
    <row r="3732" spans="2:2" x14ac:dyDescent="0.25">
      <c r="B3732"/>
    </row>
    <row r="3733" spans="2:2" x14ac:dyDescent="0.25">
      <c r="B3733"/>
    </row>
    <row r="3734" spans="2:2" x14ac:dyDescent="0.25">
      <c r="B3734"/>
    </row>
    <row r="3735" spans="2:2" x14ac:dyDescent="0.25">
      <c r="B3735"/>
    </row>
    <row r="3736" spans="2:2" x14ac:dyDescent="0.25">
      <c r="B3736"/>
    </row>
    <row r="3737" spans="2:2" x14ac:dyDescent="0.25">
      <c r="B3737"/>
    </row>
    <row r="3738" spans="2:2" x14ac:dyDescent="0.25">
      <c r="B3738"/>
    </row>
    <row r="3739" spans="2:2" x14ac:dyDescent="0.25">
      <c r="B3739"/>
    </row>
    <row r="3740" spans="2:2" x14ac:dyDescent="0.25">
      <c r="B3740"/>
    </row>
    <row r="3741" spans="2:2" x14ac:dyDescent="0.25">
      <c r="B3741"/>
    </row>
    <row r="3742" spans="2:2" x14ac:dyDescent="0.25">
      <c r="B3742"/>
    </row>
    <row r="3743" spans="2:2" x14ac:dyDescent="0.25">
      <c r="B3743"/>
    </row>
    <row r="3744" spans="2:2" x14ac:dyDescent="0.25">
      <c r="B3744"/>
    </row>
    <row r="3745" spans="2:2" x14ac:dyDescent="0.25">
      <c r="B3745"/>
    </row>
    <row r="3746" spans="2:2" x14ac:dyDescent="0.25">
      <c r="B3746"/>
    </row>
    <row r="3747" spans="2:2" x14ac:dyDescent="0.25">
      <c r="B3747"/>
    </row>
    <row r="3748" spans="2:2" x14ac:dyDescent="0.25">
      <c r="B3748"/>
    </row>
    <row r="3749" spans="2:2" x14ac:dyDescent="0.25">
      <c r="B3749"/>
    </row>
    <row r="3750" spans="2:2" x14ac:dyDescent="0.25">
      <c r="B3750"/>
    </row>
    <row r="3751" spans="2:2" x14ac:dyDescent="0.25">
      <c r="B3751"/>
    </row>
    <row r="3752" spans="2:2" x14ac:dyDescent="0.25">
      <c r="B3752"/>
    </row>
    <row r="3753" spans="2:2" x14ac:dyDescent="0.25">
      <c r="B3753"/>
    </row>
    <row r="3754" spans="2:2" x14ac:dyDescent="0.25">
      <c r="B3754"/>
    </row>
    <row r="3755" spans="2:2" x14ac:dyDescent="0.25">
      <c r="B3755"/>
    </row>
    <row r="3756" spans="2:2" x14ac:dyDescent="0.25">
      <c r="B3756"/>
    </row>
    <row r="3757" spans="2:2" x14ac:dyDescent="0.25">
      <c r="B3757"/>
    </row>
    <row r="3758" spans="2:2" x14ac:dyDescent="0.25">
      <c r="B3758"/>
    </row>
    <row r="3759" spans="2:2" x14ac:dyDescent="0.25">
      <c r="B3759"/>
    </row>
    <row r="3760" spans="2:2" x14ac:dyDescent="0.25">
      <c r="B3760"/>
    </row>
    <row r="3761" spans="2:2" x14ac:dyDescent="0.25">
      <c r="B3761"/>
    </row>
    <row r="3762" spans="2:2" x14ac:dyDescent="0.25">
      <c r="B3762"/>
    </row>
    <row r="3763" spans="2:2" x14ac:dyDescent="0.25">
      <c r="B3763"/>
    </row>
    <row r="3764" spans="2:2" x14ac:dyDescent="0.25">
      <c r="B3764"/>
    </row>
    <row r="3765" spans="2:2" x14ac:dyDescent="0.25">
      <c r="B3765"/>
    </row>
    <row r="3766" spans="2:2" x14ac:dyDescent="0.25">
      <c r="B3766"/>
    </row>
    <row r="3767" spans="2:2" x14ac:dyDescent="0.25">
      <c r="B3767"/>
    </row>
    <row r="3768" spans="2:2" x14ac:dyDescent="0.25">
      <c r="B3768"/>
    </row>
    <row r="3769" spans="2:2" x14ac:dyDescent="0.25">
      <c r="B3769"/>
    </row>
    <row r="3770" spans="2:2" x14ac:dyDescent="0.25">
      <c r="B3770"/>
    </row>
    <row r="3771" spans="2:2" x14ac:dyDescent="0.25">
      <c r="B3771"/>
    </row>
    <row r="3772" spans="2:2" x14ac:dyDescent="0.25">
      <c r="B3772"/>
    </row>
    <row r="3773" spans="2:2" x14ac:dyDescent="0.25">
      <c r="B3773"/>
    </row>
    <row r="3774" spans="2:2" x14ac:dyDescent="0.25">
      <c r="B3774"/>
    </row>
    <row r="3775" spans="2:2" x14ac:dyDescent="0.25">
      <c r="B3775"/>
    </row>
    <row r="3776" spans="2:2" x14ac:dyDescent="0.25">
      <c r="B3776"/>
    </row>
    <row r="3777" spans="2:2" x14ac:dyDescent="0.25">
      <c r="B3777"/>
    </row>
    <row r="3778" spans="2:2" x14ac:dyDescent="0.25">
      <c r="B3778"/>
    </row>
    <row r="3779" spans="2:2" x14ac:dyDescent="0.25">
      <c r="B3779"/>
    </row>
    <row r="3780" spans="2:2" x14ac:dyDescent="0.25">
      <c r="B3780"/>
    </row>
    <row r="3781" spans="2:2" x14ac:dyDescent="0.25">
      <c r="B3781"/>
    </row>
    <row r="3782" spans="2:2" x14ac:dyDescent="0.25">
      <c r="B3782"/>
    </row>
    <row r="3783" spans="2:2" x14ac:dyDescent="0.25">
      <c r="B3783"/>
    </row>
    <row r="3784" spans="2:2" x14ac:dyDescent="0.25">
      <c r="B3784"/>
    </row>
    <row r="3785" spans="2:2" x14ac:dyDescent="0.25">
      <c r="B3785"/>
    </row>
    <row r="3786" spans="2:2" x14ac:dyDescent="0.25">
      <c r="B3786"/>
    </row>
    <row r="3787" spans="2:2" x14ac:dyDescent="0.25">
      <c r="B3787"/>
    </row>
    <row r="3788" spans="2:2" x14ac:dyDescent="0.25">
      <c r="B3788"/>
    </row>
    <row r="3789" spans="2:2" x14ac:dyDescent="0.25">
      <c r="B3789"/>
    </row>
    <row r="3790" spans="2:2" x14ac:dyDescent="0.25">
      <c r="B3790"/>
    </row>
    <row r="3791" spans="2:2" x14ac:dyDescent="0.25">
      <c r="B3791"/>
    </row>
    <row r="3792" spans="2:2" x14ac:dyDescent="0.25">
      <c r="B3792"/>
    </row>
    <row r="3793" spans="2:2" x14ac:dyDescent="0.25">
      <c r="B3793"/>
    </row>
    <row r="3794" spans="2:2" x14ac:dyDescent="0.25">
      <c r="B3794"/>
    </row>
    <row r="3795" spans="2:2" x14ac:dyDescent="0.25">
      <c r="B3795"/>
    </row>
    <row r="3796" spans="2:2" x14ac:dyDescent="0.25">
      <c r="B3796"/>
    </row>
    <row r="3797" spans="2:2" x14ac:dyDescent="0.25">
      <c r="B3797"/>
    </row>
    <row r="3798" spans="2:2" x14ac:dyDescent="0.25">
      <c r="B3798"/>
    </row>
    <row r="3799" spans="2:2" x14ac:dyDescent="0.25">
      <c r="B3799"/>
    </row>
    <row r="3800" spans="2:2" x14ac:dyDescent="0.25">
      <c r="B3800"/>
    </row>
    <row r="3801" spans="2:2" x14ac:dyDescent="0.25">
      <c r="B3801"/>
    </row>
    <row r="3802" spans="2:2" x14ac:dyDescent="0.25">
      <c r="B3802"/>
    </row>
    <row r="3803" spans="2:2" x14ac:dyDescent="0.25">
      <c r="B3803"/>
    </row>
    <row r="3804" spans="2:2" x14ac:dyDescent="0.25">
      <c r="B3804"/>
    </row>
    <row r="3805" spans="2:2" x14ac:dyDescent="0.25">
      <c r="B3805"/>
    </row>
    <row r="3806" spans="2:2" x14ac:dyDescent="0.25">
      <c r="B3806"/>
    </row>
    <row r="3807" spans="2:2" x14ac:dyDescent="0.25">
      <c r="B3807"/>
    </row>
    <row r="3808" spans="2:2" x14ac:dyDescent="0.25">
      <c r="B3808"/>
    </row>
    <row r="3809" spans="2:2" x14ac:dyDescent="0.25">
      <c r="B3809"/>
    </row>
    <row r="3810" spans="2:2" x14ac:dyDescent="0.25">
      <c r="B3810"/>
    </row>
    <row r="3811" spans="2:2" x14ac:dyDescent="0.25">
      <c r="B3811"/>
    </row>
    <row r="3812" spans="2:2" x14ac:dyDescent="0.25">
      <c r="B3812"/>
    </row>
    <row r="3813" spans="2:2" x14ac:dyDescent="0.25">
      <c r="B3813"/>
    </row>
    <row r="3814" spans="2:2" x14ac:dyDescent="0.25">
      <c r="B3814"/>
    </row>
    <row r="3815" spans="2:2" x14ac:dyDescent="0.25">
      <c r="B3815"/>
    </row>
    <row r="3816" spans="2:2" x14ac:dyDescent="0.25">
      <c r="B3816"/>
    </row>
    <row r="3817" spans="2:2" x14ac:dyDescent="0.25">
      <c r="B3817"/>
    </row>
    <row r="3818" spans="2:2" x14ac:dyDescent="0.25">
      <c r="B3818"/>
    </row>
    <row r="3819" spans="2:2" x14ac:dyDescent="0.25">
      <c r="B3819"/>
    </row>
    <row r="3820" spans="2:2" x14ac:dyDescent="0.25">
      <c r="B3820"/>
    </row>
    <row r="3821" spans="2:2" x14ac:dyDescent="0.25">
      <c r="B3821"/>
    </row>
    <row r="3822" spans="2:2" x14ac:dyDescent="0.25">
      <c r="B3822"/>
    </row>
    <row r="3823" spans="2:2" x14ac:dyDescent="0.25">
      <c r="B3823"/>
    </row>
    <row r="3824" spans="2:2" x14ac:dyDescent="0.25">
      <c r="B3824"/>
    </row>
    <row r="3825" spans="2:2" x14ac:dyDescent="0.25">
      <c r="B3825"/>
    </row>
    <row r="3826" spans="2:2" x14ac:dyDescent="0.25">
      <c r="B3826"/>
    </row>
    <row r="3827" spans="2:2" x14ac:dyDescent="0.25">
      <c r="B3827"/>
    </row>
    <row r="3828" spans="2:2" x14ac:dyDescent="0.25">
      <c r="B3828"/>
    </row>
    <row r="3829" spans="2:2" x14ac:dyDescent="0.25">
      <c r="B3829"/>
    </row>
    <row r="3830" spans="2:2" x14ac:dyDescent="0.25">
      <c r="B3830"/>
    </row>
    <row r="3831" spans="2:2" x14ac:dyDescent="0.25">
      <c r="B3831"/>
    </row>
    <row r="3832" spans="2:2" x14ac:dyDescent="0.25">
      <c r="B3832"/>
    </row>
    <row r="3833" spans="2:2" x14ac:dyDescent="0.25">
      <c r="B3833"/>
    </row>
    <row r="3834" spans="2:2" x14ac:dyDescent="0.25">
      <c r="B3834"/>
    </row>
    <row r="3835" spans="2:2" x14ac:dyDescent="0.25">
      <c r="B3835"/>
    </row>
    <row r="3836" spans="2:2" x14ac:dyDescent="0.25">
      <c r="B3836"/>
    </row>
    <row r="3837" spans="2:2" x14ac:dyDescent="0.25">
      <c r="B3837"/>
    </row>
    <row r="3838" spans="2:2" x14ac:dyDescent="0.25">
      <c r="B3838"/>
    </row>
    <row r="3839" spans="2:2" x14ac:dyDescent="0.25">
      <c r="B3839"/>
    </row>
    <row r="3840" spans="2:2" x14ac:dyDescent="0.25">
      <c r="B3840"/>
    </row>
    <row r="3841" spans="2:2" x14ac:dyDescent="0.25">
      <c r="B3841"/>
    </row>
    <row r="3842" spans="2:2" x14ac:dyDescent="0.25">
      <c r="B3842"/>
    </row>
    <row r="3843" spans="2:2" x14ac:dyDescent="0.25">
      <c r="B3843"/>
    </row>
    <row r="3844" spans="2:2" x14ac:dyDescent="0.25">
      <c r="B3844"/>
    </row>
    <row r="3845" spans="2:2" x14ac:dyDescent="0.25">
      <c r="B3845"/>
    </row>
    <row r="3846" spans="2:2" x14ac:dyDescent="0.25">
      <c r="B3846"/>
    </row>
    <row r="3847" spans="2:2" x14ac:dyDescent="0.25">
      <c r="B3847"/>
    </row>
    <row r="3848" spans="2:2" x14ac:dyDescent="0.25">
      <c r="B3848"/>
    </row>
    <row r="3849" spans="2:2" x14ac:dyDescent="0.25">
      <c r="B3849"/>
    </row>
    <row r="3850" spans="2:2" x14ac:dyDescent="0.25">
      <c r="B3850"/>
    </row>
    <row r="3851" spans="2:2" x14ac:dyDescent="0.25">
      <c r="B3851"/>
    </row>
    <row r="3852" spans="2:2" x14ac:dyDescent="0.25">
      <c r="B3852"/>
    </row>
    <row r="3853" spans="2:2" x14ac:dyDescent="0.25">
      <c r="B3853"/>
    </row>
    <row r="3854" spans="2:2" x14ac:dyDescent="0.25">
      <c r="B3854"/>
    </row>
    <row r="3855" spans="2:2" x14ac:dyDescent="0.25">
      <c r="B3855"/>
    </row>
    <row r="3856" spans="2:2" x14ac:dyDescent="0.25">
      <c r="B3856"/>
    </row>
    <row r="3857" spans="2:2" x14ac:dyDescent="0.25">
      <c r="B3857"/>
    </row>
    <row r="3858" spans="2:2" x14ac:dyDescent="0.25">
      <c r="B3858"/>
    </row>
    <row r="3859" spans="2:2" x14ac:dyDescent="0.25">
      <c r="B3859"/>
    </row>
    <row r="3860" spans="2:2" x14ac:dyDescent="0.25">
      <c r="B3860"/>
    </row>
    <row r="3861" spans="2:2" x14ac:dyDescent="0.25">
      <c r="B3861"/>
    </row>
    <row r="3862" spans="2:2" x14ac:dyDescent="0.25">
      <c r="B3862"/>
    </row>
    <row r="3863" spans="2:2" x14ac:dyDescent="0.25">
      <c r="B3863"/>
    </row>
    <row r="3864" spans="2:2" x14ac:dyDescent="0.25">
      <c r="B3864"/>
    </row>
    <row r="3865" spans="2:2" x14ac:dyDescent="0.25">
      <c r="B3865"/>
    </row>
    <row r="3866" spans="2:2" x14ac:dyDescent="0.25">
      <c r="B3866"/>
    </row>
    <row r="3867" spans="2:2" x14ac:dyDescent="0.25">
      <c r="B3867"/>
    </row>
    <row r="3868" spans="2:2" x14ac:dyDescent="0.25">
      <c r="B3868"/>
    </row>
    <row r="3869" spans="2:2" x14ac:dyDescent="0.25">
      <c r="B3869"/>
    </row>
    <row r="3870" spans="2:2" x14ac:dyDescent="0.25">
      <c r="B3870"/>
    </row>
    <row r="3871" spans="2:2" x14ac:dyDescent="0.25">
      <c r="B3871"/>
    </row>
    <row r="3872" spans="2:2" x14ac:dyDescent="0.25">
      <c r="B3872"/>
    </row>
    <row r="3873" spans="2:2" x14ac:dyDescent="0.25">
      <c r="B3873"/>
    </row>
    <row r="3874" spans="2:2" x14ac:dyDescent="0.25">
      <c r="B3874"/>
    </row>
    <row r="3875" spans="2:2" x14ac:dyDescent="0.25">
      <c r="B3875"/>
    </row>
    <row r="3876" spans="2:2" x14ac:dyDescent="0.25">
      <c r="B3876"/>
    </row>
    <row r="3877" spans="2:2" x14ac:dyDescent="0.25">
      <c r="B3877"/>
    </row>
    <row r="3878" spans="2:2" x14ac:dyDescent="0.25">
      <c r="B3878"/>
    </row>
    <row r="3879" spans="2:2" x14ac:dyDescent="0.25">
      <c r="B3879"/>
    </row>
    <row r="3880" spans="2:2" x14ac:dyDescent="0.25">
      <c r="B3880"/>
    </row>
    <row r="3881" spans="2:2" x14ac:dyDescent="0.25">
      <c r="B3881"/>
    </row>
    <row r="3882" spans="2:2" x14ac:dyDescent="0.25">
      <c r="B3882"/>
    </row>
    <row r="3883" spans="2:2" x14ac:dyDescent="0.25">
      <c r="B3883"/>
    </row>
    <row r="3884" spans="2:2" x14ac:dyDescent="0.25">
      <c r="B3884"/>
    </row>
    <row r="3885" spans="2:2" x14ac:dyDescent="0.25">
      <c r="B3885"/>
    </row>
    <row r="3886" spans="2:2" x14ac:dyDescent="0.25">
      <c r="B3886"/>
    </row>
    <row r="3887" spans="2:2" x14ac:dyDescent="0.25">
      <c r="B3887"/>
    </row>
    <row r="3888" spans="2:2" x14ac:dyDescent="0.25">
      <c r="B3888"/>
    </row>
    <row r="3889" spans="2:2" x14ac:dyDescent="0.25">
      <c r="B3889"/>
    </row>
    <row r="3890" spans="2:2" x14ac:dyDescent="0.25">
      <c r="B3890"/>
    </row>
    <row r="3891" spans="2:2" x14ac:dyDescent="0.25">
      <c r="B3891"/>
    </row>
    <row r="3892" spans="2:2" x14ac:dyDescent="0.25">
      <c r="B3892"/>
    </row>
    <row r="3893" spans="2:2" x14ac:dyDescent="0.25">
      <c r="B3893"/>
    </row>
    <row r="3894" spans="2:2" x14ac:dyDescent="0.25">
      <c r="B3894"/>
    </row>
    <row r="3895" spans="2:2" x14ac:dyDescent="0.25">
      <c r="B3895"/>
    </row>
    <row r="3896" spans="2:2" x14ac:dyDescent="0.25">
      <c r="B3896"/>
    </row>
    <row r="3897" spans="2:2" x14ac:dyDescent="0.25">
      <c r="B3897"/>
    </row>
    <row r="3898" spans="2:2" x14ac:dyDescent="0.25">
      <c r="B3898"/>
    </row>
    <row r="3899" spans="2:2" x14ac:dyDescent="0.25">
      <c r="B3899"/>
    </row>
    <row r="3900" spans="2:2" x14ac:dyDescent="0.25">
      <c r="B3900"/>
    </row>
    <row r="3901" spans="2:2" x14ac:dyDescent="0.25">
      <c r="B3901"/>
    </row>
    <row r="3902" spans="2:2" x14ac:dyDescent="0.25">
      <c r="B3902"/>
    </row>
    <row r="3903" spans="2:2" x14ac:dyDescent="0.25">
      <c r="B3903"/>
    </row>
    <row r="3904" spans="2:2" x14ac:dyDescent="0.25">
      <c r="B3904"/>
    </row>
    <row r="3905" spans="2:2" x14ac:dyDescent="0.25">
      <c r="B3905"/>
    </row>
    <row r="3906" spans="2:2" x14ac:dyDescent="0.25">
      <c r="B3906"/>
    </row>
    <row r="3907" spans="2:2" x14ac:dyDescent="0.25">
      <c r="B3907"/>
    </row>
    <row r="3908" spans="2:2" x14ac:dyDescent="0.25">
      <c r="B3908"/>
    </row>
    <row r="3909" spans="2:2" x14ac:dyDescent="0.25">
      <c r="B3909"/>
    </row>
    <row r="3910" spans="2:2" x14ac:dyDescent="0.25">
      <c r="B3910"/>
    </row>
    <row r="3911" spans="2:2" x14ac:dyDescent="0.25">
      <c r="B3911"/>
    </row>
    <row r="3912" spans="2:2" x14ac:dyDescent="0.25">
      <c r="B3912"/>
    </row>
    <row r="3913" spans="2:2" x14ac:dyDescent="0.25">
      <c r="B3913"/>
    </row>
    <row r="3914" spans="2:2" x14ac:dyDescent="0.25">
      <c r="B3914"/>
    </row>
    <row r="3915" spans="2:2" x14ac:dyDescent="0.25">
      <c r="B3915"/>
    </row>
    <row r="3916" spans="2:2" x14ac:dyDescent="0.25">
      <c r="B3916"/>
    </row>
    <row r="3917" spans="2:2" x14ac:dyDescent="0.25">
      <c r="B3917"/>
    </row>
    <row r="3918" spans="2:2" x14ac:dyDescent="0.25">
      <c r="B3918"/>
    </row>
    <row r="3919" spans="2:2" x14ac:dyDescent="0.25">
      <c r="B3919"/>
    </row>
    <row r="3920" spans="2:2" x14ac:dyDescent="0.25">
      <c r="B3920"/>
    </row>
    <row r="3921" spans="2:2" x14ac:dyDescent="0.25">
      <c r="B3921"/>
    </row>
    <row r="3922" spans="2:2" x14ac:dyDescent="0.25">
      <c r="B3922"/>
    </row>
    <row r="3923" spans="2:2" x14ac:dyDescent="0.25">
      <c r="B3923"/>
    </row>
    <row r="3924" spans="2:2" x14ac:dyDescent="0.25">
      <c r="B3924"/>
    </row>
    <row r="3925" spans="2:2" x14ac:dyDescent="0.25">
      <c r="B3925"/>
    </row>
    <row r="3926" spans="2:2" x14ac:dyDescent="0.25">
      <c r="B3926"/>
    </row>
    <row r="3927" spans="2:2" x14ac:dyDescent="0.25">
      <c r="B3927"/>
    </row>
    <row r="3928" spans="2:2" x14ac:dyDescent="0.25">
      <c r="B3928"/>
    </row>
    <row r="3929" spans="2:2" x14ac:dyDescent="0.25">
      <c r="B3929"/>
    </row>
    <row r="3930" spans="2:2" x14ac:dyDescent="0.25">
      <c r="B3930"/>
    </row>
    <row r="3931" spans="2:2" x14ac:dyDescent="0.25">
      <c r="B3931"/>
    </row>
    <row r="3932" spans="2:2" x14ac:dyDescent="0.25">
      <c r="B3932"/>
    </row>
    <row r="3933" spans="2:2" x14ac:dyDescent="0.25">
      <c r="B3933"/>
    </row>
    <row r="3934" spans="2:2" x14ac:dyDescent="0.25">
      <c r="B3934"/>
    </row>
    <row r="3935" spans="2:2" x14ac:dyDescent="0.25">
      <c r="B3935"/>
    </row>
    <row r="3936" spans="2:2" x14ac:dyDescent="0.25">
      <c r="B3936"/>
    </row>
    <row r="3937" spans="2:2" x14ac:dyDescent="0.25">
      <c r="B3937"/>
    </row>
    <row r="3938" spans="2:2" x14ac:dyDescent="0.25">
      <c r="B3938"/>
    </row>
    <row r="3939" spans="2:2" x14ac:dyDescent="0.25">
      <c r="B3939"/>
    </row>
    <row r="3940" spans="2:2" x14ac:dyDescent="0.25">
      <c r="B3940"/>
    </row>
    <row r="3941" spans="2:2" x14ac:dyDescent="0.25">
      <c r="B3941"/>
    </row>
    <row r="3942" spans="2:2" x14ac:dyDescent="0.25">
      <c r="B3942"/>
    </row>
    <row r="3943" spans="2:2" x14ac:dyDescent="0.25">
      <c r="B3943"/>
    </row>
    <row r="3944" spans="2:2" x14ac:dyDescent="0.25">
      <c r="B3944"/>
    </row>
    <row r="3945" spans="2:2" x14ac:dyDescent="0.25">
      <c r="B3945"/>
    </row>
    <row r="3946" spans="2:2" x14ac:dyDescent="0.25">
      <c r="B3946"/>
    </row>
    <row r="3947" spans="2:2" x14ac:dyDescent="0.25">
      <c r="B3947"/>
    </row>
    <row r="3948" spans="2:2" x14ac:dyDescent="0.25">
      <c r="B3948"/>
    </row>
    <row r="3949" spans="2:2" x14ac:dyDescent="0.25">
      <c r="B3949"/>
    </row>
    <row r="3950" spans="2:2" x14ac:dyDescent="0.25">
      <c r="B3950"/>
    </row>
    <row r="3951" spans="2:2" x14ac:dyDescent="0.25">
      <c r="B3951"/>
    </row>
    <row r="3952" spans="2:2" x14ac:dyDescent="0.25">
      <c r="B3952"/>
    </row>
    <row r="3953" spans="2:2" x14ac:dyDescent="0.25">
      <c r="B3953"/>
    </row>
    <row r="3954" spans="2:2" x14ac:dyDescent="0.25">
      <c r="B3954"/>
    </row>
    <row r="3955" spans="2:2" x14ac:dyDescent="0.25">
      <c r="B3955"/>
    </row>
    <row r="3956" spans="2:2" x14ac:dyDescent="0.25">
      <c r="B3956"/>
    </row>
    <row r="3957" spans="2:2" x14ac:dyDescent="0.25">
      <c r="B3957"/>
    </row>
    <row r="3958" spans="2:2" x14ac:dyDescent="0.25">
      <c r="B3958"/>
    </row>
    <row r="3959" spans="2:2" x14ac:dyDescent="0.25">
      <c r="B3959"/>
    </row>
    <row r="3960" spans="2:2" x14ac:dyDescent="0.25">
      <c r="B3960"/>
    </row>
    <row r="3961" spans="2:2" x14ac:dyDescent="0.25">
      <c r="B3961"/>
    </row>
    <row r="3962" spans="2:2" x14ac:dyDescent="0.25">
      <c r="B3962"/>
    </row>
    <row r="3963" spans="2:2" x14ac:dyDescent="0.25">
      <c r="B3963"/>
    </row>
    <row r="3964" spans="2:2" x14ac:dyDescent="0.25">
      <c r="B3964"/>
    </row>
    <row r="3965" spans="2:2" x14ac:dyDescent="0.25">
      <c r="B3965"/>
    </row>
    <row r="3966" spans="2:2" x14ac:dyDescent="0.25">
      <c r="B3966"/>
    </row>
    <row r="3967" spans="2:2" x14ac:dyDescent="0.25">
      <c r="B3967"/>
    </row>
    <row r="3968" spans="2:2" x14ac:dyDescent="0.25">
      <c r="B3968"/>
    </row>
    <row r="3969" spans="2:2" x14ac:dyDescent="0.25">
      <c r="B3969"/>
    </row>
    <row r="3970" spans="2:2" x14ac:dyDescent="0.25">
      <c r="B3970"/>
    </row>
    <row r="3971" spans="2:2" x14ac:dyDescent="0.25">
      <c r="B3971"/>
    </row>
    <row r="3972" spans="2:2" x14ac:dyDescent="0.25">
      <c r="B3972"/>
    </row>
    <row r="3973" spans="2:2" x14ac:dyDescent="0.25">
      <c r="B3973"/>
    </row>
    <row r="3974" spans="2:2" x14ac:dyDescent="0.25">
      <c r="B3974"/>
    </row>
    <row r="3975" spans="2:2" x14ac:dyDescent="0.25">
      <c r="B3975"/>
    </row>
    <row r="3976" spans="2:2" x14ac:dyDescent="0.25">
      <c r="B3976"/>
    </row>
    <row r="3977" spans="2:2" x14ac:dyDescent="0.25">
      <c r="B3977"/>
    </row>
    <row r="3978" spans="2:2" x14ac:dyDescent="0.25">
      <c r="B3978"/>
    </row>
    <row r="3979" spans="2:2" x14ac:dyDescent="0.25">
      <c r="B3979"/>
    </row>
    <row r="3980" spans="2:2" x14ac:dyDescent="0.25">
      <c r="B3980"/>
    </row>
    <row r="3981" spans="2:2" x14ac:dyDescent="0.25">
      <c r="B3981"/>
    </row>
    <row r="3982" spans="2:2" x14ac:dyDescent="0.25">
      <c r="B3982"/>
    </row>
    <row r="3983" spans="2:2" x14ac:dyDescent="0.25">
      <c r="B3983"/>
    </row>
    <row r="3984" spans="2:2" x14ac:dyDescent="0.25">
      <c r="B3984"/>
    </row>
    <row r="3985" spans="2:2" x14ac:dyDescent="0.25">
      <c r="B3985"/>
    </row>
    <row r="3986" spans="2:2" x14ac:dyDescent="0.25">
      <c r="B3986"/>
    </row>
    <row r="3987" spans="2:2" x14ac:dyDescent="0.25">
      <c r="B3987"/>
    </row>
    <row r="3988" spans="2:2" x14ac:dyDescent="0.25">
      <c r="B3988"/>
    </row>
    <row r="3989" spans="2:2" x14ac:dyDescent="0.25">
      <c r="B3989"/>
    </row>
    <row r="3990" spans="2:2" x14ac:dyDescent="0.25">
      <c r="B3990"/>
    </row>
    <row r="3991" spans="2:2" x14ac:dyDescent="0.25">
      <c r="B3991"/>
    </row>
    <row r="3992" spans="2:2" x14ac:dyDescent="0.25">
      <c r="B3992"/>
    </row>
    <row r="3993" spans="2:2" x14ac:dyDescent="0.25">
      <c r="B3993"/>
    </row>
    <row r="3994" spans="2:2" x14ac:dyDescent="0.25">
      <c r="B3994"/>
    </row>
    <row r="3995" spans="2:2" x14ac:dyDescent="0.25">
      <c r="B3995"/>
    </row>
    <row r="3996" spans="2:2" x14ac:dyDescent="0.25">
      <c r="B3996"/>
    </row>
    <row r="3997" spans="2:2" x14ac:dyDescent="0.25">
      <c r="B3997"/>
    </row>
    <row r="3998" spans="2:2" x14ac:dyDescent="0.25">
      <c r="B3998"/>
    </row>
    <row r="3999" spans="2:2" x14ac:dyDescent="0.25">
      <c r="B3999"/>
    </row>
    <row r="4000" spans="2:2" x14ac:dyDescent="0.25">
      <c r="B4000"/>
    </row>
    <row r="4001" spans="2:2" x14ac:dyDescent="0.25">
      <c r="B4001"/>
    </row>
    <row r="4002" spans="2:2" x14ac:dyDescent="0.25">
      <c r="B4002"/>
    </row>
    <row r="4003" spans="2:2" x14ac:dyDescent="0.25">
      <c r="B4003"/>
    </row>
    <row r="4004" spans="2:2" x14ac:dyDescent="0.25">
      <c r="B4004"/>
    </row>
    <row r="4005" spans="2:2" x14ac:dyDescent="0.25">
      <c r="B4005"/>
    </row>
    <row r="4006" spans="2:2" x14ac:dyDescent="0.25">
      <c r="B4006"/>
    </row>
    <row r="4007" spans="2:2" x14ac:dyDescent="0.25">
      <c r="B4007"/>
    </row>
    <row r="4008" spans="2:2" x14ac:dyDescent="0.25">
      <c r="B4008"/>
    </row>
    <row r="4009" spans="2:2" x14ac:dyDescent="0.25">
      <c r="B4009"/>
    </row>
    <row r="4010" spans="2:2" x14ac:dyDescent="0.25">
      <c r="B4010"/>
    </row>
    <row r="4011" spans="2:2" x14ac:dyDescent="0.25">
      <c r="B4011"/>
    </row>
    <row r="4012" spans="2:2" x14ac:dyDescent="0.25">
      <c r="B4012"/>
    </row>
    <row r="4013" spans="2:2" x14ac:dyDescent="0.25">
      <c r="B4013"/>
    </row>
    <row r="4014" spans="2:2" x14ac:dyDescent="0.25">
      <c r="B4014"/>
    </row>
    <row r="4015" spans="2:2" x14ac:dyDescent="0.25">
      <c r="B4015"/>
    </row>
    <row r="4016" spans="2:2" x14ac:dyDescent="0.25">
      <c r="B4016"/>
    </row>
    <row r="4017" spans="2:2" x14ac:dyDescent="0.25">
      <c r="B4017"/>
    </row>
    <row r="4018" spans="2:2" x14ac:dyDescent="0.25">
      <c r="B4018"/>
    </row>
    <row r="4019" spans="2:2" x14ac:dyDescent="0.25">
      <c r="B4019"/>
    </row>
    <row r="4020" spans="2:2" x14ac:dyDescent="0.25">
      <c r="B4020"/>
    </row>
    <row r="4021" spans="2:2" x14ac:dyDescent="0.25">
      <c r="B4021"/>
    </row>
    <row r="4022" spans="2:2" x14ac:dyDescent="0.25">
      <c r="B4022"/>
    </row>
    <row r="4023" spans="2:2" x14ac:dyDescent="0.25">
      <c r="B4023"/>
    </row>
    <row r="4024" spans="2:2" x14ac:dyDescent="0.25">
      <c r="B4024"/>
    </row>
    <row r="4025" spans="2:2" x14ac:dyDescent="0.25">
      <c r="B4025"/>
    </row>
    <row r="4026" spans="2:2" x14ac:dyDescent="0.25">
      <c r="B4026"/>
    </row>
    <row r="4027" spans="2:2" x14ac:dyDescent="0.25">
      <c r="B4027"/>
    </row>
    <row r="4028" spans="2:2" x14ac:dyDescent="0.25">
      <c r="B4028"/>
    </row>
    <row r="4029" spans="2:2" x14ac:dyDescent="0.25">
      <c r="B4029"/>
    </row>
    <row r="4030" spans="2:2" x14ac:dyDescent="0.25">
      <c r="B4030"/>
    </row>
    <row r="4031" spans="2:2" x14ac:dyDescent="0.25">
      <c r="B4031"/>
    </row>
    <row r="4032" spans="2:2" x14ac:dyDescent="0.25">
      <c r="B4032"/>
    </row>
    <row r="4033" spans="2:2" x14ac:dyDescent="0.25">
      <c r="B4033"/>
    </row>
    <row r="4034" spans="2:2" x14ac:dyDescent="0.25">
      <c r="B4034"/>
    </row>
    <row r="4035" spans="2:2" x14ac:dyDescent="0.25">
      <c r="B4035"/>
    </row>
    <row r="4036" spans="2:2" x14ac:dyDescent="0.25">
      <c r="B4036"/>
    </row>
    <row r="4037" spans="2:2" x14ac:dyDescent="0.25">
      <c r="B4037"/>
    </row>
    <row r="4038" spans="2:2" x14ac:dyDescent="0.25">
      <c r="B4038"/>
    </row>
    <row r="4039" spans="2:2" x14ac:dyDescent="0.25">
      <c r="B4039"/>
    </row>
    <row r="4040" spans="2:2" x14ac:dyDescent="0.25">
      <c r="B4040"/>
    </row>
    <row r="4041" spans="2:2" x14ac:dyDescent="0.25">
      <c r="B4041"/>
    </row>
    <row r="4042" spans="2:2" x14ac:dyDescent="0.25">
      <c r="B4042"/>
    </row>
    <row r="4043" spans="2:2" x14ac:dyDescent="0.25">
      <c r="B4043"/>
    </row>
    <row r="4044" spans="2:2" x14ac:dyDescent="0.25">
      <c r="B4044"/>
    </row>
    <row r="4045" spans="2:2" x14ac:dyDescent="0.25">
      <c r="B4045"/>
    </row>
    <row r="4046" spans="2:2" x14ac:dyDescent="0.25">
      <c r="B4046"/>
    </row>
    <row r="4047" spans="2:2" x14ac:dyDescent="0.25">
      <c r="B4047"/>
    </row>
    <row r="4048" spans="2:2" x14ac:dyDescent="0.25">
      <c r="B4048"/>
    </row>
    <row r="4049" spans="2:2" x14ac:dyDescent="0.25">
      <c r="B4049"/>
    </row>
    <row r="4050" spans="2:2" x14ac:dyDescent="0.25">
      <c r="B4050"/>
    </row>
    <row r="4051" spans="2:2" x14ac:dyDescent="0.25">
      <c r="B4051"/>
    </row>
    <row r="4052" spans="2:2" x14ac:dyDescent="0.25">
      <c r="B4052"/>
    </row>
    <row r="4053" spans="2:2" x14ac:dyDescent="0.25">
      <c r="B4053"/>
    </row>
    <row r="4054" spans="2:2" x14ac:dyDescent="0.25">
      <c r="B4054"/>
    </row>
    <row r="4055" spans="2:2" x14ac:dyDescent="0.25">
      <c r="B4055"/>
    </row>
    <row r="4056" spans="2:2" x14ac:dyDescent="0.25">
      <c r="B4056"/>
    </row>
    <row r="4057" spans="2:2" x14ac:dyDescent="0.25">
      <c r="B4057"/>
    </row>
    <row r="4058" spans="2:2" x14ac:dyDescent="0.25">
      <c r="B4058"/>
    </row>
    <row r="4059" spans="2:2" x14ac:dyDescent="0.25">
      <c r="B4059"/>
    </row>
    <row r="4060" spans="2:2" x14ac:dyDescent="0.25">
      <c r="B4060"/>
    </row>
    <row r="4061" spans="2:2" x14ac:dyDescent="0.25">
      <c r="B4061"/>
    </row>
    <row r="4062" spans="2:2" x14ac:dyDescent="0.25">
      <c r="B4062"/>
    </row>
    <row r="4063" spans="2:2" x14ac:dyDescent="0.25">
      <c r="B4063"/>
    </row>
    <row r="4064" spans="2:2" x14ac:dyDescent="0.25">
      <c r="B4064"/>
    </row>
    <row r="4065" spans="2:2" x14ac:dyDescent="0.25">
      <c r="B4065"/>
    </row>
    <row r="4066" spans="2:2" x14ac:dyDescent="0.25">
      <c r="B4066"/>
    </row>
    <row r="4067" spans="2:2" x14ac:dyDescent="0.25">
      <c r="B4067"/>
    </row>
    <row r="4068" spans="2:2" x14ac:dyDescent="0.25">
      <c r="B4068"/>
    </row>
    <row r="4069" spans="2:2" x14ac:dyDescent="0.25">
      <c r="B4069"/>
    </row>
    <row r="4070" spans="2:2" x14ac:dyDescent="0.25">
      <c r="B4070"/>
    </row>
    <row r="4071" spans="2:2" x14ac:dyDescent="0.25">
      <c r="B4071"/>
    </row>
    <row r="4072" spans="2:2" x14ac:dyDescent="0.25">
      <c r="B4072"/>
    </row>
    <row r="4073" spans="2:2" x14ac:dyDescent="0.25">
      <c r="B4073"/>
    </row>
    <row r="4074" spans="2:2" x14ac:dyDescent="0.25">
      <c r="B4074"/>
    </row>
    <row r="4075" spans="2:2" x14ac:dyDescent="0.25">
      <c r="B4075"/>
    </row>
    <row r="4076" spans="2:2" x14ac:dyDescent="0.25">
      <c r="B4076"/>
    </row>
    <row r="4077" spans="2:2" x14ac:dyDescent="0.25">
      <c r="B4077"/>
    </row>
    <row r="4078" spans="2:2" x14ac:dyDescent="0.25">
      <c r="B4078"/>
    </row>
    <row r="4079" spans="2:2" x14ac:dyDescent="0.25">
      <c r="B4079"/>
    </row>
    <row r="4080" spans="2:2" x14ac:dyDescent="0.25">
      <c r="B4080"/>
    </row>
    <row r="4081" spans="2:2" x14ac:dyDescent="0.25">
      <c r="B4081"/>
    </row>
    <row r="4082" spans="2:2" x14ac:dyDescent="0.25">
      <c r="B4082"/>
    </row>
    <row r="4083" spans="2:2" x14ac:dyDescent="0.25">
      <c r="B4083"/>
    </row>
    <row r="4084" spans="2:2" x14ac:dyDescent="0.25">
      <c r="B4084"/>
    </row>
    <row r="4085" spans="2:2" x14ac:dyDescent="0.25">
      <c r="B4085"/>
    </row>
    <row r="4086" spans="2:2" x14ac:dyDescent="0.25">
      <c r="B4086"/>
    </row>
    <row r="4087" spans="2:2" x14ac:dyDescent="0.25">
      <c r="B4087"/>
    </row>
    <row r="4088" spans="2:2" x14ac:dyDescent="0.25">
      <c r="B4088"/>
    </row>
    <row r="4089" spans="2:2" x14ac:dyDescent="0.25">
      <c r="B4089"/>
    </row>
    <row r="4090" spans="2:2" x14ac:dyDescent="0.25">
      <c r="B4090"/>
    </row>
    <row r="4091" spans="2:2" x14ac:dyDescent="0.25">
      <c r="B4091"/>
    </row>
    <row r="4092" spans="2:2" x14ac:dyDescent="0.25">
      <c r="B4092"/>
    </row>
    <row r="4093" spans="2:2" x14ac:dyDescent="0.25">
      <c r="B4093"/>
    </row>
    <row r="4094" spans="2:2" x14ac:dyDescent="0.25">
      <c r="B4094"/>
    </row>
    <row r="4095" spans="2:2" x14ac:dyDescent="0.25">
      <c r="B4095"/>
    </row>
    <row r="4096" spans="2:2" x14ac:dyDescent="0.25">
      <c r="B4096"/>
    </row>
    <row r="4097" spans="2:2" x14ac:dyDescent="0.25">
      <c r="B4097"/>
    </row>
    <row r="4098" spans="2:2" x14ac:dyDescent="0.25">
      <c r="B4098"/>
    </row>
    <row r="4099" spans="2:2" x14ac:dyDescent="0.25">
      <c r="B4099"/>
    </row>
    <row r="4100" spans="2:2" x14ac:dyDescent="0.25">
      <c r="B4100"/>
    </row>
    <row r="4101" spans="2:2" x14ac:dyDescent="0.25">
      <c r="B4101"/>
    </row>
    <row r="4102" spans="2:2" x14ac:dyDescent="0.25">
      <c r="B4102"/>
    </row>
    <row r="4103" spans="2:2" x14ac:dyDescent="0.25">
      <c r="B4103"/>
    </row>
    <row r="4104" spans="2:2" x14ac:dyDescent="0.25">
      <c r="B4104"/>
    </row>
    <row r="4105" spans="2:2" x14ac:dyDescent="0.25">
      <c r="B4105"/>
    </row>
    <row r="4106" spans="2:2" x14ac:dyDescent="0.25">
      <c r="B4106"/>
    </row>
    <row r="4107" spans="2:2" x14ac:dyDescent="0.25">
      <c r="B4107"/>
    </row>
    <row r="4108" spans="2:2" x14ac:dyDescent="0.25">
      <c r="B4108"/>
    </row>
    <row r="4109" spans="2:2" x14ac:dyDescent="0.25">
      <c r="B4109"/>
    </row>
    <row r="4110" spans="2:2" x14ac:dyDescent="0.25">
      <c r="B4110"/>
    </row>
    <row r="4111" spans="2:2" x14ac:dyDescent="0.25">
      <c r="B4111"/>
    </row>
    <row r="4112" spans="2:2" x14ac:dyDescent="0.25">
      <c r="B4112"/>
    </row>
    <row r="4113" spans="2:2" x14ac:dyDescent="0.25">
      <c r="B4113"/>
    </row>
    <row r="4114" spans="2:2" x14ac:dyDescent="0.25">
      <c r="B4114"/>
    </row>
    <row r="4115" spans="2:2" x14ac:dyDescent="0.25">
      <c r="B4115"/>
    </row>
    <row r="4116" spans="2:2" x14ac:dyDescent="0.25">
      <c r="B4116"/>
    </row>
    <row r="4117" spans="2:2" x14ac:dyDescent="0.25">
      <c r="B4117"/>
    </row>
    <row r="4118" spans="2:2" x14ac:dyDescent="0.25">
      <c r="B4118"/>
    </row>
    <row r="4119" spans="2:2" x14ac:dyDescent="0.25">
      <c r="B4119"/>
    </row>
    <row r="4120" spans="2:2" x14ac:dyDescent="0.25">
      <c r="B4120"/>
    </row>
    <row r="4121" spans="2:2" x14ac:dyDescent="0.25">
      <c r="B4121"/>
    </row>
    <row r="4122" spans="2:2" x14ac:dyDescent="0.25">
      <c r="B4122"/>
    </row>
    <row r="4123" spans="2:2" x14ac:dyDescent="0.25">
      <c r="B4123"/>
    </row>
    <row r="4124" spans="2:2" x14ac:dyDescent="0.25">
      <c r="B4124"/>
    </row>
    <row r="4125" spans="2:2" x14ac:dyDescent="0.25">
      <c r="B4125"/>
    </row>
    <row r="4126" spans="2:2" x14ac:dyDescent="0.25">
      <c r="B4126"/>
    </row>
    <row r="4127" spans="2:2" x14ac:dyDescent="0.25">
      <c r="B4127"/>
    </row>
    <row r="4128" spans="2:2" x14ac:dyDescent="0.25">
      <c r="B4128"/>
    </row>
    <row r="4129" spans="2:2" x14ac:dyDescent="0.25">
      <c r="B4129"/>
    </row>
    <row r="4130" spans="2:2" x14ac:dyDescent="0.25">
      <c r="B4130"/>
    </row>
    <row r="4131" spans="2:2" x14ac:dyDescent="0.25">
      <c r="B4131"/>
    </row>
    <row r="4132" spans="2:2" x14ac:dyDescent="0.25">
      <c r="B4132"/>
    </row>
    <row r="4133" spans="2:2" x14ac:dyDescent="0.25">
      <c r="B4133"/>
    </row>
    <row r="4134" spans="2:2" x14ac:dyDescent="0.25">
      <c r="B4134"/>
    </row>
    <row r="4135" spans="2:2" x14ac:dyDescent="0.25">
      <c r="B4135"/>
    </row>
    <row r="4136" spans="2:2" x14ac:dyDescent="0.25">
      <c r="B4136"/>
    </row>
    <row r="4137" spans="2:2" x14ac:dyDescent="0.25">
      <c r="B4137"/>
    </row>
    <row r="4138" spans="2:2" x14ac:dyDescent="0.25">
      <c r="B4138"/>
    </row>
    <row r="4139" spans="2:2" x14ac:dyDescent="0.25">
      <c r="B4139"/>
    </row>
    <row r="4140" spans="2:2" x14ac:dyDescent="0.25">
      <c r="B4140"/>
    </row>
    <row r="4141" spans="2:2" x14ac:dyDescent="0.25">
      <c r="B4141"/>
    </row>
    <row r="4142" spans="2:2" x14ac:dyDescent="0.25">
      <c r="B4142"/>
    </row>
    <row r="4143" spans="2:2" x14ac:dyDescent="0.25">
      <c r="B4143"/>
    </row>
    <row r="4144" spans="2:2" x14ac:dyDescent="0.25">
      <c r="B4144"/>
    </row>
    <row r="4145" spans="2:2" x14ac:dyDescent="0.25">
      <c r="B4145"/>
    </row>
    <row r="4146" spans="2:2" x14ac:dyDescent="0.25">
      <c r="B4146"/>
    </row>
    <row r="4147" spans="2:2" x14ac:dyDescent="0.25">
      <c r="B4147"/>
    </row>
    <row r="4148" spans="2:2" x14ac:dyDescent="0.25">
      <c r="B4148"/>
    </row>
    <row r="4149" spans="2:2" x14ac:dyDescent="0.25">
      <c r="B4149"/>
    </row>
    <row r="4150" spans="2:2" x14ac:dyDescent="0.25">
      <c r="B4150"/>
    </row>
    <row r="4151" spans="2:2" x14ac:dyDescent="0.25">
      <c r="B4151"/>
    </row>
    <row r="4152" spans="2:2" x14ac:dyDescent="0.25">
      <c r="B4152"/>
    </row>
    <row r="4153" spans="2:2" x14ac:dyDescent="0.25">
      <c r="B4153"/>
    </row>
    <row r="4154" spans="2:2" x14ac:dyDescent="0.25">
      <c r="B4154"/>
    </row>
    <row r="4155" spans="2:2" x14ac:dyDescent="0.25">
      <c r="B4155"/>
    </row>
    <row r="4156" spans="2:2" x14ac:dyDescent="0.25">
      <c r="B4156"/>
    </row>
    <row r="4157" spans="2:2" x14ac:dyDescent="0.25">
      <c r="B4157"/>
    </row>
    <row r="4158" spans="2:2" x14ac:dyDescent="0.25">
      <c r="B4158"/>
    </row>
    <row r="4159" spans="2:2" x14ac:dyDescent="0.25">
      <c r="B4159"/>
    </row>
    <row r="4160" spans="2:2" x14ac:dyDescent="0.25">
      <c r="B4160"/>
    </row>
    <row r="4161" spans="2:2" x14ac:dyDescent="0.25">
      <c r="B4161"/>
    </row>
    <row r="4162" spans="2:2" x14ac:dyDescent="0.25">
      <c r="B4162"/>
    </row>
    <row r="4163" spans="2:2" x14ac:dyDescent="0.25">
      <c r="B4163"/>
    </row>
    <row r="4164" spans="2:2" x14ac:dyDescent="0.25">
      <c r="B4164"/>
    </row>
    <row r="4165" spans="2:2" x14ac:dyDescent="0.25">
      <c r="B4165"/>
    </row>
    <row r="4166" spans="2:2" x14ac:dyDescent="0.25">
      <c r="B4166"/>
    </row>
    <row r="4167" spans="2:2" x14ac:dyDescent="0.25">
      <c r="B4167"/>
    </row>
    <row r="4168" spans="2:2" x14ac:dyDescent="0.25">
      <c r="B4168"/>
    </row>
    <row r="4169" spans="2:2" x14ac:dyDescent="0.25">
      <c r="B4169"/>
    </row>
    <row r="4170" spans="2:2" x14ac:dyDescent="0.25">
      <c r="B4170"/>
    </row>
    <row r="4171" spans="2:2" x14ac:dyDescent="0.25">
      <c r="B4171"/>
    </row>
    <row r="4172" spans="2:2" x14ac:dyDescent="0.25">
      <c r="B4172"/>
    </row>
    <row r="4173" spans="2:2" x14ac:dyDescent="0.25">
      <c r="B4173"/>
    </row>
    <row r="4174" spans="2:2" x14ac:dyDescent="0.25">
      <c r="B4174"/>
    </row>
    <row r="4175" spans="2:2" x14ac:dyDescent="0.25">
      <c r="B4175"/>
    </row>
    <row r="4176" spans="2:2" x14ac:dyDescent="0.25">
      <c r="B4176"/>
    </row>
    <row r="4177" spans="2:2" x14ac:dyDescent="0.25">
      <c r="B4177"/>
    </row>
    <row r="4178" spans="2:2" x14ac:dyDescent="0.25">
      <c r="B4178"/>
    </row>
    <row r="4179" spans="2:2" x14ac:dyDescent="0.25">
      <c r="B4179"/>
    </row>
    <row r="4180" spans="2:2" x14ac:dyDescent="0.25">
      <c r="B4180"/>
    </row>
    <row r="4181" spans="2:2" x14ac:dyDescent="0.25">
      <c r="B4181"/>
    </row>
    <row r="4182" spans="2:2" x14ac:dyDescent="0.25">
      <c r="B4182"/>
    </row>
    <row r="4183" spans="2:2" x14ac:dyDescent="0.25">
      <c r="B4183"/>
    </row>
    <row r="4184" spans="2:2" x14ac:dyDescent="0.25">
      <c r="B4184"/>
    </row>
    <row r="4185" spans="2:2" x14ac:dyDescent="0.25">
      <c r="B4185"/>
    </row>
    <row r="4186" spans="2:2" x14ac:dyDescent="0.25">
      <c r="B4186"/>
    </row>
    <row r="4187" spans="2:2" x14ac:dyDescent="0.25">
      <c r="B4187"/>
    </row>
    <row r="4188" spans="2:2" x14ac:dyDescent="0.25">
      <c r="B4188"/>
    </row>
    <row r="4189" spans="2:2" x14ac:dyDescent="0.25">
      <c r="B4189"/>
    </row>
    <row r="4190" spans="2:2" x14ac:dyDescent="0.25">
      <c r="B4190"/>
    </row>
    <row r="4191" spans="2:2" x14ac:dyDescent="0.25">
      <c r="B4191"/>
    </row>
    <row r="4192" spans="2:2" x14ac:dyDescent="0.25">
      <c r="B4192"/>
    </row>
    <row r="4193" spans="2:2" x14ac:dyDescent="0.25">
      <c r="B4193"/>
    </row>
    <row r="4194" spans="2:2" x14ac:dyDescent="0.25">
      <c r="B4194"/>
    </row>
    <row r="4195" spans="2:2" x14ac:dyDescent="0.25">
      <c r="B4195"/>
    </row>
    <row r="4196" spans="2:2" x14ac:dyDescent="0.25">
      <c r="B4196"/>
    </row>
    <row r="4197" spans="2:2" x14ac:dyDescent="0.25">
      <c r="B4197"/>
    </row>
    <row r="4198" spans="2:2" x14ac:dyDescent="0.25">
      <c r="B4198"/>
    </row>
    <row r="4199" spans="2:2" x14ac:dyDescent="0.25">
      <c r="B4199"/>
    </row>
    <row r="4200" spans="2:2" x14ac:dyDescent="0.25">
      <c r="B4200"/>
    </row>
    <row r="4201" spans="2:2" x14ac:dyDescent="0.25">
      <c r="B4201"/>
    </row>
    <row r="4202" spans="2:2" x14ac:dyDescent="0.25">
      <c r="B4202"/>
    </row>
    <row r="4203" spans="2:2" x14ac:dyDescent="0.25">
      <c r="B4203"/>
    </row>
    <row r="4204" spans="2:2" x14ac:dyDescent="0.25">
      <c r="B4204"/>
    </row>
    <row r="4205" spans="2:2" x14ac:dyDescent="0.25">
      <c r="B4205"/>
    </row>
    <row r="4206" spans="2:2" x14ac:dyDescent="0.25">
      <c r="B4206"/>
    </row>
    <row r="4207" spans="2:2" x14ac:dyDescent="0.25">
      <c r="B4207"/>
    </row>
    <row r="4208" spans="2:2" x14ac:dyDescent="0.25">
      <c r="B4208"/>
    </row>
    <row r="4209" spans="2:2" x14ac:dyDescent="0.25">
      <c r="B4209"/>
    </row>
    <row r="4210" spans="2:2" x14ac:dyDescent="0.25">
      <c r="B4210"/>
    </row>
    <row r="4211" spans="2:2" x14ac:dyDescent="0.25">
      <c r="B4211"/>
    </row>
    <row r="4212" spans="2:2" x14ac:dyDescent="0.25">
      <c r="B4212"/>
    </row>
    <row r="4213" spans="2:2" x14ac:dyDescent="0.25">
      <c r="B4213"/>
    </row>
    <row r="4214" spans="2:2" x14ac:dyDescent="0.25">
      <c r="B4214"/>
    </row>
    <row r="4215" spans="2:2" x14ac:dyDescent="0.25">
      <c r="B4215"/>
    </row>
    <row r="4216" spans="2:2" x14ac:dyDescent="0.25">
      <c r="B4216"/>
    </row>
    <row r="4217" spans="2:2" x14ac:dyDescent="0.25">
      <c r="B4217"/>
    </row>
    <row r="4218" spans="2:2" x14ac:dyDescent="0.25">
      <c r="B4218"/>
    </row>
    <row r="4219" spans="2:2" x14ac:dyDescent="0.25">
      <c r="B4219"/>
    </row>
    <row r="4220" spans="2:2" x14ac:dyDescent="0.25">
      <c r="B4220"/>
    </row>
    <row r="4221" spans="2:2" x14ac:dyDescent="0.25">
      <c r="B4221"/>
    </row>
    <row r="4222" spans="2:2" x14ac:dyDescent="0.25">
      <c r="B4222"/>
    </row>
    <row r="4223" spans="2:2" x14ac:dyDescent="0.25">
      <c r="B4223"/>
    </row>
    <row r="4224" spans="2:2" x14ac:dyDescent="0.25">
      <c r="B4224"/>
    </row>
    <row r="4225" spans="2:2" x14ac:dyDescent="0.25">
      <c r="B4225"/>
    </row>
    <row r="4226" spans="2:2" x14ac:dyDescent="0.25">
      <c r="B4226"/>
    </row>
    <row r="4227" spans="2:2" x14ac:dyDescent="0.25">
      <c r="B4227"/>
    </row>
    <row r="4228" spans="2:2" x14ac:dyDescent="0.25">
      <c r="B4228"/>
    </row>
    <row r="4229" spans="2:2" x14ac:dyDescent="0.25">
      <c r="B4229"/>
    </row>
    <row r="4230" spans="2:2" x14ac:dyDescent="0.25">
      <c r="B4230"/>
    </row>
    <row r="4231" spans="2:2" x14ac:dyDescent="0.25">
      <c r="B4231"/>
    </row>
    <row r="4232" spans="2:2" x14ac:dyDescent="0.25">
      <c r="B4232"/>
    </row>
    <row r="4233" spans="2:2" x14ac:dyDescent="0.25">
      <c r="B4233"/>
    </row>
    <row r="4234" spans="2:2" x14ac:dyDescent="0.25">
      <c r="B4234"/>
    </row>
    <row r="4235" spans="2:2" x14ac:dyDescent="0.25">
      <c r="B4235"/>
    </row>
    <row r="4236" spans="2:2" x14ac:dyDescent="0.25">
      <c r="B4236"/>
    </row>
    <row r="4237" spans="2:2" x14ac:dyDescent="0.25">
      <c r="B4237"/>
    </row>
    <row r="4238" spans="2:2" x14ac:dyDescent="0.25">
      <c r="B4238"/>
    </row>
    <row r="4239" spans="2:2" x14ac:dyDescent="0.25">
      <c r="B4239"/>
    </row>
    <row r="4240" spans="2:2" x14ac:dyDescent="0.25">
      <c r="B4240"/>
    </row>
    <row r="4241" spans="2:2" x14ac:dyDescent="0.25">
      <c r="B4241"/>
    </row>
    <row r="4242" spans="2:2" x14ac:dyDescent="0.25">
      <c r="B4242"/>
    </row>
    <row r="4243" spans="2:2" x14ac:dyDescent="0.25">
      <c r="B4243"/>
    </row>
    <row r="4244" spans="2:2" x14ac:dyDescent="0.25">
      <c r="B4244"/>
    </row>
    <row r="4245" spans="2:2" x14ac:dyDescent="0.25">
      <c r="B4245"/>
    </row>
    <row r="4246" spans="2:2" x14ac:dyDescent="0.25">
      <c r="B4246"/>
    </row>
    <row r="4247" spans="2:2" x14ac:dyDescent="0.25">
      <c r="B4247"/>
    </row>
    <row r="4248" spans="2:2" x14ac:dyDescent="0.25">
      <c r="B4248"/>
    </row>
    <row r="4249" spans="2:2" x14ac:dyDescent="0.25">
      <c r="B4249"/>
    </row>
    <row r="4250" spans="2:2" x14ac:dyDescent="0.25">
      <c r="B4250"/>
    </row>
    <row r="4251" spans="2:2" x14ac:dyDescent="0.25">
      <c r="B4251"/>
    </row>
    <row r="4252" spans="2:2" x14ac:dyDescent="0.25">
      <c r="B4252"/>
    </row>
    <row r="4253" spans="2:2" x14ac:dyDescent="0.25">
      <c r="B4253"/>
    </row>
    <row r="4254" spans="2:2" x14ac:dyDescent="0.25">
      <c r="B4254"/>
    </row>
    <row r="4255" spans="2:2" x14ac:dyDescent="0.25">
      <c r="B4255"/>
    </row>
    <row r="4256" spans="2:2" x14ac:dyDescent="0.25">
      <c r="B4256"/>
    </row>
    <row r="4257" spans="2:2" x14ac:dyDescent="0.25">
      <c r="B4257"/>
    </row>
    <row r="4258" spans="2:2" x14ac:dyDescent="0.25">
      <c r="B4258"/>
    </row>
    <row r="4259" spans="2:2" x14ac:dyDescent="0.25">
      <c r="B4259"/>
    </row>
    <row r="4260" spans="2:2" x14ac:dyDescent="0.25">
      <c r="B4260"/>
    </row>
    <row r="4261" spans="2:2" x14ac:dyDescent="0.25">
      <c r="B4261"/>
    </row>
    <row r="4262" spans="2:2" x14ac:dyDescent="0.25">
      <c r="B4262"/>
    </row>
    <row r="4263" spans="2:2" x14ac:dyDescent="0.25">
      <c r="B4263"/>
    </row>
    <row r="4264" spans="2:2" x14ac:dyDescent="0.25">
      <c r="B4264"/>
    </row>
    <row r="4265" spans="2:2" x14ac:dyDescent="0.25">
      <c r="B4265"/>
    </row>
    <row r="4266" spans="2:2" x14ac:dyDescent="0.25">
      <c r="B4266"/>
    </row>
    <row r="4267" spans="2:2" x14ac:dyDescent="0.25">
      <c r="B4267"/>
    </row>
    <row r="4268" spans="2:2" x14ac:dyDescent="0.25">
      <c r="B4268"/>
    </row>
    <row r="4269" spans="2:2" x14ac:dyDescent="0.25">
      <c r="B4269"/>
    </row>
    <row r="4270" spans="2:2" x14ac:dyDescent="0.25">
      <c r="B4270"/>
    </row>
    <row r="4271" spans="2:2" x14ac:dyDescent="0.25">
      <c r="B4271"/>
    </row>
    <row r="4272" spans="2:2" x14ac:dyDescent="0.25">
      <c r="B4272"/>
    </row>
    <row r="4273" spans="2:2" x14ac:dyDescent="0.25">
      <c r="B4273"/>
    </row>
    <row r="4274" spans="2:2" x14ac:dyDescent="0.25">
      <c r="B4274"/>
    </row>
    <row r="4275" spans="2:2" x14ac:dyDescent="0.25">
      <c r="B4275"/>
    </row>
    <row r="4276" spans="2:2" x14ac:dyDescent="0.25">
      <c r="B4276"/>
    </row>
    <row r="4277" spans="2:2" x14ac:dyDescent="0.25">
      <c r="B4277"/>
    </row>
    <row r="4278" spans="2:2" x14ac:dyDescent="0.25">
      <c r="B4278"/>
    </row>
    <row r="4279" spans="2:2" x14ac:dyDescent="0.25">
      <c r="B4279"/>
    </row>
    <row r="4280" spans="2:2" x14ac:dyDescent="0.25">
      <c r="B4280"/>
    </row>
    <row r="4281" spans="2:2" x14ac:dyDescent="0.25">
      <c r="B4281"/>
    </row>
    <row r="4282" spans="2:2" x14ac:dyDescent="0.25">
      <c r="B4282"/>
    </row>
    <row r="4283" spans="2:2" x14ac:dyDescent="0.25">
      <c r="B4283"/>
    </row>
    <row r="4284" spans="2:2" x14ac:dyDescent="0.25">
      <c r="B4284"/>
    </row>
    <row r="4285" spans="2:2" x14ac:dyDescent="0.25">
      <c r="B4285"/>
    </row>
    <row r="4286" spans="2:2" x14ac:dyDescent="0.25">
      <c r="B4286"/>
    </row>
    <row r="4287" spans="2:2" x14ac:dyDescent="0.25">
      <c r="B4287"/>
    </row>
    <row r="4288" spans="2:2" x14ac:dyDescent="0.25">
      <c r="B4288"/>
    </row>
    <row r="4289" spans="2:2" x14ac:dyDescent="0.25">
      <c r="B4289"/>
    </row>
    <row r="4290" spans="2:2" x14ac:dyDescent="0.25">
      <c r="B4290"/>
    </row>
    <row r="4291" spans="2:2" x14ac:dyDescent="0.25">
      <c r="B4291"/>
    </row>
    <row r="4292" spans="2:2" x14ac:dyDescent="0.25">
      <c r="B4292"/>
    </row>
    <row r="4293" spans="2:2" x14ac:dyDescent="0.25">
      <c r="B4293"/>
    </row>
    <row r="4294" spans="2:2" x14ac:dyDescent="0.25">
      <c r="B4294"/>
    </row>
    <row r="4295" spans="2:2" x14ac:dyDescent="0.25">
      <c r="B4295"/>
    </row>
    <row r="4296" spans="2:2" x14ac:dyDescent="0.25">
      <c r="B4296"/>
    </row>
    <row r="4297" spans="2:2" x14ac:dyDescent="0.25">
      <c r="B4297"/>
    </row>
    <row r="4298" spans="2:2" x14ac:dyDescent="0.25">
      <c r="B4298"/>
    </row>
    <row r="4299" spans="2:2" x14ac:dyDescent="0.25">
      <c r="B4299"/>
    </row>
    <row r="4300" spans="2:2" x14ac:dyDescent="0.25">
      <c r="B4300"/>
    </row>
    <row r="4301" spans="2:2" x14ac:dyDescent="0.25">
      <c r="B4301"/>
    </row>
    <row r="4302" spans="2:2" x14ac:dyDescent="0.25">
      <c r="B4302"/>
    </row>
    <row r="4303" spans="2:2" x14ac:dyDescent="0.25">
      <c r="B4303"/>
    </row>
    <row r="4304" spans="2:2" x14ac:dyDescent="0.25">
      <c r="B4304"/>
    </row>
    <row r="4305" spans="2:2" x14ac:dyDescent="0.25">
      <c r="B4305"/>
    </row>
    <row r="4306" spans="2:2" x14ac:dyDescent="0.25">
      <c r="B4306"/>
    </row>
    <row r="4307" spans="2:2" x14ac:dyDescent="0.25">
      <c r="B4307"/>
    </row>
    <row r="4308" spans="2:2" x14ac:dyDescent="0.25">
      <c r="B4308"/>
    </row>
    <row r="4309" spans="2:2" x14ac:dyDescent="0.25">
      <c r="B4309"/>
    </row>
    <row r="4310" spans="2:2" x14ac:dyDescent="0.25">
      <c r="B4310"/>
    </row>
    <row r="4311" spans="2:2" x14ac:dyDescent="0.25">
      <c r="B4311"/>
    </row>
    <row r="4312" spans="2:2" x14ac:dyDescent="0.25">
      <c r="B4312"/>
    </row>
    <row r="4313" spans="2:2" x14ac:dyDescent="0.25">
      <c r="B4313"/>
    </row>
    <row r="4314" spans="2:2" x14ac:dyDescent="0.25">
      <c r="B4314"/>
    </row>
    <row r="4315" spans="2:2" x14ac:dyDescent="0.25">
      <c r="B4315"/>
    </row>
    <row r="4316" spans="2:2" x14ac:dyDescent="0.25">
      <c r="B4316"/>
    </row>
    <row r="4317" spans="2:2" x14ac:dyDescent="0.25">
      <c r="B4317"/>
    </row>
    <row r="4318" spans="2:2" x14ac:dyDescent="0.25">
      <c r="B4318"/>
    </row>
    <row r="4319" spans="2:2" x14ac:dyDescent="0.25">
      <c r="B4319"/>
    </row>
    <row r="4320" spans="2:2" x14ac:dyDescent="0.25">
      <c r="B4320"/>
    </row>
    <row r="4321" spans="2:2" x14ac:dyDescent="0.25">
      <c r="B4321"/>
    </row>
    <row r="4322" spans="2:2" x14ac:dyDescent="0.25">
      <c r="B4322"/>
    </row>
    <row r="4323" spans="2:2" x14ac:dyDescent="0.25">
      <c r="B4323"/>
    </row>
    <row r="4324" spans="2:2" x14ac:dyDescent="0.25">
      <c r="B4324"/>
    </row>
    <row r="4325" spans="2:2" x14ac:dyDescent="0.25">
      <c r="B4325"/>
    </row>
    <row r="4326" spans="2:2" x14ac:dyDescent="0.25">
      <c r="B4326"/>
    </row>
    <row r="4327" spans="2:2" x14ac:dyDescent="0.25">
      <c r="B4327"/>
    </row>
    <row r="4328" spans="2:2" x14ac:dyDescent="0.25">
      <c r="B4328"/>
    </row>
    <row r="4329" spans="2:2" x14ac:dyDescent="0.25">
      <c r="B4329"/>
    </row>
    <row r="4330" spans="2:2" x14ac:dyDescent="0.25">
      <c r="B4330"/>
    </row>
    <row r="4331" spans="2:2" x14ac:dyDescent="0.25">
      <c r="B4331"/>
    </row>
    <row r="4332" spans="2:2" x14ac:dyDescent="0.25">
      <c r="B4332"/>
    </row>
    <row r="4333" spans="2:2" x14ac:dyDescent="0.25">
      <c r="B4333"/>
    </row>
    <row r="4334" spans="2:2" x14ac:dyDescent="0.25">
      <c r="B4334"/>
    </row>
    <row r="4335" spans="2:2" x14ac:dyDescent="0.25">
      <c r="B4335"/>
    </row>
    <row r="4336" spans="2:2" x14ac:dyDescent="0.25">
      <c r="B4336"/>
    </row>
    <row r="4337" spans="2:2" x14ac:dyDescent="0.25">
      <c r="B4337"/>
    </row>
    <row r="4338" spans="2:2" x14ac:dyDescent="0.25">
      <c r="B4338"/>
    </row>
    <row r="4339" spans="2:2" x14ac:dyDescent="0.25">
      <c r="B4339"/>
    </row>
    <row r="4340" spans="2:2" x14ac:dyDescent="0.25">
      <c r="B4340"/>
    </row>
    <row r="4341" spans="2:2" x14ac:dyDescent="0.25">
      <c r="B4341"/>
    </row>
    <row r="4342" spans="2:2" x14ac:dyDescent="0.25">
      <c r="B4342"/>
    </row>
    <row r="4343" spans="2:2" x14ac:dyDescent="0.25">
      <c r="B4343"/>
    </row>
    <row r="4344" spans="2:2" x14ac:dyDescent="0.25">
      <c r="B4344"/>
    </row>
    <row r="4345" spans="2:2" x14ac:dyDescent="0.25">
      <c r="B4345"/>
    </row>
    <row r="4346" spans="2:2" x14ac:dyDescent="0.25">
      <c r="B4346"/>
    </row>
    <row r="4347" spans="2:2" x14ac:dyDescent="0.25">
      <c r="B4347"/>
    </row>
    <row r="4348" spans="2:2" x14ac:dyDescent="0.25">
      <c r="B4348"/>
    </row>
    <row r="4349" spans="2:2" x14ac:dyDescent="0.25">
      <c r="B4349"/>
    </row>
    <row r="4350" spans="2:2" x14ac:dyDescent="0.25">
      <c r="B4350"/>
    </row>
    <row r="4351" spans="2:2" x14ac:dyDescent="0.25">
      <c r="B4351"/>
    </row>
    <row r="4352" spans="2:2" x14ac:dyDescent="0.25">
      <c r="B4352"/>
    </row>
    <row r="4353" spans="2:2" x14ac:dyDescent="0.25">
      <c r="B4353"/>
    </row>
    <row r="4354" spans="2:2" x14ac:dyDescent="0.25">
      <c r="B4354"/>
    </row>
    <row r="4355" spans="2:2" x14ac:dyDescent="0.25">
      <c r="B4355"/>
    </row>
    <row r="4356" spans="2:2" x14ac:dyDescent="0.25">
      <c r="B4356"/>
    </row>
    <row r="4357" spans="2:2" x14ac:dyDescent="0.25">
      <c r="B4357"/>
    </row>
    <row r="4358" spans="2:2" x14ac:dyDescent="0.25">
      <c r="B4358"/>
    </row>
    <row r="4359" spans="2:2" x14ac:dyDescent="0.25">
      <c r="B4359"/>
    </row>
    <row r="4360" spans="2:2" x14ac:dyDescent="0.25">
      <c r="B4360"/>
    </row>
    <row r="4361" spans="2:2" x14ac:dyDescent="0.25">
      <c r="B4361"/>
    </row>
    <row r="4362" spans="2:2" x14ac:dyDescent="0.25">
      <c r="B4362"/>
    </row>
    <row r="4363" spans="2:2" x14ac:dyDescent="0.25">
      <c r="B4363"/>
    </row>
    <row r="4364" spans="2:2" x14ac:dyDescent="0.25">
      <c r="B4364"/>
    </row>
    <row r="4365" spans="2:2" x14ac:dyDescent="0.25">
      <c r="B4365"/>
    </row>
    <row r="4366" spans="2:2" x14ac:dyDescent="0.25">
      <c r="B4366"/>
    </row>
    <row r="4367" spans="2:2" x14ac:dyDescent="0.25">
      <c r="B4367"/>
    </row>
    <row r="4368" spans="2:2" x14ac:dyDescent="0.25">
      <c r="B4368"/>
    </row>
    <row r="4369" spans="2:2" x14ac:dyDescent="0.25">
      <c r="B4369"/>
    </row>
    <row r="4370" spans="2:2" x14ac:dyDescent="0.25">
      <c r="B4370"/>
    </row>
    <row r="4371" spans="2:2" x14ac:dyDescent="0.25">
      <c r="B4371"/>
    </row>
    <row r="4372" spans="2:2" x14ac:dyDescent="0.25">
      <c r="B4372"/>
    </row>
    <row r="4373" spans="2:2" x14ac:dyDescent="0.25">
      <c r="B4373"/>
    </row>
    <row r="4374" spans="2:2" x14ac:dyDescent="0.25">
      <c r="B4374"/>
    </row>
    <row r="4375" spans="2:2" x14ac:dyDescent="0.25">
      <c r="B4375"/>
    </row>
    <row r="4376" spans="2:2" x14ac:dyDescent="0.25">
      <c r="B4376"/>
    </row>
    <row r="4377" spans="2:2" x14ac:dyDescent="0.25">
      <c r="B4377"/>
    </row>
    <row r="4378" spans="2:2" x14ac:dyDescent="0.25">
      <c r="B4378"/>
    </row>
    <row r="4379" spans="2:2" x14ac:dyDescent="0.25">
      <c r="B4379"/>
    </row>
    <row r="4380" spans="2:2" x14ac:dyDescent="0.25">
      <c r="B4380"/>
    </row>
    <row r="4381" spans="2:2" x14ac:dyDescent="0.25">
      <c r="B4381"/>
    </row>
    <row r="4382" spans="2:2" x14ac:dyDescent="0.25">
      <c r="B4382"/>
    </row>
    <row r="4383" spans="2:2" x14ac:dyDescent="0.25">
      <c r="B4383"/>
    </row>
    <row r="4384" spans="2:2" x14ac:dyDescent="0.25">
      <c r="B4384"/>
    </row>
    <row r="4385" spans="2:2" x14ac:dyDescent="0.25">
      <c r="B4385"/>
    </row>
    <row r="4386" spans="2:2" x14ac:dyDescent="0.25">
      <c r="B4386"/>
    </row>
    <row r="4387" spans="2:2" x14ac:dyDescent="0.25">
      <c r="B4387"/>
    </row>
    <row r="4388" spans="2:2" x14ac:dyDescent="0.25">
      <c r="B4388"/>
    </row>
    <row r="4389" spans="2:2" x14ac:dyDescent="0.25">
      <c r="B4389"/>
    </row>
    <row r="4390" spans="2:2" x14ac:dyDescent="0.25">
      <c r="B4390"/>
    </row>
    <row r="4391" spans="2:2" x14ac:dyDescent="0.25">
      <c r="B4391"/>
    </row>
    <row r="4392" spans="2:2" x14ac:dyDescent="0.25">
      <c r="B4392"/>
    </row>
    <row r="4393" spans="2:2" x14ac:dyDescent="0.25">
      <c r="B4393"/>
    </row>
    <row r="4394" spans="2:2" x14ac:dyDescent="0.25">
      <c r="B4394"/>
    </row>
    <row r="4395" spans="2:2" x14ac:dyDescent="0.25">
      <c r="B4395"/>
    </row>
    <row r="4396" spans="2:2" x14ac:dyDescent="0.25">
      <c r="B4396"/>
    </row>
    <row r="4397" spans="2:2" x14ac:dyDescent="0.25">
      <c r="B4397"/>
    </row>
    <row r="4398" spans="2:2" x14ac:dyDescent="0.25">
      <c r="B4398"/>
    </row>
    <row r="4399" spans="2:2" x14ac:dyDescent="0.25">
      <c r="B4399"/>
    </row>
    <row r="4400" spans="2:2" x14ac:dyDescent="0.25">
      <c r="B4400"/>
    </row>
    <row r="4401" spans="2:2" x14ac:dyDescent="0.25">
      <c r="B4401"/>
    </row>
    <row r="4402" spans="2:2" x14ac:dyDescent="0.25">
      <c r="B4402"/>
    </row>
    <row r="4403" spans="2:2" x14ac:dyDescent="0.25">
      <c r="B4403"/>
    </row>
    <row r="4404" spans="2:2" x14ac:dyDescent="0.25">
      <c r="B4404"/>
    </row>
    <row r="4405" spans="2:2" x14ac:dyDescent="0.25">
      <c r="B4405"/>
    </row>
    <row r="4406" spans="2:2" x14ac:dyDescent="0.25">
      <c r="B4406"/>
    </row>
    <row r="4407" spans="2:2" x14ac:dyDescent="0.25">
      <c r="B4407"/>
    </row>
    <row r="4408" spans="2:2" x14ac:dyDescent="0.25">
      <c r="B4408"/>
    </row>
    <row r="4409" spans="2:2" x14ac:dyDescent="0.25">
      <c r="B4409"/>
    </row>
    <row r="4410" spans="2:2" x14ac:dyDescent="0.25">
      <c r="B4410"/>
    </row>
    <row r="4411" spans="2:2" x14ac:dyDescent="0.25">
      <c r="B4411"/>
    </row>
    <row r="4412" spans="2:2" x14ac:dyDescent="0.25">
      <c r="B4412"/>
    </row>
    <row r="4413" spans="2:2" x14ac:dyDescent="0.25">
      <c r="B4413"/>
    </row>
    <row r="4414" spans="2:2" x14ac:dyDescent="0.25">
      <c r="B4414"/>
    </row>
    <row r="4415" spans="2:2" x14ac:dyDescent="0.25">
      <c r="B4415"/>
    </row>
    <row r="4416" spans="2:2" x14ac:dyDescent="0.25">
      <c r="B4416"/>
    </row>
    <row r="4417" spans="2:2" x14ac:dyDescent="0.25">
      <c r="B4417"/>
    </row>
    <row r="4418" spans="2:2" x14ac:dyDescent="0.25">
      <c r="B4418"/>
    </row>
    <row r="4419" spans="2:2" x14ac:dyDescent="0.25">
      <c r="B4419"/>
    </row>
    <row r="4420" spans="2:2" x14ac:dyDescent="0.25">
      <c r="B4420"/>
    </row>
    <row r="4421" spans="2:2" x14ac:dyDescent="0.25">
      <c r="B4421"/>
    </row>
    <row r="4422" spans="2:2" x14ac:dyDescent="0.25">
      <c r="B4422"/>
    </row>
    <row r="4423" spans="2:2" x14ac:dyDescent="0.25">
      <c r="B4423"/>
    </row>
    <row r="4424" spans="2:2" x14ac:dyDescent="0.25">
      <c r="B4424"/>
    </row>
    <row r="4425" spans="2:2" x14ac:dyDescent="0.25">
      <c r="B4425"/>
    </row>
    <row r="4426" spans="2:2" x14ac:dyDescent="0.25">
      <c r="B4426"/>
    </row>
    <row r="4427" spans="2:2" x14ac:dyDescent="0.25">
      <c r="B4427"/>
    </row>
    <row r="4428" spans="2:2" x14ac:dyDescent="0.25">
      <c r="B4428"/>
    </row>
    <row r="4429" spans="2:2" x14ac:dyDescent="0.25">
      <c r="B4429"/>
    </row>
    <row r="4430" spans="2:2" x14ac:dyDescent="0.25">
      <c r="B4430"/>
    </row>
    <row r="4431" spans="2:2" x14ac:dyDescent="0.25">
      <c r="B4431"/>
    </row>
    <row r="4432" spans="2:2" x14ac:dyDescent="0.25">
      <c r="B4432"/>
    </row>
    <row r="4433" spans="2:2" x14ac:dyDescent="0.25">
      <c r="B4433"/>
    </row>
    <row r="4434" spans="2:2" x14ac:dyDescent="0.25">
      <c r="B4434"/>
    </row>
    <row r="4435" spans="2:2" x14ac:dyDescent="0.25">
      <c r="B4435"/>
    </row>
    <row r="4436" spans="2:2" x14ac:dyDescent="0.25">
      <c r="B4436"/>
    </row>
    <row r="4437" spans="2:2" x14ac:dyDescent="0.25">
      <c r="B4437"/>
    </row>
    <row r="4438" spans="2:2" x14ac:dyDescent="0.25">
      <c r="B4438"/>
    </row>
    <row r="4439" spans="2:2" x14ac:dyDescent="0.25">
      <c r="B4439"/>
    </row>
    <row r="4440" spans="2:2" x14ac:dyDescent="0.25">
      <c r="B4440"/>
    </row>
    <row r="4441" spans="2:2" x14ac:dyDescent="0.25">
      <c r="B4441"/>
    </row>
    <row r="4442" spans="2:2" x14ac:dyDescent="0.25">
      <c r="B4442"/>
    </row>
    <row r="4443" spans="2:2" x14ac:dyDescent="0.25">
      <c r="B4443"/>
    </row>
    <row r="4444" spans="2:2" x14ac:dyDescent="0.25">
      <c r="B4444"/>
    </row>
    <row r="4445" spans="2:2" x14ac:dyDescent="0.25">
      <c r="B4445"/>
    </row>
    <row r="4446" spans="2:2" x14ac:dyDescent="0.25">
      <c r="B4446"/>
    </row>
    <row r="4447" spans="2:2" x14ac:dyDescent="0.25">
      <c r="B4447"/>
    </row>
    <row r="4448" spans="2:2" x14ac:dyDescent="0.25">
      <c r="B4448"/>
    </row>
    <row r="4449" spans="2:2" x14ac:dyDescent="0.25">
      <c r="B4449"/>
    </row>
    <row r="4450" spans="2:2" x14ac:dyDescent="0.25">
      <c r="B4450"/>
    </row>
    <row r="4451" spans="2:2" x14ac:dyDescent="0.25">
      <c r="B4451"/>
    </row>
    <row r="4452" spans="2:2" x14ac:dyDescent="0.25">
      <c r="B4452"/>
    </row>
    <row r="4453" spans="2:2" x14ac:dyDescent="0.25">
      <c r="B4453"/>
    </row>
    <row r="4454" spans="2:2" x14ac:dyDescent="0.25">
      <c r="B4454"/>
    </row>
    <row r="4455" spans="2:2" x14ac:dyDescent="0.25">
      <c r="B4455"/>
    </row>
    <row r="4456" spans="2:2" x14ac:dyDescent="0.25">
      <c r="B4456"/>
    </row>
    <row r="4457" spans="2:2" x14ac:dyDescent="0.25">
      <c r="B4457"/>
    </row>
    <row r="4458" spans="2:2" x14ac:dyDescent="0.25">
      <c r="B4458"/>
    </row>
    <row r="4459" spans="2:2" x14ac:dyDescent="0.25">
      <c r="B4459"/>
    </row>
    <row r="4460" spans="2:2" x14ac:dyDescent="0.25">
      <c r="B4460"/>
    </row>
    <row r="4461" spans="2:2" x14ac:dyDescent="0.25">
      <c r="B4461"/>
    </row>
    <row r="4462" spans="2:2" x14ac:dyDescent="0.25">
      <c r="B4462"/>
    </row>
    <row r="4463" spans="2:2" x14ac:dyDescent="0.25">
      <c r="B4463"/>
    </row>
    <row r="4464" spans="2:2" x14ac:dyDescent="0.25">
      <c r="B4464"/>
    </row>
    <row r="4465" spans="2:2" x14ac:dyDescent="0.25">
      <c r="B4465"/>
    </row>
    <row r="4466" spans="2:2" x14ac:dyDescent="0.25">
      <c r="B4466"/>
    </row>
    <row r="4467" spans="2:2" x14ac:dyDescent="0.25">
      <c r="B4467"/>
    </row>
    <row r="4468" spans="2:2" x14ac:dyDescent="0.25">
      <c r="B4468"/>
    </row>
    <row r="4469" spans="2:2" x14ac:dyDescent="0.25">
      <c r="B4469"/>
    </row>
    <row r="4470" spans="2:2" x14ac:dyDescent="0.25">
      <c r="B4470"/>
    </row>
    <row r="4471" spans="2:2" x14ac:dyDescent="0.25">
      <c r="B4471"/>
    </row>
    <row r="4472" spans="2:2" x14ac:dyDescent="0.25">
      <c r="B4472"/>
    </row>
    <row r="4473" spans="2:2" x14ac:dyDescent="0.25">
      <c r="B4473"/>
    </row>
    <row r="4474" spans="2:2" x14ac:dyDescent="0.25">
      <c r="B4474"/>
    </row>
    <row r="4475" spans="2:2" x14ac:dyDescent="0.25">
      <c r="B4475"/>
    </row>
    <row r="4476" spans="2:2" x14ac:dyDescent="0.25">
      <c r="B4476"/>
    </row>
    <row r="4477" spans="2:2" x14ac:dyDescent="0.25">
      <c r="B4477"/>
    </row>
    <row r="4478" spans="2:2" x14ac:dyDescent="0.25">
      <c r="B4478"/>
    </row>
    <row r="4479" spans="2:2" x14ac:dyDescent="0.25">
      <c r="B4479"/>
    </row>
    <row r="4480" spans="2:2" x14ac:dyDescent="0.25">
      <c r="B4480"/>
    </row>
    <row r="4481" spans="2:2" x14ac:dyDescent="0.25">
      <c r="B4481"/>
    </row>
    <row r="4482" spans="2:2" x14ac:dyDescent="0.25">
      <c r="B4482"/>
    </row>
    <row r="4483" spans="2:2" x14ac:dyDescent="0.25">
      <c r="B4483"/>
    </row>
    <row r="4484" spans="2:2" x14ac:dyDescent="0.25">
      <c r="B4484"/>
    </row>
    <row r="4485" spans="2:2" x14ac:dyDescent="0.25">
      <c r="B4485"/>
    </row>
    <row r="4486" spans="2:2" x14ac:dyDescent="0.25">
      <c r="B4486"/>
    </row>
    <row r="4487" spans="2:2" x14ac:dyDescent="0.25">
      <c r="B4487"/>
    </row>
    <row r="4488" spans="2:2" x14ac:dyDescent="0.25">
      <c r="B4488"/>
    </row>
    <row r="4489" spans="2:2" x14ac:dyDescent="0.25">
      <c r="B4489"/>
    </row>
    <row r="4490" spans="2:2" x14ac:dyDescent="0.25">
      <c r="B4490"/>
    </row>
    <row r="4491" spans="2:2" x14ac:dyDescent="0.25">
      <c r="B4491"/>
    </row>
    <row r="4492" spans="2:2" x14ac:dyDescent="0.25">
      <c r="B4492"/>
    </row>
    <row r="4493" spans="2:2" x14ac:dyDescent="0.25">
      <c r="B4493"/>
    </row>
    <row r="4494" spans="2:2" x14ac:dyDescent="0.25">
      <c r="B4494"/>
    </row>
    <row r="4495" spans="2:2" x14ac:dyDescent="0.25">
      <c r="B4495"/>
    </row>
    <row r="4496" spans="2:2" x14ac:dyDescent="0.25">
      <c r="B4496"/>
    </row>
    <row r="4497" spans="2:2" x14ac:dyDescent="0.25">
      <c r="B4497"/>
    </row>
    <row r="4498" spans="2:2" x14ac:dyDescent="0.25">
      <c r="B4498"/>
    </row>
    <row r="4499" spans="2:2" x14ac:dyDescent="0.25">
      <c r="B4499"/>
    </row>
    <row r="4500" spans="2:2" x14ac:dyDescent="0.25">
      <c r="B4500"/>
    </row>
    <row r="4501" spans="2:2" x14ac:dyDescent="0.25">
      <c r="B4501"/>
    </row>
    <row r="4502" spans="2:2" x14ac:dyDescent="0.25">
      <c r="B4502"/>
    </row>
    <row r="4503" spans="2:2" x14ac:dyDescent="0.25">
      <c r="B4503"/>
    </row>
    <row r="4504" spans="2:2" x14ac:dyDescent="0.25">
      <c r="B4504"/>
    </row>
    <row r="4505" spans="2:2" x14ac:dyDescent="0.25">
      <c r="B4505"/>
    </row>
    <row r="4506" spans="2:2" x14ac:dyDescent="0.25">
      <c r="B4506"/>
    </row>
    <row r="4507" spans="2:2" x14ac:dyDescent="0.25">
      <c r="B4507"/>
    </row>
    <row r="4508" spans="2:2" x14ac:dyDescent="0.25">
      <c r="B4508"/>
    </row>
    <row r="4509" spans="2:2" x14ac:dyDescent="0.25">
      <c r="B4509"/>
    </row>
    <row r="4510" spans="2:2" x14ac:dyDescent="0.25">
      <c r="B4510"/>
    </row>
    <row r="4511" spans="2:2" x14ac:dyDescent="0.25">
      <c r="B4511"/>
    </row>
    <row r="4512" spans="2:2" x14ac:dyDescent="0.25">
      <c r="B4512"/>
    </row>
    <row r="4513" spans="2:2" x14ac:dyDescent="0.25">
      <c r="B4513"/>
    </row>
    <row r="4514" spans="2:2" x14ac:dyDescent="0.25">
      <c r="B4514"/>
    </row>
    <row r="4515" spans="2:2" x14ac:dyDescent="0.25">
      <c r="B4515"/>
    </row>
    <row r="4516" spans="2:2" x14ac:dyDescent="0.25">
      <c r="B4516"/>
    </row>
    <row r="4517" spans="2:2" x14ac:dyDescent="0.25">
      <c r="B4517"/>
    </row>
    <row r="4518" spans="2:2" x14ac:dyDescent="0.25">
      <c r="B4518"/>
    </row>
    <row r="4519" spans="2:2" x14ac:dyDescent="0.25">
      <c r="B4519"/>
    </row>
    <row r="4520" spans="2:2" x14ac:dyDescent="0.25">
      <c r="B4520"/>
    </row>
    <row r="4521" spans="2:2" x14ac:dyDescent="0.25">
      <c r="B4521"/>
    </row>
    <row r="4522" spans="2:2" x14ac:dyDescent="0.25">
      <c r="B4522"/>
    </row>
    <row r="4523" spans="2:2" x14ac:dyDescent="0.25">
      <c r="B4523"/>
    </row>
    <row r="4524" spans="2:2" x14ac:dyDescent="0.25">
      <c r="B4524"/>
    </row>
    <row r="4525" spans="2:2" x14ac:dyDescent="0.25">
      <c r="B4525"/>
    </row>
    <row r="4526" spans="2:2" x14ac:dyDescent="0.25">
      <c r="B4526"/>
    </row>
    <row r="4527" spans="2:2" x14ac:dyDescent="0.25">
      <c r="B4527"/>
    </row>
    <row r="4528" spans="2:2" x14ac:dyDescent="0.25">
      <c r="B4528"/>
    </row>
    <row r="4529" spans="2:2" x14ac:dyDescent="0.25">
      <c r="B4529"/>
    </row>
    <row r="4530" spans="2:2" x14ac:dyDescent="0.25">
      <c r="B4530"/>
    </row>
    <row r="4531" spans="2:2" x14ac:dyDescent="0.25">
      <c r="B4531"/>
    </row>
    <row r="4532" spans="2:2" x14ac:dyDescent="0.25">
      <c r="B4532"/>
    </row>
    <row r="4533" spans="2:2" x14ac:dyDescent="0.25">
      <c r="B4533"/>
    </row>
    <row r="4534" spans="2:2" x14ac:dyDescent="0.25">
      <c r="B4534"/>
    </row>
    <row r="4535" spans="2:2" x14ac:dyDescent="0.25">
      <c r="B4535"/>
    </row>
    <row r="4536" spans="2:2" x14ac:dyDescent="0.25">
      <c r="B4536"/>
    </row>
    <row r="4537" spans="2:2" x14ac:dyDescent="0.25">
      <c r="B4537"/>
    </row>
    <row r="4538" spans="2:2" x14ac:dyDescent="0.25">
      <c r="B4538"/>
    </row>
    <row r="4539" spans="2:2" x14ac:dyDescent="0.25">
      <c r="B4539"/>
    </row>
    <row r="4540" spans="2:2" x14ac:dyDescent="0.25">
      <c r="B4540"/>
    </row>
    <row r="4541" spans="2:2" x14ac:dyDescent="0.25">
      <c r="B4541"/>
    </row>
    <row r="4542" spans="2:2" x14ac:dyDescent="0.25">
      <c r="B4542"/>
    </row>
    <row r="4543" spans="2:2" x14ac:dyDescent="0.25">
      <c r="B4543"/>
    </row>
    <row r="4544" spans="2:2" x14ac:dyDescent="0.25">
      <c r="B4544"/>
    </row>
    <row r="4545" spans="2:2" x14ac:dyDescent="0.25">
      <c r="B4545"/>
    </row>
    <row r="4546" spans="2:2" x14ac:dyDescent="0.25">
      <c r="B4546"/>
    </row>
    <row r="4547" spans="2:2" x14ac:dyDescent="0.25">
      <c r="B4547"/>
    </row>
    <row r="4548" spans="2:2" x14ac:dyDescent="0.25">
      <c r="B4548"/>
    </row>
    <row r="4549" spans="2:2" x14ac:dyDescent="0.25">
      <c r="B4549"/>
    </row>
    <row r="4550" spans="2:2" x14ac:dyDescent="0.25">
      <c r="B4550"/>
    </row>
    <row r="4551" spans="2:2" x14ac:dyDescent="0.25">
      <c r="B4551"/>
    </row>
    <row r="4552" spans="2:2" x14ac:dyDescent="0.25">
      <c r="B4552"/>
    </row>
    <row r="4553" spans="2:2" x14ac:dyDescent="0.25">
      <c r="B4553"/>
    </row>
    <row r="4554" spans="2:2" x14ac:dyDescent="0.25">
      <c r="B4554"/>
    </row>
    <row r="4555" spans="2:2" x14ac:dyDescent="0.25">
      <c r="B4555"/>
    </row>
    <row r="4556" spans="2:2" x14ac:dyDescent="0.25">
      <c r="B4556"/>
    </row>
    <row r="4557" spans="2:2" x14ac:dyDescent="0.25">
      <c r="B4557"/>
    </row>
    <row r="4558" spans="2:2" x14ac:dyDescent="0.25">
      <c r="B4558"/>
    </row>
    <row r="4559" spans="2:2" x14ac:dyDescent="0.25">
      <c r="B4559"/>
    </row>
    <row r="4560" spans="2:2" x14ac:dyDescent="0.25">
      <c r="B4560"/>
    </row>
    <row r="4561" spans="2:2" x14ac:dyDescent="0.25">
      <c r="B4561"/>
    </row>
    <row r="4562" spans="2:2" x14ac:dyDescent="0.25">
      <c r="B4562"/>
    </row>
    <row r="4563" spans="2:2" x14ac:dyDescent="0.25">
      <c r="B4563"/>
    </row>
    <row r="4564" spans="2:2" x14ac:dyDescent="0.25">
      <c r="B4564"/>
    </row>
    <row r="4565" spans="2:2" x14ac:dyDescent="0.25">
      <c r="B4565"/>
    </row>
    <row r="4566" spans="2:2" x14ac:dyDescent="0.25">
      <c r="B4566"/>
    </row>
    <row r="4567" spans="2:2" x14ac:dyDescent="0.25">
      <c r="B4567"/>
    </row>
    <row r="4568" spans="2:2" x14ac:dyDescent="0.25">
      <c r="B4568"/>
    </row>
    <row r="4569" spans="2:2" x14ac:dyDescent="0.25">
      <c r="B4569"/>
    </row>
    <row r="4570" spans="2:2" x14ac:dyDescent="0.25">
      <c r="B4570"/>
    </row>
    <row r="4571" spans="2:2" x14ac:dyDescent="0.25">
      <c r="B4571"/>
    </row>
    <row r="4572" spans="2:2" x14ac:dyDescent="0.25">
      <c r="B4572"/>
    </row>
    <row r="4573" spans="2:2" x14ac:dyDescent="0.25">
      <c r="B4573"/>
    </row>
    <row r="4574" spans="2:2" x14ac:dyDescent="0.25">
      <c r="B4574"/>
    </row>
    <row r="4575" spans="2:2" x14ac:dyDescent="0.25">
      <c r="B4575"/>
    </row>
    <row r="4576" spans="2:2" x14ac:dyDescent="0.25">
      <c r="B4576"/>
    </row>
    <row r="4577" spans="2:2" x14ac:dyDescent="0.25">
      <c r="B4577"/>
    </row>
    <row r="4578" spans="2:2" x14ac:dyDescent="0.25">
      <c r="B4578"/>
    </row>
    <row r="4579" spans="2:2" x14ac:dyDescent="0.25">
      <c r="B4579"/>
    </row>
    <row r="4580" spans="2:2" x14ac:dyDescent="0.25">
      <c r="B4580"/>
    </row>
    <row r="4581" spans="2:2" x14ac:dyDescent="0.25">
      <c r="B4581"/>
    </row>
    <row r="4582" spans="2:2" x14ac:dyDescent="0.25">
      <c r="B4582"/>
    </row>
    <row r="4583" spans="2:2" x14ac:dyDescent="0.25">
      <c r="B4583"/>
    </row>
    <row r="4584" spans="2:2" x14ac:dyDescent="0.25">
      <c r="B4584"/>
    </row>
    <row r="4585" spans="2:2" x14ac:dyDescent="0.25">
      <c r="B4585"/>
    </row>
    <row r="4586" spans="2:2" x14ac:dyDescent="0.25">
      <c r="B4586"/>
    </row>
    <row r="4587" spans="2:2" x14ac:dyDescent="0.25">
      <c r="B4587"/>
    </row>
    <row r="4588" spans="2:2" x14ac:dyDescent="0.25">
      <c r="B4588"/>
    </row>
    <row r="4589" spans="2:2" x14ac:dyDescent="0.25">
      <c r="B4589"/>
    </row>
    <row r="4590" spans="2:2" x14ac:dyDescent="0.25">
      <c r="B4590"/>
    </row>
    <row r="4591" spans="2:2" x14ac:dyDescent="0.25">
      <c r="B4591"/>
    </row>
    <row r="4592" spans="2:2" x14ac:dyDescent="0.25">
      <c r="B4592"/>
    </row>
    <row r="4593" spans="2:2" x14ac:dyDescent="0.25">
      <c r="B4593"/>
    </row>
    <row r="4594" spans="2:2" x14ac:dyDescent="0.25">
      <c r="B4594"/>
    </row>
    <row r="4595" spans="2:2" x14ac:dyDescent="0.25">
      <c r="B4595"/>
    </row>
    <row r="4596" spans="2:2" x14ac:dyDescent="0.25">
      <c r="B4596"/>
    </row>
    <row r="4597" spans="2:2" x14ac:dyDescent="0.25">
      <c r="B4597"/>
    </row>
    <row r="4598" spans="2:2" x14ac:dyDescent="0.25">
      <c r="B4598"/>
    </row>
    <row r="4599" spans="2:2" x14ac:dyDescent="0.25">
      <c r="B4599"/>
    </row>
    <row r="4600" spans="2:2" x14ac:dyDescent="0.25">
      <c r="B4600"/>
    </row>
    <row r="4601" spans="2:2" x14ac:dyDescent="0.25">
      <c r="B4601"/>
    </row>
    <row r="4602" spans="2:2" x14ac:dyDescent="0.25">
      <c r="B4602"/>
    </row>
    <row r="4603" spans="2:2" x14ac:dyDescent="0.25">
      <c r="B4603"/>
    </row>
    <row r="4604" spans="2:2" x14ac:dyDescent="0.25">
      <c r="B4604"/>
    </row>
    <row r="4605" spans="2:2" x14ac:dyDescent="0.25">
      <c r="B4605"/>
    </row>
    <row r="4606" spans="2:2" x14ac:dyDescent="0.25">
      <c r="B4606"/>
    </row>
    <row r="4607" spans="2:2" x14ac:dyDescent="0.25">
      <c r="B4607"/>
    </row>
    <row r="4608" spans="2:2" x14ac:dyDescent="0.25">
      <c r="B4608"/>
    </row>
    <row r="4609" spans="2:2" x14ac:dyDescent="0.25">
      <c r="B4609"/>
    </row>
    <row r="4610" spans="2:2" x14ac:dyDescent="0.25">
      <c r="B4610"/>
    </row>
    <row r="4611" spans="2:2" x14ac:dyDescent="0.25">
      <c r="B4611"/>
    </row>
    <row r="4612" spans="2:2" x14ac:dyDescent="0.25">
      <c r="B4612"/>
    </row>
    <row r="4613" spans="2:2" x14ac:dyDescent="0.25">
      <c r="B4613"/>
    </row>
    <row r="4614" spans="2:2" x14ac:dyDescent="0.25">
      <c r="B4614"/>
    </row>
    <row r="4615" spans="2:2" x14ac:dyDescent="0.25">
      <c r="B4615"/>
    </row>
    <row r="4616" spans="2:2" x14ac:dyDescent="0.25">
      <c r="B4616"/>
    </row>
    <row r="4617" spans="2:2" x14ac:dyDescent="0.25">
      <c r="B4617"/>
    </row>
    <row r="4618" spans="2:2" x14ac:dyDescent="0.25">
      <c r="B4618"/>
    </row>
    <row r="4619" spans="2:2" x14ac:dyDescent="0.25">
      <c r="B4619"/>
    </row>
    <row r="4620" spans="2:2" x14ac:dyDescent="0.25">
      <c r="B4620"/>
    </row>
    <row r="4621" spans="2:2" x14ac:dyDescent="0.25">
      <c r="B4621"/>
    </row>
    <row r="4622" spans="2:2" x14ac:dyDescent="0.25">
      <c r="B4622"/>
    </row>
    <row r="4623" spans="2:2" x14ac:dyDescent="0.25">
      <c r="B4623"/>
    </row>
    <row r="4624" spans="2:2" x14ac:dyDescent="0.25">
      <c r="B4624"/>
    </row>
    <row r="4625" spans="2:2" x14ac:dyDescent="0.25">
      <c r="B4625"/>
    </row>
    <row r="4626" spans="2:2" x14ac:dyDescent="0.25">
      <c r="B4626"/>
    </row>
    <row r="4627" spans="2:2" x14ac:dyDescent="0.25">
      <c r="B4627"/>
    </row>
    <row r="4628" spans="2:2" x14ac:dyDescent="0.25">
      <c r="B4628"/>
    </row>
    <row r="4629" spans="2:2" x14ac:dyDescent="0.25">
      <c r="B4629"/>
    </row>
    <row r="4630" spans="2:2" x14ac:dyDescent="0.25">
      <c r="B4630"/>
    </row>
    <row r="4631" spans="2:2" x14ac:dyDescent="0.25">
      <c r="B4631"/>
    </row>
    <row r="4632" spans="2:2" x14ac:dyDescent="0.25">
      <c r="B4632"/>
    </row>
    <row r="4633" spans="2:2" x14ac:dyDescent="0.25">
      <c r="B4633"/>
    </row>
    <row r="4634" spans="2:2" x14ac:dyDescent="0.25">
      <c r="B4634"/>
    </row>
    <row r="4635" spans="2:2" x14ac:dyDescent="0.25">
      <c r="B4635"/>
    </row>
    <row r="4636" spans="2:2" x14ac:dyDescent="0.25">
      <c r="B4636"/>
    </row>
    <row r="4637" spans="2:2" x14ac:dyDescent="0.25">
      <c r="B4637"/>
    </row>
    <row r="4638" spans="2:2" x14ac:dyDescent="0.25">
      <c r="B4638"/>
    </row>
    <row r="4639" spans="2:2" x14ac:dyDescent="0.25">
      <c r="B4639"/>
    </row>
    <row r="4640" spans="2:2" x14ac:dyDescent="0.25">
      <c r="B4640"/>
    </row>
    <row r="4641" spans="2:2" x14ac:dyDescent="0.25">
      <c r="B4641"/>
    </row>
    <row r="4642" spans="2:2" x14ac:dyDescent="0.25">
      <c r="B4642"/>
    </row>
    <row r="4643" spans="2:2" x14ac:dyDescent="0.25">
      <c r="B4643"/>
    </row>
    <row r="4644" spans="2:2" x14ac:dyDescent="0.25">
      <c r="B4644"/>
    </row>
    <row r="4645" spans="2:2" x14ac:dyDescent="0.25">
      <c r="B4645"/>
    </row>
    <row r="4646" spans="2:2" x14ac:dyDescent="0.25">
      <c r="B4646"/>
    </row>
    <row r="4647" spans="2:2" x14ac:dyDescent="0.25">
      <c r="B4647"/>
    </row>
    <row r="4648" spans="2:2" x14ac:dyDescent="0.25">
      <c r="B4648"/>
    </row>
    <row r="4649" spans="2:2" x14ac:dyDescent="0.25">
      <c r="B4649"/>
    </row>
    <row r="4650" spans="2:2" x14ac:dyDescent="0.25">
      <c r="B4650"/>
    </row>
    <row r="4651" spans="2:2" x14ac:dyDescent="0.25">
      <c r="B4651"/>
    </row>
    <row r="4652" spans="2:2" x14ac:dyDescent="0.25">
      <c r="B4652"/>
    </row>
    <row r="4653" spans="2:2" x14ac:dyDescent="0.25">
      <c r="B4653"/>
    </row>
    <row r="4654" spans="2:2" x14ac:dyDescent="0.25">
      <c r="B4654"/>
    </row>
    <row r="4655" spans="2:2" x14ac:dyDescent="0.25">
      <c r="B4655"/>
    </row>
    <row r="4656" spans="2:2" x14ac:dyDescent="0.25">
      <c r="B4656"/>
    </row>
    <row r="4657" spans="2:2" x14ac:dyDescent="0.25">
      <c r="B4657"/>
    </row>
    <row r="4658" spans="2:2" x14ac:dyDescent="0.25">
      <c r="B4658"/>
    </row>
    <row r="4659" spans="2:2" x14ac:dyDescent="0.25">
      <c r="B4659"/>
    </row>
    <row r="4660" spans="2:2" x14ac:dyDescent="0.25">
      <c r="B4660"/>
    </row>
    <row r="4661" spans="2:2" x14ac:dyDescent="0.25">
      <c r="B4661"/>
    </row>
    <row r="4662" spans="2:2" x14ac:dyDescent="0.25">
      <c r="B4662"/>
    </row>
    <row r="4663" spans="2:2" x14ac:dyDescent="0.25">
      <c r="B4663"/>
    </row>
    <row r="4664" spans="2:2" x14ac:dyDescent="0.25">
      <c r="B4664"/>
    </row>
    <row r="4665" spans="2:2" x14ac:dyDescent="0.25">
      <c r="B4665"/>
    </row>
    <row r="4666" spans="2:2" x14ac:dyDescent="0.25">
      <c r="B4666"/>
    </row>
    <row r="4667" spans="2:2" x14ac:dyDescent="0.25">
      <c r="B4667"/>
    </row>
    <row r="4668" spans="2:2" x14ac:dyDescent="0.25">
      <c r="B4668"/>
    </row>
    <row r="4669" spans="2:2" x14ac:dyDescent="0.25">
      <c r="B4669"/>
    </row>
    <row r="4670" spans="2:2" x14ac:dyDescent="0.25">
      <c r="B4670"/>
    </row>
    <row r="4671" spans="2:2" x14ac:dyDescent="0.25">
      <c r="B4671"/>
    </row>
    <row r="4672" spans="2:2" x14ac:dyDescent="0.25">
      <c r="B4672"/>
    </row>
    <row r="4673" spans="2:2" x14ac:dyDescent="0.25">
      <c r="B4673"/>
    </row>
    <row r="4674" spans="2:2" x14ac:dyDescent="0.25">
      <c r="B4674"/>
    </row>
    <row r="4675" spans="2:2" x14ac:dyDescent="0.25">
      <c r="B4675"/>
    </row>
    <row r="4676" spans="2:2" x14ac:dyDescent="0.25">
      <c r="B4676"/>
    </row>
    <row r="4677" spans="2:2" x14ac:dyDescent="0.25">
      <c r="B4677"/>
    </row>
    <row r="4678" spans="2:2" x14ac:dyDescent="0.25">
      <c r="B4678"/>
    </row>
    <row r="4679" spans="2:2" x14ac:dyDescent="0.25">
      <c r="B4679"/>
    </row>
    <row r="4680" spans="2:2" x14ac:dyDescent="0.25">
      <c r="B4680"/>
    </row>
    <row r="4681" spans="2:2" x14ac:dyDescent="0.25">
      <c r="B4681"/>
    </row>
    <row r="4682" spans="2:2" x14ac:dyDescent="0.25">
      <c r="B4682"/>
    </row>
    <row r="4683" spans="2:2" x14ac:dyDescent="0.25">
      <c r="B4683"/>
    </row>
    <row r="4684" spans="2:2" x14ac:dyDescent="0.25">
      <c r="B4684"/>
    </row>
    <row r="4685" spans="2:2" x14ac:dyDescent="0.25">
      <c r="B4685"/>
    </row>
    <row r="4686" spans="2:2" x14ac:dyDescent="0.25">
      <c r="B4686"/>
    </row>
    <row r="4687" spans="2:2" x14ac:dyDescent="0.25">
      <c r="B4687"/>
    </row>
    <row r="4688" spans="2:2" x14ac:dyDescent="0.25">
      <c r="B4688"/>
    </row>
    <row r="4689" spans="2:2" x14ac:dyDescent="0.25">
      <c r="B4689"/>
    </row>
    <row r="4690" spans="2:2" x14ac:dyDescent="0.25">
      <c r="B4690"/>
    </row>
    <row r="4691" spans="2:2" x14ac:dyDescent="0.25">
      <c r="B4691"/>
    </row>
    <row r="4692" spans="2:2" x14ac:dyDescent="0.25">
      <c r="B4692"/>
    </row>
    <row r="4693" spans="2:2" x14ac:dyDescent="0.25">
      <c r="B4693"/>
    </row>
    <row r="4694" spans="2:2" x14ac:dyDescent="0.25">
      <c r="B4694"/>
    </row>
    <row r="4695" spans="2:2" x14ac:dyDescent="0.25">
      <c r="B4695"/>
    </row>
    <row r="4696" spans="2:2" x14ac:dyDescent="0.25">
      <c r="B4696"/>
    </row>
    <row r="4697" spans="2:2" x14ac:dyDescent="0.25">
      <c r="B4697"/>
    </row>
    <row r="4698" spans="2:2" x14ac:dyDescent="0.25">
      <c r="B4698"/>
    </row>
    <row r="4699" spans="2:2" x14ac:dyDescent="0.25">
      <c r="B4699"/>
    </row>
    <row r="4700" spans="2:2" x14ac:dyDescent="0.25">
      <c r="B4700"/>
    </row>
    <row r="4701" spans="2:2" x14ac:dyDescent="0.25">
      <c r="B4701"/>
    </row>
    <row r="4702" spans="2:2" x14ac:dyDescent="0.25">
      <c r="B4702"/>
    </row>
    <row r="4703" spans="2:2" x14ac:dyDescent="0.25">
      <c r="B4703"/>
    </row>
    <row r="4704" spans="2:2" x14ac:dyDescent="0.25">
      <c r="B4704"/>
    </row>
    <row r="4705" spans="2:2" x14ac:dyDescent="0.25">
      <c r="B4705"/>
    </row>
    <row r="4706" spans="2:2" x14ac:dyDescent="0.25">
      <c r="B4706"/>
    </row>
    <row r="4707" spans="2:2" x14ac:dyDescent="0.25">
      <c r="B4707"/>
    </row>
    <row r="4708" spans="2:2" x14ac:dyDescent="0.25">
      <c r="B4708"/>
    </row>
    <row r="4709" spans="2:2" x14ac:dyDescent="0.25">
      <c r="B4709"/>
    </row>
    <row r="4710" spans="2:2" x14ac:dyDescent="0.25">
      <c r="B4710"/>
    </row>
    <row r="4711" spans="2:2" x14ac:dyDescent="0.25">
      <c r="B4711"/>
    </row>
    <row r="4712" spans="2:2" x14ac:dyDescent="0.25">
      <c r="B4712"/>
    </row>
    <row r="4713" spans="2:2" x14ac:dyDescent="0.25">
      <c r="B4713"/>
    </row>
    <row r="4714" spans="2:2" x14ac:dyDescent="0.25">
      <c r="B4714"/>
    </row>
    <row r="4715" spans="2:2" x14ac:dyDescent="0.25">
      <c r="B4715"/>
    </row>
    <row r="4716" spans="2:2" x14ac:dyDescent="0.25">
      <c r="B4716"/>
    </row>
    <row r="4717" spans="2:2" x14ac:dyDescent="0.25">
      <c r="B4717"/>
    </row>
    <row r="4718" spans="2:2" x14ac:dyDescent="0.25">
      <c r="B4718"/>
    </row>
    <row r="4719" spans="2:2" x14ac:dyDescent="0.25">
      <c r="B4719"/>
    </row>
    <row r="4720" spans="2:2" x14ac:dyDescent="0.25">
      <c r="B4720"/>
    </row>
    <row r="4721" spans="2:2" x14ac:dyDescent="0.25">
      <c r="B4721"/>
    </row>
    <row r="4722" spans="2:2" x14ac:dyDescent="0.25">
      <c r="B4722"/>
    </row>
    <row r="4723" spans="2:2" x14ac:dyDescent="0.25">
      <c r="B4723"/>
    </row>
    <row r="4724" spans="2:2" x14ac:dyDescent="0.25">
      <c r="B4724"/>
    </row>
    <row r="4725" spans="2:2" x14ac:dyDescent="0.25">
      <c r="B4725"/>
    </row>
    <row r="4726" spans="2:2" x14ac:dyDescent="0.25">
      <c r="B4726"/>
    </row>
    <row r="4727" spans="2:2" x14ac:dyDescent="0.25">
      <c r="B4727"/>
    </row>
    <row r="4728" spans="2:2" x14ac:dyDescent="0.25">
      <c r="B4728"/>
    </row>
    <row r="4729" spans="2:2" x14ac:dyDescent="0.25">
      <c r="B4729"/>
    </row>
    <row r="4730" spans="2:2" x14ac:dyDescent="0.25">
      <c r="B4730"/>
    </row>
    <row r="4731" spans="2:2" x14ac:dyDescent="0.25">
      <c r="B4731"/>
    </row>
    <row r="4732" spans="2:2" x14ac:dyDescent="0.25">
      <c r="B4732"/>
    </row>
    <row r="4733" spans="2:2" x14ac:dyDescent="0.25">
      <c r="B4733"/>
    </row>
    <row r="4734" spans="2:2" x14ac:dyDescent="0.25">
      <c r="B4734"/>
    </row>
    <row r="4735" spans="2:2" x14ac:dyDescent="0.25">
      <c r="B4735"/>
    </row>
    <row r="4736" spans="2:2" x14ac:dyDescent="0.25">
      <c r="B4736"/>
    </row>
    <row r="4737" spans="2:2" x14ac:dyDescent="0.25">
      <c r="B4737"/>
    </row>
    <row r="4738" spans="2:2" x14ac:dyDescent="0.25">
      <c r="B4738"/>
    </row>
    <row r="4739" spans="2:2" x14ac:dyDescent="0.25">
      <c r="B4739"/>
    </row>
    <row r="4740" spans="2:2" x14ac:dyDescent="0.25">
      <c r="B4740"/>
    </row>
    <row r="4741" spans="2:2" x14ac:dyDescent="0.25">
      <c r="B4741"/>
    </row>
    <row r="4742" spans="2:2" x14ac:dyDescent="0.25">
      <c r="B4742"/>
    </row>
    <row r="4743" spans="2:2" x14ac:dyDescent="0.25">
      <c r="B4743"/>
    </row>
    <row r="4744" spans="2:2" x14ac:dyDescent="0.25">
      <c r="B4744"/>
    </row>
    <row r="4745" spans="2:2" x14ac:dyDescent="0.25">
      <c r="B4745"/>
    </row>
    <row r="4746" spans="2:2" x14ac:dyDescent="0.25">
      <c r="B4746"/>
    </row>
    <row r="4747" spans="2:2" x14ac:dyDescent="0.25">
      <c r="B4747"/>
    </row>
    <row r="4748" spans="2:2" x14ac:dyDescent="0.25">
      <c r="B4748"/>
    </row>
    <row r="4749" spans="2:2" x14ac:dyDescent="0.25">
      <c r="B4749"/>
    </row>
    <row r="4750" spans="2:2" x14ac:dyDescent="0.25">
      <c r="B4750"/>
    </row>
    <row r="4751" spans="2:2" x14ac:dyDescent="0.25">
      <c r="B4751"/>
    </row>
    <row r="4752" spans="2:2" x14ac:dyDescent="0.25">
      <c r="B4752"/>
    </row>
    <row r="4753" spans="2:2" x14ac:dyDescent="0.25">
      <c r="B4753"/>
    </row>
    <row r="4754" spans="2:2" x14ac:dyDescent="0.25">
      <c r="B4754"/>
    </row>
    <row r="4755" spans="2:2" x14ac:dyDescent="0.25">
      <c r="B4755"/>
    </row>
    <row r="4756" spans="2:2" x14ac:dyDescent="0.25">
      <c r="B4756"/>
    </row>
    <row r="4757" spans="2:2" x14ac:dyDescent="0.25">
      <c r="B4757"/>
    </row>
    <row r="4758" spans="2:2" x14ac:dyDescent="0.25">
      <c r="B4758"/>
    </row>
    <row r="4759" spans="2:2" x14ac:dyDescent="0.25">
      <c r="B4759"/>
    </row>
    <row r="4760" spans="2:2" x14ac:dyDescent="0.25">
      <c r="B4760"/>
    </row>
    <row r="4761" spans="2:2" x14ac:dyDescent="0.25">
      <c r="B4761"/>
    </row>
    <row r="4762" spans="2:2" x14ac:dyDescent="0.25">
      <c r="B4762"/>
    </row>
    <row r="4763" spans="2:2" x14ac:dyDescent="0.25">
      <c r="B4763"/>
    </row>
    <row r="4764" spans="2:2" x14ac:dyDescent="0.25">
      <c r="B4764"/>
    </row>
    <row r="4765" spans="2:2" x14ac:dyDescent="0.25">
      <c r="B4765"/>
    </row>
    <row r="4766" spans="2:2" x14ac:dyDescent="0.25">
      <c r="B4766"/>
    </row>
    <row r="4767" spans="2:2" x14ac:dyDescent="0.25">
      <c r="B4767"/>
    </row>
    <row r="4768" spans="2:2" x14ac:dyDescent="0.25">
      <c r="B4768"/>
    </row>
    <row r="4769" spans="2:2" x14ac:dyDescent="0.25">
      <c r="B4769"/>
    </row>
    <row r="4770" spans="2:2" x14ac:dyDescent="0.25">
      <c r="B4770"/>
    </row>
    <row r="4771" spans="2:2" x14ac:dyDescent="0.25">
      <c r="B4771"/>
    </row>
    <row r="4772" spans="2:2" x14ac:dyDescent="0.25">
      <c r="B4772"/>
    </row>
    <row r="4773" spans="2:2" x14ac:dyDescent="0.25">
      <c r="B4773"/>
    </row>
    <row r="4774" spans="2:2" x14ac:dyDescent="0.25">
      <c r="B4774"/>
    </row>
    <row r="4775" spans="2:2" x14ac:dyDescent="0.25">
      <c r="B4775"/>
    </row>
    <row r="4776" spans="2:2" x14ac:dyDescent="0.25">
      <c r="B4776"/>
    </row>
    <row r="4777" spans="2:2" x14ac:dyDescent="0.25">
      <c r="B4777"/>
    </row>
    <row r="4778" spans="2:2" x14ac:dyDescent="0.25">
      <c r="B4778"/>
    </row>
    <row r="4779" spans="2:2" x14ac:dyDescent="0.25">
      <c r="B4779"/>
    </row>
    <row r="4780" spans="2:2" x14ac:dyDescent="0.25">
      <c r="B4780"/>
    </row>
    <row r="4781" spans="2:2" x14ac:dyDescent="0.25">
      <c r="B4781"/>
    </row>
    <row r="4782" spans="2:2" x14ac:dyDescent="0.25">
      <c r="B4782"/>
    </row>
    <row r="4783" spans="2:2" x14ac:dyDescent="0.25">
      <c r="B4783"/>
    </row>
    <row r="4784" spans="2:2" x14ac:dyDescent="0.25">
      <c r="B4784"/>
    </row>
    <row r="4785" spans="2:2" x14ac:dyDescent="0.25">
      <c r="B4785"/>
    </row>
    <row r="4786" spans="2:2" x14ac:dyDescent="0.25">
      <c r="B4786"/>
    </row>
    <row r="4787" spans="2:2" x14ac:dyDescent="0.25">
      <c r="B4787"/>
    </row>
    <row r="4788" spans="2:2" x14ac:dyDescent="0.25">
      <c r="B4788"/>
    </row>
    <row r="4789" spans="2:2" x14ac:dyDescent="0.25">
      <c r="B4789"/>
    </row>
    <row r="4790" spans="2:2" x14ac:dyDescent="0.25">
      <c r="B4790"/>
    </row>
    <row r="4791" spans="2:2" x14ac:dyDescent="0.25">
      <c r="B4791"/>
    </row>
    <row r="4792" spans="2:2" x14ac:dyDescent="0.25">
      <c r="B4792"/>
    </row>
    <row r="4793" spans="2:2" x14ac:dyDescent="0.25">
      <c r="B4793"/>
    </row>
    <row r="4794" spans="2:2" x14ac:dyDescent="0.25">
      <c r="B4794"/>
    </row>
    <row r="4795" spans="2:2" x14ac:dyDescent="0.25">
      <c r="B4795"/>
    </row>
    <row r="4796" spans="2:2" x14ac:dyDescent="0.25">
      <c r="B4796"/>
    </row>
    <row r="4797" spans="2:2" x14ac:dyDescent="0.25">
      <c r="B4797"/>
    </row>
    <row r="4798" spans="2:2" x14ac:dyDescent="0.25">
      <c r="B4798"/>
    </row>
    <row r="4799" spans="2:2" x14ac:dyDescent="0.25">
      <c r="B4799"/>
    </row>
    <row r="4800" spans="2:2" x14ac:dyDescent="0.25">
      <c r="B4800"/>
    </row>
    <row r="4801" spans="2:2" x14ac:dyDescent="0.25">
      <c r="B4801"/>
    </row>
    <row r="4802" spans="2:2" x14ac:dyDescent="0.25">
      <c r="B4802"/>
    </row>
    <row r="4803" spans="2:2" x14ac:dyDescent="0.25">
      <c r="B4803"/>
    </row>
    <row r="4804" spans="2:2" x14ac:dyDescent="0.25">
      <c r="B4804"/>
    </row>
    <row r="4805" spans="2:2" x14ac:dyDescent="0.25">
      <c r="B4805"/>
    </row>
    <row r="4806" spans="2:2" x14ac:dyDescent="0.25">
      <c r="B4806"/>
    </row>
    <row r="4807" spans="2:2" x14ac:dyDescent="0.25">
      <c r="B4807"/>
    </row>
    <row r="4808" spans="2:2" x14ac:dyDescent="0.25">
      <c r="B4808"/>
    </row>
    <row r="4809" spans="2:2" x14ac:dyDescent="0.25">
      <c r="B4809"/>
    </row>
    <row r="4810" spans="2:2" x14ac:dyDescent="0.25">
      <c r="B4810"/>
    </row>
    <row r="4811" spans="2:2" x14ac:dyDescent="0.25">
      <c r="B4811"/>
    </row>
    <row r="4812" spans="2:2" x14ac:dyDescent="0.25">
      <c r="B4812"/>
    </row>
    <row r="4813" spans="2:2" x14ac:dyDescent="0.25">
      <c r="B4813"/>
    </row>
    <row r="4814" spans="2:2" x14ac:dyDescent="0.25">
      <c r="B4814"/>
    </row>
    <row r="4815" spans="2:2" x14ac:dyDescent="0.25">
      <c r="B4815"/>
    </row>
    <row r="4816" spans="2:2" x14ac:dyDescent="0.25">
      <c r="B4816"/>
    </row>
    <row r="4817" spans="2:2" x14ac:dyDescent="0.25">
      <c r="B4817"/>
    </row>
    <row r="4818" spans="2:2" x14ac:dyDescent="0.25">
      <c r="B4818"/>
    </row>
    <row r="4819" spans="2:2" x14ac:dyDescent="0.25">
      <c r="B4819"/>
    </row>
    <row r="4820" spans="2:2" x14ac:dyDescent="0.25">
      <c r="B4820"/>
    </row>
    <row r="4821" spans="2:2" x14ac:dyDescent="0.25">
      <c r="B4821"/>
    </row>
    <row r="4822" spans="2:2" x14ac:dyDescent="0.25">
      <c r="B4822"/>
    </row>
    <row r="4823" spans="2:2" x14ac:dyDescent="0.25">
      <c r="B4823"/>
    </row>
    <row r="4824" spans="2:2" x14ac:dyDescent="0.25">
      <c r="B4824"/>
    </row>
    <row r="4825" spans="2:2" x14ac:dyDescent="0.25">
      <c r="B4825"/>
    </row>
    <row r="4826" spans="2:2" x14ac:dyDescent="0.25">
      <c r="B4826"/>
    </row>
    <row r="4827" spans="2:2" x14ac:dyDescent="0.25">
      <c r="B4827"/>
    </row>
    <row r="4828" spans="2:2" x14ac:dyDescent="0.25">
      <c r="B4828"/>
    </row>
    <row r="4829" spans="2:2" x14ac:dyDescent="0.25">
      <c r="B4829"/>
    </row>
    <row r="4830" spans="2:2" x14ac:dyDescent="0.25">
      <c r="B4830"/>
    </row>
    <row r="4831" spans="2:2" x14ac:dyDescent="0.25">
      <c r="B4831"/>
    </row>
    <row r="4832" spans="2:2" x14ac:dyDescent="0.25">
      <c r="B4832"/>
    </row>
    <row r="4833" spans="2:2" x14ac:dyDescent="0.25">
      <c r="B4833"/>
    </row>
    <row r="4834" spans="2:2" x14ac:dyDescent="0.25">
      <c r="B4834"/>
    </row>
    <row r="4835" spans="2:2" x14ac:dyDescent="0.25">
      <c r="B4835"/>
    </row>
    <row r="4836" spans="2:2" x14ac:dyDescent="0.25">
      <c r="B4836"/>
    </row>
    <row r="4837" spans="2:2" x14ac:dyDescent="0.25">
      <c r="B4837"/>
    </row>
    <row r="4838" spans="2:2" x14ac:dyDescent="0.25">
      <c r="B4838"/>
    </row>
    <row r="4839" spans="2:2" x14ac:dyDescent="0.25">
      <c r="B4839"/>
    </row>
    <row r="4840" spans="2:2" x14ac:dyDescent="0.25">
      <c r="B4840"/>
    </row>
    <row r="4841" spans="2:2" x14ac:dyDescent="0.25">
      <c r="B4841"/>
    </row>
    <row r="4842" spans="2:2" x14ac:dyDescent="0.25">
      <c r="B4842"/>
    </row>
    <row r="4843" spans="2:2" x14ac:dyDescent="0.25">
      <c r="B4843"/>
    </row>
    <row r="4844" spans="2:2" x14ac:dyDescent="0.25">
      <c r="B4844"/>
    </row>
    <row r="4845" spans="2:2" x14ac:dyDescent="0.25">
      <c r="B4845"/>
    </row>
    <row r="4846" spans="2:2" x14ac:dyDescent="0.25">
      <c r="B4846"/>
    </row>
    <row r="4847" spans="2:2" x14ac:dyDescent="0.25">
      <c r="B4847"/>
    </row>
    <row r="4848" spans="2:2" x14ac:dyDescent="0.25">
      <c r="B4848"/>
    </row>
    <row r="4849" spans="2:2" x14ac:dyDescent="0.25">
      <c r="B4849"/>
    </row>
    <row r="4850" spans="2:2" x14ac:dyDescent="0.25">
      <c r="B4850"/>
    </row>
    <row r="4851" spans="2:2" x14ac:dyDescent="0.25">
      <c r="B4851"/>
    </row>
    <row r="4852" spans="2:2" x14ac:dyDescent="0.25">
      <c r="B4852"/>
    </row>
    <row r="4853" spans="2:2" x14ac:dyDescent="0.25">
      <c r="B4853"/>
    </row>
    <row r="4854" spans="2:2" x14ac:dyDescent="0.25">
      <c r="B4854"/>
    </row>
    <row r="4855" spans="2:2" x14ac:dyDescent="0.25">
      <c r="B4855"/>
    </row>
    <row r="4856" spans="2:2" x14ac:dyDescent="0.25">
      <c r="B4856"/>
    </row>
    <row r="4857" spans="2:2" x14ac:dyDescent="0.25">
      <c r="B4857"/>
    </row>
    <row r="4858" spans="2:2" x14ac:dyDescent="0.25">
      <c r="B4858"/>
    </row>
    <row r="4859" spans="2:2" x14ac:dyDescent="0.25">
      <c r="B4859"/>
    </row>
    <row r="4860" spans="2:2" x14ac:dyDescent="0.25">
      <c r="B4860"/>
    </row>
    <row r="4861" spans="2:2" x14ac:dyDescent="0.25">
      <c r="B4861"/>
    </row>
    <row r="4862" spans="2:2" x14ac:dyDescent="0.25">
      <c r="B4862"/>
    </row>
    <row r="4863" spans="2:2" x14ac:dyDescent="0.25">
      <c r="B4863"/>
    </row>
    <row r="4864" spans="2:2" x14ac:dyDescent="0.25">
      <c r="B4864"/>
    </row>
    <row r="4865" spans="2:2" x14ac:dyDescent="0.25">
      <c r="B4865"/>
    </row>
    <row r="4866" spans="2:2" x14ac:dyDescent="0.25">
      <c r="B4866"/>
    </row>
    <row r="4867" spans="2:2" x14ac:dyDescent="0.25">
      <c r="B4867"/>
    </row>
    <row r="4868" spans="2:2" x14ac:dyDescent="0.25">
      <c r="B4868"/>
    </row>
    <row r="4869" spans="2:2" x14ac:dyDescent="0.25">
      <c r="B4869"/>
    </row>
    <row r="4870" spans="2:2" x14ac:dyDescent="0.25">
      <c r="B4870"/>
    </row>
    <row r="4871" spans="2:2" x14ac:dyDescent="0.25">
      <c r="B4871"/>
    </row>
    <row r="4872" spans="2:2" x14ac:dyDescent="0.25">
      <c r="B4872"/>
    </row>
    <row r="4873" spans="2:2" x14ac:dyDescent="0.25">
      <c r="B4873"/>
    </row>
    <row r="4874" spans="2:2" x14ac:dyDescent="0.25">
      <c r="B4874"/>
    </row>
    <row r="4875" spans="2:2" x14ac:dyDescent="0.25">
      <c r="B4875"/>
    </row>
    <row r="4876" spans="2:2" x14ac:dyDescent="0.25">
      <c r="B4876"/>
    </row>
    <row r="4877" spans="2:2" x14ac:dyDescent="0.25">
      <c r="B4877"/>
    </row>
    <row r="4878" spans="2:2" x14ac:dyDescent="0.25">
      <c r="B4878"/>
    </row>
    <row r="4879" spans="2:2" x14ac:dyDescent="0.25">
      <c r="B4879"/>
    </row>
    <row r="4880" spans="2:2" x14ac:dyDescent="0.25">
      <c r="B4880"/>
    </row>
    <row r="4881" spans="2:2" x14ac:dyDescent="0.25">
      <c r="B4881"/>
    </row>
    <row r="4882" spans="2:2" x14ac:dyDescent="0.25">
      <c r="B4882"/>
    </row>
    <row r="4883" spans="2:2" x14ac:dyDescent="0.25">
      <c r="B4883"/>
    </row>
    <row r="4884" spans="2:2" x14ac:dyDescent="0.25">
      <c r="B4884"/>
    </row>
    <row r="4885" spans="2:2" x14ac:dyDescent="0.25">
      <c r="B4885"/>
    </row>
    <row r="4886" spans="2:2" x14ac:dyDescent="0.25">
      <c r="B4886"/>
    </row>
    <row r="4887" spans="2:2" x14ac:dyDescent="0.25">
      <c r="B4887"/>
    </row>
    <row r="4888" spans="2:2" x14ac:dyDescent="0.25">
      <c r="B4888"/>
    </row>
    <row r="4889" spans="2:2" x14ac:dyDescent="0.25">
      <c r="B4889"/>
    </row>
    <row r="4890" spans="2:2" x14ac:dyDescent="0.25">
      <c r="B4890"/>
    </row>
    <row r="4891" spans="2:2" x14ac:dyDescent="0.25">
      <c r="B4891"/>
    </row>
    <row r="4892" spans="2:2" x14ac:dyDescent="0.25">
      <c r="B4892"/>
    </row>
    <row r="4893" spans="2:2" x14ac:dyDescent="0.25">
      <c r="B4893"/>
    </row>
    <row r="4894" spans="2:2" x14ac:dyDescent="0.25">
      <c r="B4894"/>
    </row>
    <row r="4895" spans="2:2" x14ac:dyDescent="0.25">
      <c r="B4895"/>
    </row>
    <row r="4896" spans="2:2" x14ac:dyDescent="0.25">
      <c r="B4896"/>
    </row>
    <row r="4897" spans="2:2" x14ac:dyDescent="0.25">
      <c r="B4897"/>
    </row>
    <row r="4898" spans="2:2" x14ac:dyDescent="0.25">
      <c r="B4898"/>
    </row>
    <row r="4899" spans="2:2" x14ac:dyDescent="0.25">
      <c r="B4899"/>
    </row>
    <row r="4900" spans="2:2" x14ac:dyDescent="0.25">
      <c r="B4900"/>
    </row>
    <row r="4901" spans="2:2" x14ac:dyDescent="0.25">
      <c r="B4901"/>
    </row>
    <row r="4902" spans="2:2" x14ac:dyDescent="0.25">
      <c r="B4902"/>
    </row>
    <row r="4903" spans="2:2" x14ac:dyDescent="0.25">
      <c r="B4903"/>
    </row>
    <row r="4904" spans="2:2" x14ac:dyDescent="0.25">
      <c r="B4904"/>
    </row>
    <row r="4905" spans="2:2" x14ac:dyDescent="0.25">
      <c r="B4905"/>
    </row>
    <row r="4906" spans="2:2" x14ac:dyDescent="0.25">
      <c r="B4906"/>
    </row>
    <row r="4907" spans="2:2" x14ac:dyDescent="0.25">
      <c r="B4907"/>
    </row>
    <row r="4908" spans="2:2" x14ac:dyDescent="0.25">
      <c r="B4908"/>
    </row>
    <row r="4909" spans="2:2" x14ac:dyDescent="0.25">
      <c r="B4909"/>
    </row>
    <row r="4910" spans="2:2" x14ac:dyDescent="0.25">
      <c r="B4910"/>
    </row>
    <row r="4911" spans="2:2" x14ac:dyDescent="0.25">
      <c r="B4911"/>
    </row>
    <row r="4912" spans="2:2" x14ac:dyDescent="0.25">
      <c r="B4912"/>
    </row>
    <row r="4913" spans="2:2" x14ac:dyDescent="0.25">
      <c r="B4913"/>
    </row>
    <row r="4914" spans="2:2" x14ac:dyDescent="0.25">
      <c r="B4914"/>
    </row>
    <row r="4915" spans="2:2" x14ac:dyDescent="0.25">
      <c r="B4915"/>
    </row>
    <row r="4916" spans="2:2" x14ac:dyDescent="0.25">
      <c r="B4916"/>
    </row>
    <row r="4917" spans="2:2" x14ac:dyDescent="0.25">
      <c r="B4917"/>
    </row>
    <row r="4918" spans="2:2" x14ac:dyDescent="0.25">
      <c r="B4918"/>
    </row>
    <row r="4919" spans="2:2" x14ac:dyDescent="0.25">
      <c r="B4919"/>
    </row>
    <row r="4920" spans="2:2" x14ac:dyDescent="0.25">
      <c r="B4920"/>
    </row>
    <row r="4921" spans="2:2" x14ac:dyDescent="0.25">
      <c r="B4921"/>
    </row>
    <row r="4922" spans="2:2" x14ac:dyDescent="0.25">
      <c r="B4922"/>
    </row>
    <row r="4923" spans="2:2" x14ac:dyDescent="0.25">
      <c r="B4923"/>
    </row>
    <row r="4924" spans="2:2" x14ac:dyDescent="0.25">
      <c r="B4924"/>
    </row>
    <row r="4925" spans="2:2" x14ac:dyDescent="0.25">
      <c r="B4925"/>
    </row>
    <row r="4926" spans="2:2" x14ac:dyDescent="0.25">
      <c r="B4926"/>
    </row>
    <row r="4927" spans="2:2" x14ac:dyDescent="0.25">
      <c r="B4927"/>
    </row>
    <row r="4928" spans="2:2" x14ac:dyDescent="0.25">
      <c r="B4928"/>
    </row>
    <row r="4929" spans="2:2" x14ac:dyDescent="0.25">
      <c r="B4929"/>
    </row>
    <row r="4930" spans="2:2" x14ac:dyDescent="0.25">
      <c r="B4930"/>
    </row>
    <row r="4931" spans="2:2" x14ac:dyDescent="0.25">
      <c r="B4931"/>
    </row>
    <row r="4932" spans="2:2" x14ac:dyDescent="0.25">
      <c r="B4932"/>
    </row>
    <row r="4933" spans="2:2" x14ac:dyDescent="0.25">
      <c r="B4933"/>
    </row>
    <row r="4934" spans="2:2" x14ac:dyDescent="0.25">
      <c r="B4934"/>
    </row>
    <row r="4935" spans="2:2" x14ac:dyDescent="0.25">
      <c r="B4935"/>
    </row>
    <row r="4936" spans="2:2" x14ac:dyDescent="0.25">
      <c r="B4936"/>
    </row>
    <row r="4937" spans="2:2" x14ac:dyDescent="0.25">
      <c r="B4937"/>
    </row>
    <row r="4938" spans="2:2" x14ac:dyDescent="0.25">
      <c r="B4938"/>
    </row>
    <row r="4939" spans="2:2" x14ac:dyDescent="0.25">
      <c r="B4939"/>
    </row>
    <row r="4940" spans="2:2" x14ac:dyDescent="0.25">
      <c r="B4940"/>
    </row>
    <row r="4941" spans="2:2" x14ac:dyDescent="0.25">
      <c r="B4941"/>
    </row>
    <row r="4942" spans="2:2" x14ac:dyDescent="0.25">
      <c r="B4942"/>
    </row>
    <row r="4943" spans="2:2" x14ac:dyDescent="0.25">
      <c r="B4943"/>
    </row>
    <row r="4944" spans="2:2" x14ac:dyDescent="0.25">
      <c r="B4944"/>
    </row>
    <row r="4945" spans="2:2" x14ac:dyDescent="0.25">
      <c r="B4945"/>
    </row>
    <row r="4946" spans="2:2" x14ac:dyDescent="0.25">
      <c r="B4946"/>
    </row>
    <row r="4947" spans="2:2" x14ac:dyDescent="0.25">
      <c r="B4947"/>
    </row>
    <row r="4948" spans="2:2" x14ac:dyDescent="0.25">
      <c r="B4948"/>
    </row>
    <row r="4949" spans="2:2" x14ac:dyDescent="0.25">
      <c r="B4949"/>
    </row>
    <row r="4950" spans="2:2" x14ac:dyDescent="0.25">
      <c r="B4950"/>
    </row>
    <row r="4951" spans="2:2" x14ac:dyDescent="0.25">
      <c r="B4951"/>
    </row>
    <row r="4952" spans="2:2" x14ac:dyDescent="0.25">
      <c r="B4952"/>
    </row>
    <row r="4953" spans="2:2" x14ac:dyDescent="0.25">
      <c r="B4953"/>
    </row>
    <row r="4954" spans="2:2" x14ac:dyDescent="0.25">
      <c r="B4954"/>
    </row>
    <row r="4955" spans="2:2" x14ac:dyDescent="0.25">
      <c r="B4955"/>
    </row>
    <row r="4956" spans="2:2" x14ac:dyDescent="0.25">
      <c r="B4956"/>
    </row>
    <row r="4957" spans="2:2" x14ac:dyDescent="0.25">
      <c r="B4957"/>
    </row>
    <row r="4958" spans="2:2" x14ac:dyDescent="0.25">
      <c r="B4958"/>
    </row>
    <row r="4959" spans="2:2" x14ac:dyDescent="0.25">
      <c r="B4959"/>
    </row>
    <row r="4960" spans="2:2" x14ac:dyDescent="0.25">
      <c r="B4960"/>
    </row>
    <row r="4961" spans="2:2" x14ac:dyDescent="0.25">
      <c r="B4961"/>
    </row>
    <row r="4962" spans="2:2" x14ac:dyDescent="0.25">
      <c r="B4962"/>
    </row>
    <row r="4963" spans="2:2" x14ac:dyDescent="0.25">
      <c r="B4963"/>
    </row>
    <row r="4964" spans="2:2" x14ac:dyDescent="0.25">
      <c r="B4964"/>
    </row>
    <row r="4965" spans="2:2" x14ac:dyDescent="0.25">
      <c r="B4965"/>
    </row>
    <row r="4966" spans="2:2" x14ac:dyDescent="0.25">
      <c r="B4966"/>
    </row>
    <row r="4967" spans="2:2" x14ac:dyDescent="0.25">
      <c r="B4967"/>
    </row>
    <row r="4968" spans="2:2" x14ac:dyDescent="0.25">
      <c r="B4968"/>
    </row>
    <row r="4969" spans="2:2" x14ac:dyDescent="0.25">
      <c r="B4969"/>
    </row>
    <row r="4970" spans="2:2" x14ac:dyDescent="0.25">
      <c r="B4970"/>
    </row>
    <row r="4971" spans="2:2" x14ac:dyDescent="0.25">
      <c r="B4971"/>
    </row>
    <row r="4972" spans="2:2" x14ac:dyDescent="0.25">
      <c r="B4972"/>
    </row>
    <row r="4973" spans="2:2" x14ac:dyDescent="0.25">
      <c r="B4973"/>
    </row>
    <row r="4974" spans="2:2" x14ac:dyDescent="0.25">
      <c r="B4974"/>
    </row>
    <row r="4975" spans="2:2" x14ac:dyDescent="0.25">
      <c r="B4975"/>
    </row>
    <row r="4976" spans="2:2" x14ac:dyDescent="0.25">
      <c r="B4976"/>
    </row>
    <row r="4977" spans="2:2" x14ac:dyDescent="0.25">
      <c r="B4977"/>
    </row>
    <row r="4978" spans="2:2" x14ac:dyDescent="0.25">
      <c r="B4978"/>
    </row>
    <row r="4979" spans="2:2" x14ac:dyDescent="0.25">
      <c r="B4979"/>
    </row>
    <row r="4980" spans="2:2" x14ac:dyDescent="0.25">
      <c r="B4980"/>
    </row>
    <row r="4981" spans="2:2" x14ac:dyDescent="0.25">
      <c r="B4981"/>
    </row>
    <row r="4982" spans="2:2" x14ac:dyDescent="0.25">
      <c r="B4982"/>
    </row>
    <row r="4983" spans="2:2" x14ac:dyDescent="0.25">
      <c r="B4983"/>
    </row>
    <row r="4984" spans="2:2" x14ac:dyDescent="0.25">
      <c r="B4984"/>
    </row>
    <row r="4985" spans="2:2" x14ac:dyDescent="0.25">
      <c r="B4985"/>
    </row>
    <row r="4986" spans="2:2" x14ac:dyDescent="0.25">
      <c r="B4986"/>
    </row>
    <row r="4987" spans="2:2" x14ac:dyDescent="0.25">
      <c r="B4987"/>
    </row>
    <row r="4988" spans="2:2" x14ac:dyDescent="0.25">
      <c r="B4988"/>
    </row>
    <row r="4989" spans="2:2" x14ac:dyDescent="0.25">
      <c r="B4989"/>
    </row>
    <row r="4990" spans="2:2" x14ac:dyDescent="0.25">
      <c r="B4990"/>
    </row>
    <row r="4991" spans="2:2" x14ac:dyDescent="0.25">
      <c r="B4991"/>
    </row>
    <row r="4992" spans="2:2" x14ac:dyDescent="0.25">
      <c r="B4992"/>
    </row>
    <row r="4993" spans="2:2" x14ac:dyDescent="0.25">
      <c r="B4993"/>
    </row>
    <row r="4994" spans="2:2" x14ac:dyDescent="0.25">
      <c r="B4994"/>
    </row>
    <row r="4995" spans="2:2" x14ac:dyDescent="0.25">
      <c r="B4995"/>
    </row>
    <row r="4996" spans="2:2" x14ac:dyDescent="0.25">
      <c r="B4996"/>
    </row>
    <row r="4997" spans="2:2" x14ac:dyDescent="0.25">
      <c r="B4997"/>
    </row>
    <row r="4998" spans="2:2" x14ac:dyDescent="0.25">
      <c r="B4998"/>
    </row>
    <row r="4999" spans="2:2" x14ac:dyDescent="0.25">
      <c r="B4999"/>
    </row>
    <row r="5000" spans="2:2" x14ac:dyDescent="0.25">
      <c r="B5000"/>
    </row>
    <row r="5001" spans="2:2" x14ac:dyDescent="0.25">
      <c r="B5001"/>
    </row>
    <row r="5002" spans="2:2" x14ac:dyDescent="0.25">
      <c r="B5002"/>
    </row>
    <row r="5003" spans="2:2" x14ac:dyDescent="0.25">
      <c r="B5003"/>
    </row>
    <row r="5004" spans="2:2" x14ac:dyDescent="0.25">
      <c r="B5004"/>
    </row>
    <row r="5005" spans="2:2" x14ac:dyDescent="0.25">
      <c r="B5005"/>
    </row>
    <row r="5006" spans="2:2" x14ac:dyDescent="0.25">
      <c r="B5006"/>
    </row>
    <row r="5007" spans="2:2" x14ac:dyDescent="0.25">
      <c r="B5007"/>
    </row>
    <row r="5008" spans="2:2" x14ac:dyDescent="0.25">
      <c r="B5008"/>
    </row>
    <row r="5009" spans="2:2" x14ac:dyDescent="0.25">
      <c r="B5009"/>
    </row>
    <row r="5010" spans="2:2" x14ac:dyDescent="0.25">
      <c r="B5010"/>
    </row>
    <row r="5011" spans="2:2" x14ac:dyDescent="0.25">
      <c r="B5011"/>
    </row>
    <row r="5012" spans="2:2" x14ac:dyDescent="0.25">
      <c r="B5012"/>
    </row>
    <row r="5013" spans="2:2" x14ac:dyDescent="0.25">
      <c r="B5013"/>
    </row>
    <row r="5014" spans="2:2" x14ac:dyDescent="0.25">
      <c r="B5014"/>
    </row>
    <row r="5015" spans="2:2" x14ac:dyDescent="0.25">
      <c r="B5015"/>
    </row>
    <row r="5016" spans="2:2" x14ac:dyDescent="0.25">
      <c r="B5016"/>
    </row>
    <row r="5017" spans="2:2" x14ac:dyDescent="0.25">
      <c r="B5017"/>
    </row>
    <row r="5018" spans="2:2" x14ac:dyDescent="0.25">
      <c r="B5018"/>
    </row>
    <row r="5019" spans="2:2" x14ac:dyDescent="0.25">
      <c r="B5019"/>
    </row>
    <row r="5020" spans="2:2" x14ac:dyDescent="0.25">
      <c r="B5020"/>
    </row>
    <row r="5021" spans="2:2" x14ac:dyDescent="0.25">
      <c r="B5021"/>
    </row>
    <row r="5022" spans="2:2" x14ac:dyDescent="0.25">
      <c r="B5022"/>
    </row>
    <row r="5023" spans="2:2" x14ac:dyDescent="0.25">
      <c r="B5023"/>
    </row>
    <row r="5024" spans="2:2" x14ac:dyDescent="0.25">
      <c r="B5024"/>
    </row>
    <row r="5025" spans="2:2" x14ac:dyDescent="0.25">
      <c r="B5025"/>
    </row>
    <row r="5026" spans="2:2" x14ac:dyDescent="0.25">
      <c r="B5026"/>
    </row>
    <row r="5027" spans="2:2" x14ac:dyDescent="0.25">
      <c r="B5027"/>
    </row>
    <row r="5028" spans="2:2" x14ac:dyDescent="0.25">
      <c r="B5028"/>
    </row>
    <row r="5029" spans="2:2" x14ac:dyDescent="0.25">
      <c r="B5029"/>
    </row>
    <row r="5030" spans="2:2" x14ac:dyDescent="0.25">
      <c r="B5030"/>
    </row>
    <row r="5031" spans="2:2" x14ac:dyDescent="0.25">
      <c r="B5031"/>
    </row>
    <row r="5032" spans="2:2" x14ac:dyDescent="0.25">
      <c r="B5032"/>
    </row>
    <row r="5033" spans="2:2" x14ac:dyDescent="0.25">
      <c r="B5033"/>
    </row>
    <row r="5034" spans="2:2" x14ac:dyDescent="0.25">
      <c r="B5034"/>
    </row>
    <row r="5035" spans="2:2" x14ac:dyDescent="0.25">
      <c r="B5035"/>
    </row>
    <row r="5036" spans="2:2" x14ac:dyDescent="0.25">
      <c r="B5036"/>
    </row>
    <row r="5037" spans="2:2" x14ac:dyDescent="0.25">
      <c r="B5037"/>
    </row>
    <row r="5038" spans="2:2" x14ac:dyDescent="0.25">
      <c r="B5038"/>
    </row>
    <row r="5039" spans="2:2" x14ac:dyDescent="0.25">
      <c r="B5039"/>
    </row>
    <row r="5040" spans="2:2" x14ac:dyDescent="0.25">
      <c r="B5040"/>
    </row>
    <row r="5041" spans="2:2" x14ac:dyDescent="0.25">
      <c r="B5041"/>
    </row>
    <row r="5042" spans="2:2" x14ac:dyDescent="0.25">
      <c r="B5042"/>
    </row>
    <row r="5043" spans="2:2" x14ac:dyDescent="0.25">
      <c r="B5043"/>
    </row>
    <row r="5044" spans="2:2" x14ac:dyDescent="0.25">
      <c r="B5044"/>
    </row>
    <row r="5045" spans="2:2" x14ac:dyDescent="0.25">
      <c r="B5045"/>
    </row>
    <row r="5046" spans="2:2" x14ac:dyDescent="0.25">
      <c r="B5046"/>
    </row>
    <row r="5047" spans="2:2" x14ac:dyDescent="0.25">
      <c r="B5047"/>
    </row>
    <row r="5048" spans="2:2" x14ac:dyDescent="0.25">
      <c r="B5048"/>
    </row>
    <row r="5049" spans="2:2" x14ac:dyDescent="0.25">
      <c r="B5049"/>
    </row>
    <row r="5050" spans="2:2" x14ac:dyDescent="0.25">
      <c r="B5050"/>
    </row>
    <row r="5051" spans="2:2" x14ac:dyDescent="0.25">
      <c r="B5051"/>
    </row>
    <row r="5052" spans="2:2" x14ac:dyDescent="0.25">
      <c r="B5052"/>
    </row>
    <row r="5053" spans="2:2" x14ac:dyDescent="0.25">
      <c r="B5053"/>
    </row>
    <row r="5054" spans="2:2" x14ac:dyDescent="0.25">
      <c r="B5054"/>
    </row>
    <row r="5055" spans="2:2" x14ac:dyDescent="0.25">
      <c r="B5055"/>
    </row>
    <row r="5056" spans="2:2" x14ac:dyDescent="0.25">
      <c r="B5056"/>
    </row>
    <row r="5057" spans="2:2" x14ac:dyDescent="0.25">
      <c r="B5057"/>
    </row>
    <row r="5058" spans="2:2" x14ac:dyDescent="0.25">
      <c r="B5058"/>
    </row>
    <row r="5059" spans="2:2" x14ac:dyDescent="0.25">
      <c r="B5059"/>
    </row>
    <row r="5060" spans="2:2" x14ac:dyDescent="0.25">
      <c r="B5060"/>
    </row>
    <row r="5061" spans="2:2" x14ac:dyDescent="0.25">
      <c r="B5061"/>
    </row>
    <row r="5062" spans="2:2" x14ac:dyDescent="0.25">
      <c r="B5062"/>
    </row>
    <row r="5063" spans="2:2" x14ac:dyDescent="0.25">
      <c r="B5063"/>
    </row>
    <row r="5064" spans="2:2" x14ac:dyDescent="0.25">
      <c r="B5064"/>
    </row>
    <row r="5065" spans="2:2" x14ac:dyDescent="0.25">
      <c r="B5065"/>
    </row>
    <row r="5066" spans="2:2" x14ac:dyDescent="0.25">
      <c r="B5066"/>
    </row>
    <row r="5067" spans="2:2" x14ac:dyDescent="0.25">
      <c r="B5067"/>
    </row>
    <row r="5068" spans="2:2" x14ac:dyDescent="0.25">
      <c r="B5068"/>
    </row>
    <row r="5069" spans="2:2" x14ac:dyDescent="0.25">
      <c r="B5069"/>
    </row>
    <row r="5070" spans="2:2" x14ac:dyDescent="0.25">
      <c r="B5070"/>
    </row>
    <row r="5071" spans="2:2" x14ac:dyDescent="0.25">
      <c r="B5071"/>
    </row>
    <row r="5072" spans="2:2" x14ac:dyDescent="0.25">
      <c r="B5072"/>
    </row>
    <row r="5073" spans="2:2" x14ac:dyDescent="0.25">
      <c r="B5073"/>
    </row>
    <row r="5074" spans="2:2" x14ac:dyDescent="0.25">
      <c r="B5074"/>
    </row>
    <row r="5075" spans="2:2" x14ac:dyDescent="0.25">
      <c r="B5075"/>
    </row>
    <row r="5076" spans="2:2" x14ac:dyDescent="0.25">
      <c r="B5076"/>
    </row>
    <row r="5077" spans="2:2" x14ac:dyDescent="0.25">
      <c r="B5077"/>
    </row>
    <row r="5078" spans="2:2" x14ac:dyDescent="0.25">
      <c r="B5078"/>
    </row>
    <row r="5079" spans="2:2" x14ac:dyDescent="0.25">
      <c r="B5079"/>
    </row>
    <row r="5080" spans="2:2" x14ac:dyDescent="0.25">
      <c r="B5080"/>
    </row>
    <row r="5081" spans="2:2" x14ac:dyDescent="0.25">
      <c r="B5081"/>
    </row>
    <row r="5082" spans="2:2" x14ac:dyDescent="0.25">
      <c r="B5082"/>
    </row>
    <row r="5083" spans="2:2" x14ac:dyDescent="0.25">
      <c r="B5083"/>
    </row>
    <row r="5084" spans="2:2" x14ac:dyDescent="0.25">
      <c r="B5084"/>
    </row>
    <row r="5085" spans="2:2" x14ac:dyDescent="0.25">
      <c r="B5085"/>
    </row>
    <row r="5086" spans="2:2" x14ac:dyDescent="0.25">
      <c r="B5086"/>
    </row>
    <row r="5087" spans="2:2" x14ac:dyDescent="0.25">
      <c r="B5087"/>
    </row>
    <row r="5088" spans="2:2" x14ac:dyDescent="0.25">
      <c r="B5088"/>
    </row>
    <row r="5089" spans="2:2" x14ac:dyDescent="0.25">
      <c r="B5089"/>
    </row>
    <row r="5090" spans="2:2" x14ac:dyDescent="0.25">
      <c r="B5090"/>
    </row>
    <row r="5091" spans="2:2" x14ac:dyDescent="0.25">
      <c r="B5091"/>
    </row>
    <row r="5092" spans="2:2" x14ac:dyDescent="0.25">
      <c r="B5092"/>
    </row>
    <row r="5093" spans="2:2" x14ac:dyDescent="0.25">
      <c r="B5093"/>
    </row>
    <row r="5094" spans="2:2" x14ac:dyDescent="0.25">
      <c r="B5094"/>
    </row>
    <row r="5095" spans="2:2" x14ac:dyDescent="0.25">
      <c r="B5095"/>
    </row>
    <row r="5096" spans="2:2" x14ac:dyDescent="0.25">
      <c r="B5096"/>
    </row>
    <row r="5097" spans="2:2" x14ac:dyDescent="0.25">
      <c r="B5097"/>
    </row>
    <row r="5098" spans="2:2" x14ac:dyDescent="0.25">
      <c r="B5098"/>
    </row>
    <row r="5099" spans="2:2" x14ac:dyDescent="0.25">
      <c r="B5099"/>
    </row>
    <row r="5100" spans="2:2" x14ac:dyDescent="0.25">
      <c r="B5100"/>
    </row>
    <row r="5101" spans="2:2" x14ac:dyDescent="0.25">
      <c r="B5101"/>
    </row>
    <row r="5102" spans="2:2" x14ac:dyDescent="0.25">
      <c r="B5102"/>
    </row>
    <row r="5103" spans="2:2" x14ac:dyDescent="0.25">
      <c r="B5103"/>
    </row>
    <row r="5104" spans="2:2" x14ac:dyDescent="0.25">
      <c r="B5104"/>
    </row>
    <row r="5105" spans="2:2" x14ac:dyDescent="0.25">
      <c r="B5105"/>
    </row>
    <row r="5106" spans="2:2" x14ac:dyDescent="0.25">
      <c r="B5106"/>
    </row>
    <row r="5107" spans="2:2" x14ac:dyDescent="0.25">
      <c r="B5107"/>
    </row>
    <row r="5108" spans="2:2" x14ac:dyDescent="0.25">
      <c r="B5108"/>
    </row>
    <row r="5109" spans="2:2" x14ac:dyDescent="0.25">
      <c r="B5109"/>
    </row>
    <row r="5110" spans="2:2" x14ac:dyDescent="0.25">
      <c r="B5110"/>
    </row>
    <row r="5111" spans="2:2" x14ac:dyDescent="0.25">
      <c r="B5111"/>
    </row>
    <row r="5112" spans="2:2" x14ac:dyDescent="0.25">
      <c r="B5112"/>
    </row>
    <row r="5113" spans="2:2" x14ac:dyDescent="0.25">
      <c r="B5113"/>
    </row>
    <row r="5114" spans="2:2" x14ac:dyDescent="0.25">
      <c r="B5114"/>
    </row>
    <row r="5115" spans="2:2" x14ac:dyDescent="0.25">
      <c r="B5115"/>
    </row>
    <row r="5116" spans="2:2" x14ac:dyDescent="0.25">
      <c r="B5116"/>
    </row>
    <row r="5117" spans="2:2" x14ac:dyDescent="0.25">
      <c r="B5117"/>
    </row>
    <row r="5118" spans="2:2" x14ac:dyDescent="0.25">
      <c r="B5118"/>
    </row>
    <row r="5119" spans="2:2" x14ac:dyDescent="0.25">
      <c r="B5119"/>
    </row>
    <row r="5120" spans="2:2" x14ac:dyDescent="0.25">
      <c r="B5120"/>
    </row>
    <row r="5121" spans="2:2" x14ac:dyDescent="0.25">
      <c r="B5121"/>
    </row>
    <row r="5122" spans="2:2" x14ac:dyDescent="0.25">
      <c r="B5122"/>
    </row>
    <row r="5123" spans="2:2" x14ac:dyDescent="0.25">
      <c r="B5123"/>
    </row>
    <row r="5124" spans="2:2" x14ac:dyDescent="0.25">
      <c r="B5124"/>
    </row>
    <row r="5125" spans="2:2" x14ac:dyDescent="0.25">
      <c r="B5125"/>
    </row>
    <row r="5126" spans="2:2" x14ac:dyDescent="0.25">
      <c r="B5126"/>
    </row>
    <row r="5127" spans="2:2" x14ac:dyDescent="0.25">
      <c r="B5127"/>
    </row>
    <row r="5128" spans="2:2" x14ac:dyDescent="0.25">
      <c r="B5128"/>
    </row>
    <row r="5129" spans="2:2" x14ac:dyDescent="0.25">
      <c r="B5129"/>
    </row>
    <row r="5130" spans="2:2" x14ac:dyDescent="0.25">
      <c r="B5130"/>
    </row>
    <row r="5131" spans="2:2" x14ac:dyDescent="0.25">
      <c r="B5131"/>
    </row>
    <row r="5132" spans="2:2" x14ac:dyDescent="0.25">
      <c r="B5132"/>
    </row>
    <row r="5133" spans="2:2" x14ac:dyDescent="0.25">
      <c r="B5133"/>
    </row>
    <row r="5134" spans="2:2" x14ac:dyDescent="0.25">
      <c r="B5134"/>
    </row>
    <row r="5135" spans="2:2" x14ac:dyDescent="0.25">
      <c r="B5135"/>
    </row>
    <row r="5136" spans="2:2" x14ac:dyDescent="0.25">
      <c r="B5136"/>
    </row>
    <row r="5137" spans="2:2" x14ac:dyDescent="0.25">
      <c r="B5137"/>
    </row>
    <row r="5138" spans="2:2" x14ac:dyDescent="0.25">
      <c r="B5138"/>
    </row>
    <row r="5139" spans="2:2" x14ac:dyDescent="0.25">
      <c r="B5139"/>
    </row>
    <row r="5140" spans="2:2" x14ac:dyDescent="0.25">
      <c r="B5140"/>
    </row>
    <row r="5141" spans="2:2" x14ac:dyDescent="0.25">
      <c r="B5141"/>
    </row>
    <row r="5142" spans="2:2" x14ac:dyDescent="0.25">
      <c r="B5142"/>
    </row>
    <row r="5143" spans="2:2" x14ac:dyDescent="0.25">
      <c r="B5143"/>
    </row>
    <row r="5144" spans="2:2" x14ac:dyDescent="0.25">
      <c r="B5144"/>
    </row>
    <row r="5145" spans="2:2" x14ac:dyDescent="0.25">
      <c r="B5145"/>
    </row>
    <row r="5146" spans="2:2" x14ac:dyDescent="0.25">
      <c r="B5146"/>
    </row>
    <row r="5147" spans="2:2" x14ac:dyDescent="0.25">
      <c r="B5147"/>
    </row>
    <row r="5148" spans="2:2" x14ac:dyDescent="0.25">
      <c r="B5148"/>
    </row>
    <row r="5149" spans="2:2" x14ac:dyDescent="0.25">
      <c r="B5149"/>
    </row>
    <row r="5150" spans="2:2" x14ac:dyDescent="0.25">
      <c r="B5150"/>
    </row>
    <row r="5151" spans="2:2" x14ac:dyDescent="0.25">
      <c r="B5151"/>
    </row>
    <row r="5152" spans="2:2" x14ac:dyDescent="0.25">
      <c r="B5152"/>
    </row>
    <row r="5153" spans="2:2" x14ac:dyDescent="0.25">
      <c r="B5153"/>
    </row>
    <row r="5154" spans="2:2" x14ac:dyDescent="0.25">
      <c r="B5154"/>
    </row>
    <row r="5155" spans="2:2" x14ac:dyDescent="0.25">
      <c r="B5155"/>
    </row>
    <row r="5156" spans="2:2" x14ac:dyDescent="0.25">
      <c r="B5156"/>
    </row>
    <row r="5157" spans="2:2" x14ac:dyDescent="0.25">
      <c r="B5157"/>
    </row>
    <row r="5158" spans="2:2" x14ac:dyDescent="0.25">
      <c r="B5158"/>
    </row>
    <row r="5159" spans="2:2" x14ac:dyDescent="0.25">
      <c r="B5159"/>
    </row>
    <row r="5160" spans="2:2" x14ac:dyDescent="0.25">
      <c r="B5160"/>
    </row>
    <row r="5161" spans="2:2" x14ac:dyDescent="0.25">
      <c r="B5161"/>
    </row>
    <row r="5162" spans="2:2" x14ac:dyDescent="0.25">
      <c r="B5162"/>
    </row>
    <row r="5163" spans="2:2" x14ac:dyDescent="0.25">
      <c r="B5163"/>
    </row>
    <row r="5164" spans="2:2" x14ac:dyDescent="0.25">
      <c r="B5164"/>
    </row>
    <row r="5165" spans="2:2" x14ac:dyDescent="0.25">
      <c r="B5165"/>
    </row>
    <row r="5166" spans="2:2" x14ac:dyDescent="0.25">
      <c r="B5166"/>
    </row>
    <row r="5167" spans="2:2" x14ac:dyDescent="0.25">
      <c r="B5167"/>
    </row>
    <row r="5168" spans="2:2" x14ac:dyDescent="0.25">
      <c r="B5168"/>
    </row>
    <row r="5169" spans="2:2" x14ac:dyDescent="0.25">
      <c r="B5169"/>
    </row>
    <row r="5170" spans="2:2" x14ac:dyDescent="0.25">
      <c r="B5170"/>
    </row>
    <row r="5171" spans="2:2" x14ac:dyDescent="0.25">
      <c r="B5171"/>
    </row>
    <row r="5172" spans="2:2" x14ac:dyDescent="0.25">
      <c r="B5172"/>
    </row>
    <row r="5173" spans="2:2" x14ac:dyDescent="0.25">
      <c r="B5173"/>
    </row>
    <row r="5174" spans="2:2" x14ac:dyDescent="0.25">
      <c r="B5174"/>
    </row>
    <row r="5175" spans="2:2" x14ac:dyDescent="0.25">
      <c r="B5175"/>
    </row>
    <row r="5176" spans="2:2" x14ac:dyDescent="0.25">
      <c r="B5176"/>
    </row>
    <row r="5177" spans="2:2" x14ac:dyDescent="0.25">
      <c r="B5177"/>
    </row>
    <row r="5178" spans="2:2" x14ac:dyDescent="0.25">
      <c r="B5178"/>
    </row>
    <row r="5179" spans="2:2" x14ac:dyDescent="0.25">
      <c r="B5179"/>
    </row>
    <row r="5180" spans="2:2" x14ac:dyDescent="0.25">
      <c r="B5180"/>
    </row>
    <row r="5181" spans="2:2" x14ac:dyDescent="0.25">
      <c r="B5181"/>
    </row>
    <row r="5182" spans="2:2" x14ac:dyDescent="0.25">
      <c r="B5182"/>
    </row>
    <row r="5183" spans="2:2" x14ac:dyDescent="0.25">
      <c r="B5183"/>
    </row>
    <row r="5184" spans="2:2" x14ac:dyDescent="0.25">
      <c r="B5184"/>
    </row>
    <row r="5185" spans="2:2" x14ac:dyDescent="0.25">
      <c r="B5185"/>
    </row>
    <row r="5186" spans="2:2" x14ac:dyDescent="0.25">
      <c r="B5186"/>
    </row>
    <row r="5187" spans="2:2" x14ac:dyDescent="0.25">
      <c r="B5187"/>
    </row>
    <row r="5188" spans="2:2" x14ac:dyDescent="0.25">
      <c r="B5188"/>
    </row>
    <row r="5189" spans="2:2" x14ac:dyDescent="0.25">
      <c r="B5189"/>
    </row>
    <row r="5190" spans="2:2" x14ac:dyDescent="0.25">
      <c r="B5190"/>
    </row>
    <row r="5191" spans="2:2" x14ac:dyDescent="0.25">
      <c r="B5191"/>
    </row>
    <row r="5192" spans="2:2" x14ac:dyDescent="0.25">
      <c r="B5192"/>
    </row>
    <row r="5193" spans="2:2" x14ac:dyDescent="0.25">
      <c r="B5193"/>
    </row>
    <row r="5194" spans="2:2" x14ac:dyDescent="0.25">
      <c r="B5194"/>
    </row>
    <row r="5195" spans="2:2" x14ac:dyDescent="0.25">
      <c r="B5195"/>
    </row>
    <row r="5196" spans="2:2" x14ac:dyDescent="0.25">
      <c r="B5196"/>
    </row>
    <row r="5197" spans="2:2" x14ac:dyDescent="0.25">
      <c r="B5197"/>
    </row>
    <row r="5198" spans="2:2" x14ac:dyDescent="0.25">
      <c r="B5198"/>
    </row>
    <row r="5199" spans="2:2" x14ac:dyDescent="0.25">
      <c r="B5199"/>
    </row>
    <row r="5200" spans="2:2" x14ac:dyDescent="0.25">
      <c r="B5200"/>
    </row>
    <row r="5201" spans="2:2" x14ac:dyDescent="0.25">
      <c r="B5201"/>
    </row>
    <row r="5202" spans="2:2" x14ac:dyDescent="0.25">
      <c r="B5202"/>
    </row>
    <row r="5203" spans="2:2" x14ac:dyDescent="0.25">
      <c r="B5203"/>
    </row>
    <row r="5204" spans="2:2" x14ac:dyDescent="0.25">
      <c r="B5204"/>
    </row>
    <row r="5205" spans="2:2" x14ac:dyDescent="0.25">
      <c r="B5205"/>
    </row>
    <row r="5206" spans="2:2" x14ac:dyDescent="0.25">
      <c r="B5206"/>
    </row>
    <row r="5207" spans="2:2" x14ac:dyDescent="0.25">
      <c r="B5207"/>
    </row>
    <row r="5208" spans="2:2" x14ac:dyDescent="0.25">
      <c r="B5208"/>
    </row>
    <row r="5209" spans="2:2" x14ac:dyDescent="0.25">
      <c r="B5209"/>
    </row>
    <row r="5210" spans="2:2" x14ac:dyDescent="0.25">
      <c r="B5210"/>
    </row>
    <row r="5211" spans="2:2" x14ac:dyDescent="0.25">
      <c r="B5211"/>
    </row>
    <row r="5212" spans="2:2" x14ac:dyDescent="0.25">
      <c r="B5212"/>
    </row>
    <row r="5213" spans="2:2" x14ac:dyDescent="0.25">
      <c r="B5213"/>
    </row>
    <row r="5214" spans="2:2" x14ac:dyDescent="0.25">
      <c r="B5214"/>
    </row>
    <row r="5215" spans="2:2" x14ac:dyDescent="0.25">
      <c r="B5215"/>
    </row>
    <row r="5216" spans="2:2" x14ac:dyDescent="0.25">
      <c r="B5216"/>
    </row>
    <row r="5217" spans="2:2" x14ac:dyDescent="0.25">
      <c r="B5217"/>
    </row>
    <row r="5218" spans="2:2" x14ac:dyDescent="0.25">
      <c r="B5218"/>
    </row>
    <row r="5219" spans="2:2" x14ac:dyDescent="0.25">
      <c r="B5219"/>
    </row>
    <row r="5220" spans="2:2" x14ac:dyDescent="0.25">
      <c r="B5220"/>
    </row>
    <row r="5221" spans="2:2" x14ac:dyDescent="0.25">
      <c r="B5221"/>
    </row>
    <row r="5222" spans="2:2" x14ac:dyDescent="0.25">
      <c r="B5222"/>
    </row>
    <row r="5223" spans="2:2" x14ac:dyDescent="0.25">
      <c r="B5223"/>
    </row>
    <row r="5224" spans="2:2" x14ac:dyDescent="0.25">
      <c r="B5224"/>
    </row>
    <row r="5225" spans="2:2" x14ac:dyDescent="0.25">
      <c r="B5225"/>
    </row>
    <row r="5226" spans="2:2" x14ac:dyDescent="0.25">
      <c r="B5226"/>
    </row>
    <row r="5227" spans="2:2" x14ac:dyDescent="0.25">
      <c r="B5227"/>
    </row>
    <row r="5228" spans="2:2" x14ac:dyDescent="0.25">
      <c r="B5228"/>
    </row>
    <row r="5229" spans="2:2" x14ac:dyDescent="0.25">
      <c r="B5229"/>
    </row>
    <row r="5230" spans="2:2" x14ac:dyDescent="0.25">
      <c r="B5230"/>
    </row>
    <row r="5231" spans="2:2" x14ac:dyDescent="0.25">
      <c r="B5231"/>
    </row>
    <row r="5232" spans="2:2" x14ac:dyDescent="0.25">
      <c r="B5232"/>
    </row>
    <row r="5233" spans="2:2" x14ac:dyDescent="0.25">
      <c r="B5233"/>
    </row>
    <row r="5234" spans="2:2" x14ac:dyDescent="0.25">
      <c r="B5234"/>
    </row>
    <row r="5235" spans="2:2" x14ac:dyDescent="0.25">
      <c r="B5235"/>
    </row>
    <row r="5236" spans="2:2" x14ac:dyDescent="0.25">
      <c r="B5236"/>
    </row>
    <row r="5237" spans="2:2" x14ac:dyDescent="0.25">
      <c r="B5237"/>
    </row>
    <row r="5238" spans="2:2" x14ac:dyDescent="0.25">
      <c r="B5238"/>
    </row>
    <row r="5239" spans="2:2" x14ac:dyDescent="0.25">
      <c r="B5239"/>
    </row>
    <row r="5240" spans="2:2" x14ac:dyDescent="0.25">
      <c r="B5240"/>
    </row>
    <row r="5241" spans="2:2" x14ac:dyDescent="0.25">
      <c r="B5241"/>
    </row>
    <row r="5242" spans="2:2" x14ac:dyDescent="0.25">
      <c r="B5242"/>
    </row>
    <row r="5243" spans="2:2" x14ac:dyDescent="0.25">
      <c r="B5243"/>
    </row>
    <row r="5244" spans="2:2" x14ac:dyDescent="0.25">
      <c r="B5244"/>
    </row>
    <row r="5245" spans="2:2" x14ac:dyDescent="0.25">
      <c r="B5245"/>
    </row>
    <row r="5246" spans="2:2" x14ac:dyDescent="0.25">
      <c r="B5246"/>
    </row>
    <row r="5247" spans="2:2" x14ac:dyDescent="0.25">
      <c r="B5247"/>
    </row>
    <row r="5248" spans="2:2" x14ac:dyDescent="0.25">
      <c r="B5248"/>
    </row>
    <row r="5249" spans="2:2" x14ac:dyDescent="0.25">
      <c r="B5249"/>
    </row>
    <row r="5250" spans="2:2" x14ac:dyDescent="0.25">
      <c r="B5250"/>
    </row>
    <row r="5251" spans="2:2" x14ac:dyDescent="0.25">
      <c r="B5251"/>
    </row>
    <row r="5252" spans="2:2" x14ac:dyDescent="0.25">
      <c r="B5252"/>
    </row>
    <row r="5253" spans="2:2" x14ac:dyDescent="0.25">
      <c r="B5253"/>
    </row>
    <row r="5254" spans="2:2" x14ac:dyDescent="0.25">
      <c r="B5254"/>
    </row>
    <row r="5255" spans="2:2" x14ac:dyDescent="0.25">
      <c r="B5255"/>
    </row>
    <row r="5256" spans="2:2" x14ac:dyDescent="0.25">
      <c r="B5256"/>
    </row>
    <row r="5257" spans="2:2" x14ac:dyDescent="0.25">
      <c r="B5257"/>
    </row>
    <row r="5258" spans="2:2" x14ac:dyDescent="0.25">
      <c r="B5258"/>
    </row>
    <row r="5259" spans="2:2" x14ac:dyDescent="0.25">
      <c r="B5259"/>
    </row>
    <row r="5260" spans="2:2" x14ac:dyDescent="0.25">
      <c r="B5260"/>
    </row>
    <row r="5261" spans="2:2" x14ac:dyDescent="0.25">
      <c r="B5261"/>
    </row>
    <row r="5262" spans="2:2" x14ac:dyDescent="0.25">
      <c r="B5262"/>
    </row>
    <row r="5263" spans="2:2" x14ac:dyDescent="0.25">
      <c r="B5263"/>
    </row>
    <row r="5264" spans="2:2" x14ac:dyDescent="0.25">
      <c r="B5264"/>
    </row>
    <row r="5265" spans="2:2" x14ac:dyDescent="0.25">
      <c r="B5265"/>
    </row>
    <row r="5266" spans="2:2" x14ac:dyDescent="0.25">
      <c r="B5266"/>
    </row>
    <row r="5267" spans="2:2" x14ac:dyDescent="0.25">
      <c r="B5267"/>
    </row>
    <row r="5268" spans="2:2" x14ac:dyDescent="0.25">
      <c r="B5268"/>
    </row>
    <row r="5269" spans="2:2" x14ac:dyDescent="0.25">
      <c r="B5269"/>
    </row>
    <row r="5270" spans="2:2" x14ac:dyDescent="0.25">
      <c r="B5270"/>
    </row>
    <row r="5271" spans="2:2" x14ac:dyDescent="0.25">
      <c r="B5271"/>
    </row>
    <row r="5272" spans="2:2" x14ac:dyDescent="0.25">
      <c r="B5272"/>
    </row>
    <row r="5273" spans="2:2" x14ac:dyDescent="0.25">
      <c r="B5273"/>
    </row>
    <row r="5274" spans="2:2" x14ac:dyDescent="0.25">
      <c r="B5274"/>
    </row>
    <row r="5275" spans="2:2" x14ac:dyDescent="0.25">
      <c r="B5275"/>
    </row>
    <row r="5276" spans="2:2" x14ac:dyDescent="0.25">
      <c r="B5276"/>
    </row>
    <row r="5277" spans="2:2" x14ac:dyDescent="0.25">
      <c r="B5277"/>
    </row>
    <row r="5278" spans="2:2" x14ac:dyDescent="0.25">
      <c r="B5278"/>
    </row>
    <row r="5279" spans="2:2" x14ac:dyDescent="0.25">
      <c r="B5279"/>
    </row>
    <row r="5280" spans="2:2" x14ac:dyDescent="0.25">
      <c r="B5280"/>
    </row>
    <row r="5281" spans="2:2" x14ac:dyDescent="0.25">
      <c r="B5281"/>
    </row>
    <row r="5282" spans="2:2" x14ac:dyDescent="0.25">
      <c r="B5282"/>
    </row>
    <row r="5283" spans="2:2" x14ac:dyDescent="0.25">
      <c r="B5283"/>
    </row>
    <row r="5284" spans="2:2" x14ac:dyDescent="0.25">
      <c r="B5284"/>
    </row>
    <row r="5285" spans="2:2" x14ac:dyDescent="0.25">
      <c r="B5285"/>
    </row>
    <row r="5286" spans="2:2" x14ac:dyDescent="0.25">
      <c r="B5286"/>
    </row>
    <row r="5287" spans="2:2" x14ac:dyDescent="0.25">
      <c r="B5287"/>
    </row>
    <row r="5288" spans="2:2" x14ac:dyDescent="0.25">
      <c r="B5288"/>
    </row>
    <row r="5289" spans="2:2" x14ac:dyDescent="0.25">
      <c r="B5289"/>
    </row>
    <row r="5290" spans="2:2" x14ac:dyDescent="0.25">
      <c r="B5290"/>
    </row>
    <row r="5291" spans="2:2" x14ac:dyDescent="0.25">
      <c r="B5291"/>
    </row>
    <row r="5292" spans="2:2" x14ac:dyDescent="0.25">
      <c r="B5292"/>
    </row>
    <row r="5293" spans="2:2" x14ac:dyDescent="0.25">
      <c r="B5293"/>
    </row>
    <row r="5294" spans="2:2" x14ac:dyDescent="0.25">
      <c r="B5294"/>
    </row>
    <row r="5295" spans="2:2" x14ac:dyDescent="0.25">
      <c r="B5295"/>
    </row>
    <row r="5296" spans="2:2" x14ac:dyDescent="0.25">
      <c r="B5296"/>
    </row>
    <row r="5297" spans="2:2" x14ac:dyDescent="0.25">
      <c r="B5297"/>
    </row>
    <row r="5298" spans="2:2" x14ac:dyDescent="0.25">
      <c r="B5298"/>
    </row>
    <row r="5299" spans="2:2" x14ac:dyDescent="0.25">
      <c r="B5299"/>
    </row>
    <row r="5300" spans="2:2" x14ac:dyDescent="0.25">
      <c r="B5300"/>
    </row>
    <row r="5301" spans="2:2" x14ac:dyDescent="0.25">
      <c r="B5301"/>
    </row>
    <row r="5302" spans="2:2" x14ac:dyDescent="0.25">
      <c r="B5302"/>
    </row>
    <row r="5303" spans="2:2" x14ac:dyDescent="0.25">
      <c r="B5303"/>
    </row>
    <row r="5304" spans="2:2" x14ac:dyDescent="0.25">
      <c r="B5304"/>
    </row>
    <row r="5305" spans="2:2" x14ac:dyDescent="0.25">
      <c r="B5305"/>
    </row>
    <row r="5306" spans="2:2" x14ac:dyDescent="0.25">
      <c r="B5306"/>
    </row>
    <row r="5307" spans="2:2" x14ac:dyDescent="0.25">
      <c r="B5307"/>
    </row>
    <row r="5308" spans="2:2" x14ac:dyDescent="0.25">
      <c r="B5308"/>
    </row>
    <row r="5309" spans="2:2" x14ac:dyDescent="0.25">
      <c r="B5309"/>
    </row>
    <row r="5310" spans="2:2" x14ac:dyDescent="0.25">
      <c r="B5310"/>
    </row>
    <row r="5311" spans="2:2" x14ac:dyDescent="0.25">
      <c r="B5311"/>
    </row>
    <row r="5312" spans="2:2" x14ac:dyDescent="0.25">
      <c r="B5312"/>
    </row>
    <row r="5313" spans="2:2" x14ac:dyDescent="0.25">
      <c r="B5313"/>
    </row>
    <row r="5314" spans="2:2" x14ac:dyDescent="0.25">
      <c r="B5314"/>
    </row>
    <row r="5315" spans="2:2" x14ac:dyDescent="0.25">
      <c r="B5315"/>
    </row>
    <row r="5316" spans="2:2" x14ac:dyDescent="0.25">
      <c r="B5316"/>
    </row>
    <row r="5317" spans="2:2" x14ac:dyDescent="0.25">
      <c r="B5317"/>
    </row>
    <row r="5318" spans="2:2" x14ac:dyDescent="0.25">
      <c r="B5318"/>
    </row>
    <row r="5319" spans="2:2" x14ac:dyDescent="0.25">
      <c r="B5319"/>
    </row>
    <row r="5320" spans="2:2" x14ac:dyDescent="0.25">
      <c r="B5320"/>
    </row>
    <row r="5321" spans="2:2" x14ac:dyDescent="0.25">
      <c r="B5321"/>
    </row>
    <row r="5322" spans="2:2" x14ac:dyDescent="0.25">
      <c r="B5322"/>
    </row>
    <row r="5323" spans="2:2" x14ac:dyDescent="0.25">
      <c r="B5323"/>
    </row>
    <row r="5324" spans="2:2" x14ac:dyDescent="0.25">
      <c r="B5324"/>
    </row>
    <row r="5325" spans="2:2" x14ac:dyDescent="0.25">
      <c r="B5325"/>
    </row>
    <row r="5326" spans="2:2" x14ac:dyDescent="0.25">
      <c r="B5326"/>
    </row>
    <row r="5327" spans="2:2" x14ac:dyDescent="0.25">
      <c r="B5327"/>
    </row>
    <row r="5328" spans="2:2" x14ac:dyDescent="0.25">
      <c r="B5328"/>
    </row>
    <row r="5329" spans="2:2" x14ac:dyDescent="0.25">
      <c r="B5329"/>
    </row>
    <row r="5330" spans="2:2" x14ac:dyDescent="0.25">
      <c r="B5330"/>
    </row>
    <row r="5331" spans="2:2" x14ac:dyDescent="0.25">
      <c r="B5331"/>
    </row>
    <row r="5332" spans="2:2" x14ac:dyDescent="0.25">
      <c r="B5332"/>
    </row>
    <row r="5333" spans="2:2" x14ac:dyDescent="0.25">
      <c r="B5333"/>
    </row>
    <row r="5334" spans="2:2" x14ac:dyDescent="0.25">
      <c r="B5334"/>
    </row>
    <row r="5335" spans="2:2" x14ac:dyDescent="0.25">
      <c r="B5335"/>
    </row>
    <row r="5336" spans="2:2" x14ac:dyDescent="0.25">
      <c r="B5336"/>
    </row>
    <row r="5337" spans="2:2" x14ac:dyDescent="0.25">
      <c r="B5337"/>
    </row>
    <row r="5338" spans="2:2" x14ac:dyDescent="0.25">
      <c r="B5338"/>
    </row>
    <row r="5339" spans="2:2" x14ac:dyDescent="0.25">
      <c r="B5339"/>
    </row>
    <row r="5340" spans="2:2" x14ac:dyDescent="0.25">
      <c r="B5340"/>
    </row>
    <row r="5341" spans="2:2" x14ac:dyDescent="0.25">
      <c r="B5341"/>
    </row>
    <row r="5342" spans="2:2" x14ac:dyDescent="0.25">
      <c r="B5342"/>
    </row>
    <row r="5343" spans="2:2" x14ac:dyDescent="0.25">
      <c r="B5343"/>
    </row>
    <row r="5344" spans="2:2" x14ac:dyDescent="0.25">
      <c r="B5344"/>
    </row>
    <row r="5345" spans="2:2" x14ac:dyDescent="0.25">
      <c r="B5345"/>
    </row>
    <row r="5346" spans="2:2" x14ac:dyDescent="0.25">
      <c r="B5346"/>
    </row>
    <row r="5347" spans="2:2" x14ac:dyDescent="0.25">
      <c r="B5347"/>
    </row>
    <row r="5348" spans="2:2" x14ac:dyDescent="0.25">
      <c r="B5348"/>
    </row>
    <row r="5349" spans="2:2" x14ac:dyDescent="0.25">
      <c r="B5349"/>
    </row>
    <row r="5350" spans="2:2" x14ac:dyDescent="0.25">
      <c r="B5350"/>
    </row>
    <row r="5351" spans="2:2" x14ac:dyDescent="0.25">
      <c r="B5351"/>
    </row>
    <row r="5352" spans="2:2" x14ac:dyDescent="0.25">
      <c r="B5352"/>
    </row>
    <row r="5353" spans="2:2" x14ac:dyDescent="0.25">
      <c r="B5353"/>
    </row>
    <row r="5354" spans="2:2" x14ac:dyDescent="0.25">
      <c r="B5354"/>
    </row>
    <row r="5355" spans="2:2" x14ac:dyDescent="0.25">
      <c r="B5355"/>
    </row>
    <row r="5356" spans="2:2" x14ac:dyDescent="0.25">
      <c r="B5356"/>
    </row>
    <row r="5357" spans="2:2" x14ac:dyDescent="0.25">
      <c r="B5357"/>
    </row>
    <row r="5358" spans="2:2" x14ac:dyDescent="0.25">
      <c r="B5358"/>
    </row>
    <row r="5359" spans="2:2" x14ac:dyDescent="0.25">
      <c r="B5359"/>
    </row>
    <row r="5360" spans="2:2" x14ac:dyDescent="0.25">
      <c r="B5360"/>
    </row>
    <row r="5361" spans="2:2" x14ac:dyDescent="0.25">
      <c r="B5361"/>
    </row>
    <row r="5362" spans="2:2" x14ac:dyDescent="0.25">
      <c r="B5362"/>
    </row>
    <row r="5363" spans="2:2" x14ac:dyDescent="0.25">
      <c r="B5363"/>
    </row>
    <row r="5364" spans="2:2" x14ac:dyDescent="0.25">
      <c r="B5364"/>
    </row>
    <row r="5365" spans="2:2" x14ac:dyDescent="0.25">
      <c r="B5365"/>
    </row>
    <row r="5366" spans="2:2" x14ac:dyDescent="0.25">
      <c r="B5366"/>
    </row>
    <row r="5367" spans="2:2" x14ac:dyDescent="0.25">
      <c r="B5367"/>
    </row>
    <row r="5368" spans="2:2" x14ac:dyDescent="0.25">
      <c r="B5368"/>
    </row>
    <row r="5369" spans="2:2" x14ac:dyDescent="0.25">
      <c r="B5369"/>
    </row>
    <row r="5370" spans="2:2" x14ac:dyDescent="0.25">
      <c r="B5370"/>
    </row>
    <row r="5371" spans="2:2" x14ac:dyDescent="0.25">
      <c r="B5371"/>
    </row>
    <row r="5372" spans="2:2" x14ac:dyDescent="0.25">
      <c r="B5372"/>
    </row>
    <row r="5373" spans="2:2" x14ac:dyDescent="0.25">
      <c r="B5373"/>
    </row>
    <row r="5374" spans="2:2" x14ac:dyDescent="0.25">
      <c r="B5374"/>
    </row>
    <row r="5375" spans="2:2" x14ac:dyDescent="0.25">
      <c r="B5375"/>
    </row>
    <row r="5376" spans="2:2" x14ac:dyDescent="0.25">
      <c r="B5376"/>
    </row>
    <row r="5377" spans="2:2" x14ac:dyDescent="0.25">
      <c r="B5377"/>
    </row>
    <row r="5378" spans="2:2" x14ac:dyDescent="0.25">
      <c r="B5378"/>
    </row>
    <row r="5379" spans="2:2" x14ac:dyDescent="0.25">
      <c r="B5379"/>
    </row>
    <row r="5380" spans="2:2" x14ac:dyDescent="0.25">
      <c r="B5380"/>
    </row>
    <row r="5381" spans="2:2" x14ac:dyDescent="0.25">
      <c r="B5381"/>
    </row>
    <row r="5382" spans="2:2" x14ac:dyDescent="0.25">
      <c r="B5382"/>
    </row>
    <row r="5383" spans="2:2" x14ac:dyDescent="0.25">
      <c r="B5383"/>
    </row>
    <row r="5384" spans="2:2" x14ac:dyDescent="0.25">
      <c r="B5384"/>
    </row>
    <row r="5385" spans="2:2" x14ac:dyDescent="0.25">
      <c r="B5385"/>
    </row>
    <row r="5386" spans="2:2" x14ac:dyDescent="0.25">
      <c r="B5386"/>
    </row>
    <row r="5387" spans="2:2" x14ac:dyDescent="0.25">
      <c r="B5387"/>
    </row>
    <row r="5388" spans="2:2" x14ac:dyDescent="0.25">
      <c r="B5388"/>
    </row>
    <row r="5389" spans="2:2" x14ac:dyDescent="0.25">
      <c r="B5389"/>
    </row>
    <row r="5390" spans="2:2" x14ac:dyDescent="0.25">
      <c r="B5390"/>
    </row>
    <row r="5391" spans="2:2" x14ac:dyDescent="0.25">
      <c r="B5391"/>
    </row>
    <row r="5392" spans="2:2" x14ac:dyDescent="0.25">
      <c r="B5392"/>
    </row>
    <row r="5393" spans="2:2" x14ac:dyDescent="0.25">
      <c r="B5393"/>
    </row>
    <row r="5394" spans="2:2" x14ac:dyDescent="0.25">
      <c r="B5394"/>
    </row>
    <row r="5395" spans="2:2" x14ac:dyDescent="0.25">
      <c r="B5395"/>
    </row>
    <row r="5396" spans="2:2" x14ac:dyDescent="0.25">
      <c r="B5396"/>
    </row>
    <row r="5397" spans="2:2" x14ac:dyDescent="0.25">
      <c r="B5397"/>
    </row>
    <row r="5398" spans="2:2" x14ac:dyDescent="0.25">
      <c r="B5398"/>
    </row>
    <row r="5399" spans="2:2" x14ac:dyDescent="0.25">
      <c r="B5399"/>
    </row>
    <row r="5400" spans="2:2" x14ac:dyDescent="0.25">
      <c r="B5400"/>
    </row>
    <row r="5401" spans="2:2" x14ac:dyDescent="0.25">
      <c r="B5401"/>
    </row>
    <row r="5402" spans="2:2" x14ac:dyDescent="0.25">
      <c r="B5402"/>
    </row>
    <row r="5403" spans="2:2" x14ac:dyDescent="0.25">
      <c r="B5403"/>
    </row>
    <row r="5404" spans="2:2" x14ac:dyDescent="0.25">
      <c r="B5404"/>
    </row>
    <row r="5405" spans="2:2" x14ac:dyDescent="0.25">
      <c r="B5405"/>
    </row>
    <row r="5406" spans="2:2" x14ac:dyDescent="0.25">
      <c r="B5406"/>
    </row>
    <row r="5407" spans="2:2" x14ac:dyDescent="0.25">
      <c r="B5407"/>
    </row>
    <row r="5408" spans="2:2" x14ac:dyDescent="0.25">
      <c r="B5408"/>
    </row>
    <row r="5409" spans="2:2" x14ac:dyDescent="0.25">
      <c r="B5409"/>
    </row>
    <row r="5410" spans="2:2" x14ac:dyDescent="0.25">
      <c r="B5410"/>
    </row>
    <row r="5411" spans="2:2" x14ac:dyDescent="0.25">
      <c r="B5411"/>
    </row>
    <row r="5412" spans="2:2" x14ac:dyDescent="0.25">
      <c r="B5412"/>
    </row>
    <row r="5413" spans="2:2" x14ac:dyDescent="0.25">
      <c r="B5413"/>
    </row>
    <row r="5414" spans="2:2" x14ac:dyDescent="0.25">
      <c r="B5414"/>
    </row>
    <row r="5415" spans="2:2" x14ac:dyDescent="0.25">
      <c r="B5415"/>
    </row>
    <row r="5416" spans="2:2" x14ac:dyDescent="0.25">
      <c r="B5416"/>
    </row>
    <row r="5417" spans="2:2" x14ac:dyDescent="0.25">
      <c r="B5417"/>
    </row>
    <row r="5418" spans="2:2" x14ac:dyDescent="0.25">
      <c r="B5418"/>
    </row>
    <row r="5419" spans="2:2" x14ac:dyDescent="0.25">
      <c r="B5419"/>
    </row>
    <row r="5420" spans="2:2" x14ac:dyDescent="0.25">
      <c r="B5420"/>
    </row>
    <row r="5421" spans="2:2" x14ac:dyDescent="0.25">
      <c r="B5421"/>
    </row>
    <row r="5422" spans="2:2" x14ac:dyDescent="0.25">
      <c r="B5422"/>
    </row>
    <row r="5423" spans="2:2" x14ac:dyDescent="0.25">
      <c r="B5423"/>
    </row>
    <row r="5424" spans="2:2" x14ac:dyDescent="0.25">
      <c r="B5424"/>
    </row>
    <row r="5425" spans="2:2" x14ac:dyDescent="0.25">
      <c r="B5425"/>
    </row>
    <row r="5426" spans="2:2" x14ac:dyDescent="0.25">
      <c r="B5426"/>
    </row>
    <row r="5427" spans="2:2" x14ac:dyDescent="0.25">
      <c r="B5427"/>
    </row>
    <row r="5428" spans="2:2" x14ac:dyDescent="0.25">
      <c r="B5428"/>
    </row>
    <row r="5429" spans="2:2" x14ac:dyDescent="0.25">
      <c r="B5429"/>
    </row>
    <row r="5430" spans="2:2" x14ac:dyDescent="0.25">
      <c r="B5430"/>
    </row>
    <row r="5431" spans="2:2" x14ac:dyDescent="0.25">
      <c r="B5431"/>
    </row>
    <row r="5432" spans="2:2" x14ac:dyDescent="0.25">
      <c r="B5432"/>
    </row>
    <row r="5433" spans="2:2" x14ac:dyDescent="0.25">
      <c r="B5433"/>
    </row>
    <row r="5434" spans="2:2" x14ac:dyDescent="0.25">
      <c r="B5434"/>
    </row>
    <row r="5435" spans="2:2" x14ac:dyDescent="0.25">
      <c r="B5435"/>
    </row>
    <row r="5436" spans="2:2" x14ac:dyDescent="0.25">
      <c r="B5436"/>
    </row>
    <row r="5437" spans="2:2" x14ac:dyDescent="0.25">
      <c r="B5437"/>
    </row>
    <row r="5438" spans="2:2" x14ac:dyDescent="0.25">
      <c r="B5438"/>
    </row>
    <row r="5439" spans="2:2" x14ac:dyDescent="0.25">
      <c r="B5439"/>
    </row>
    <row r="5440" spans="2:2" x14ac:dyDescent="0.25">
      <c r="B5440"/>
    </row>
    <row r="5441" spans="2:2" x14ac:dyDescent="0.25">
      <c r="B5441"/>
    </row>
    <row r="5442" spans="2:2" x14ac:dyDescent="0.25">
      <c r="B5442"/>
    </row>
    <row r="5443" spans="2:2" x14ac:dyDescent="0.25">
      <c r="B5443"/>
    </row>
    <row r="5444" spans="2:2" x14ac:dyDescent="0.25">
      <c r="B5444"/>
    </row>
    <row r="5445" spans="2:2" x14ac:dyDescent="0.25">
      <c r="B5445"/>
    </row>
    <row r="5446" spans="2:2" x14ac:dyDescent="0.25">
      <c r="B5446"/>
    </row>
    <row r="5447" spans="2:2" x14ac:dyDescent="0.25">
      <c r="B5447"/>
    </row>
    <row r="5448" spans="2:2" x14ac:dyDescent="0.25">
      <c r="B5448"/>
    </row>
    <row r="5449" spans="2:2" x14ac:dyDescent="0.25">
      <c r="B5449"/>
    </row>
    <row r="5450" spans="2:2" x14ac:dyDescent="0.25">
      <c r="B5450"/>
    </row>
    <row r="5451" spans="2:2" x14ac:dyDescent="0.25">
      <c r="B5451"/>
    </row>
    <row r="5452" spans="2:2" x14ac:dyDescent="0.25">
      <c r="B5452"/>
    </row>
    <row r="5453" spans="2:2" x14ac:dyDescent="0.25">
      <c r="B5453"/>
    </row>
    <row r="5454" spans="2:2" x14ac:dyDescent="0.25">
      <c r="B5454"/>
    </row>
    <row r="5455" spans="2:2" x14ac:dyDescent="0.25">
      <c r="B5455"/>
    </row>
    <row r="5456" spans="2:2" x14ac:dyDescent="0.25">
      <c r="B5456"/>
    </row>
    <row r="5457" spans="2:2" x14ac:dyDescent="0.25">
      <c r="B5457"/>
    </row>
    <row r="5458" spans="2:2" x14ac:dyDescent="0.25">
      <c r="B5458"/>
    </row>
    <row r="5459" spans="2:2" x14ac:dyDescent="0.25">
      <c r="B5459"/>
    </row>
    <row r="5460" spans="2:2" x14ac:dyDescent="0.25">
      <c r="B5460"/>
    </row>
    <row r="5461" spans="2:2" x14ac:dyDescent="0.25">
      <c r="B5461"/>
    </row>
    <row r="5462" spans="2:2" x14ac:dyDescent="0.25">
      <c r="B5462"/>
    </row>
    <row r="5463" spans="2:2" x14ac:dyDescent="0.25">
      <c r="B5463"/>
    </row>
    <row r="5464" spans="2:2" x14ac:dyDescent="0.25">
      <c r="B5464"/>
    </row>
    <row r="5465" spans="2:2" x14ac:dyDescent="0.25">
      <c r="B5465"/>
    </row>
    <row r="5466" spans="2:2" x14ac:dyDescent="0.25">
      <c r="B5466"/>
    </row>
    <row r="5467" spans="2:2" x14ac:dyDescent="0.25">
      <c r="B5467"/>
    </row>
    <row r="5468" spans="2:2" x14ac:dyDescent="0.25">
      <c r="B5468"/>
    </row>
    <row r="5469" spans="2:2" x14ac:dyDescent="0.25">
      <c r="B5469"/>
    </row>
    <row r="5470" spans="2:2" x14ac:dyDescent="0.25">
      <c r="B5470"/>
    </row>
    <row r="5471" spans="2:2" x14ac:dyDescent="0.25">
      <c r="B5471"/>
    </row>
    <row r="5472" spans="2:2" x14ac:dyDescent="0.25">
      <c r="B5472"/>
    </row>
    <row r="5473" spans="2:2" x14ac:dyDescent="0.25">
      <c r="B5473"/>
    </row>
    <row r="5474" spans="2:2" x14ac:dyDescent="0.25">
      <c r="B5474"/>
    </row>
    <row r="5475" spans="2:2" x14ac:dyDescent="0.25">
      <c r="B5475"/>
    </row>
    <row r="5476" spans="2:2" x14ac:dyDescent="0.25">
      <c r="B5476"/>
    </row>
    <row r="5477" spans="2:2" x14ac:dyDescent="0.25">
      <c r="B5477"/>
    </row>
    <row r="5478" spans="2:2" x14ac:dyDescent="0.25">
      <c r="B5478"/>
    </row>
    <row r="5479" spans="2:2" x14ac:dyDescent="0.25">
      <c r="B5479"/>
    </row>
    <row r="5480" spans="2:2" x14ac:dyDescent="0.25">
      <c r="B5480"/>
    </row>
    <row r="5481" spans="2:2" x14ac:dyDescent="0.25">
      <c r="B5481"/>
    </row>
    <row r="5482" spans="2:2" x14ac:dyDescent="0.25">
      <c r="B5482"/>
    </row>
    <row r="5483" spans="2:2" x14ac:dyDescent="0.25">
      <c r="B5483"/>
    </row>
    <row r="5484" spans="2:2" x14ac:dyDescent="0.25">
      <c r="B5484"/>
    </row>
    <row r="5485" spans="2:2" x14ac:dyDescent="0.25">
      <c r="B5485"/>
    </row>
    <row r="5486" spans="2:2" x14ac:dyDescent="0.25">
      <c r="B5486"/>
    </row>
    <row r="5487" spans="2:2" x14ac:dyDescent="0.25">
      <c r="B5487"/>
    </row>
    <row r="5488" spans="2:2" x14ac:dyDescent="0.25">
      <c r="B5488"/>
    </row>
    <row r="5489" spans="2:2" x14ac:dyDescent="0.25">
      <c r="B5489"/>
    </row>
    <row r="5490" spans="2:2" x14ac:dyDescent="0.25">
      <c r="B5490"/>
    </row>
    <row r="5491" spans="2:2" x14ac:dyDescent="0.25">
      <c r="B5491"/>
    </row>
    <row r="5492" spans="2:2" x14ac:dyDescent="0.25">
      <c r="B5492"/>
    </row>
    <row r="5493" spans="2:2" x14ac:dyDescent="0.25">
      <c r="B5493"/>
    </row>
    <row r="5494" spans="2:2" x14ac:dyDescent="0.25">
      <c r="B5494"/>
    </row>
    <row r="5495" spans="2:2" x14ac:dyDescent="0.25">
      <c r="B5495"/>
    </row>
    <row r="5496" spans="2:2" x14ac:dyDescent="0.25">
      <c r="B5496"/>
    </row>
    <row r="5497" spans="2:2" x14ac:dyDescent="0.25">
      <c r="B5497"/>
    </row>
    <row r="5498" spans="2:2" x14ac:dyDescent="0.25">
      <c r="B5498"/>
    </row>
    <row r="5499" spans="2:2" x14ac:dyDescent="0.25">
      <c r="B5499"/>
    </row>
    <row r="5500" spans="2:2" x14ac:dyDescent="0.25">
      <c r="B5500"/>
    </row>
    <row r="5501" spans="2:2" x14ac:dyDescent="0.25">
      <c r="B5501"/>
    </row>
    <row r="5502" spans="2:2" x14ac:dyDescent="0.25">
      <c r="B5502"/>
    </row>
    <row r="5503" spans="2:2" x14ac:dyDescent="0.25">
      <c r="B5503"/>
    </row>
    <row r="5504" spans="2:2" x14ac:dyDescent="0.25">
      <c r="B5504"/>
    </row>
    <row r="5505" spans="2:2" x14ac:dyDescent="0.25">
      <c r="B5505"/>
    </row>
    <row r="5506" spans="2:2" x14ac:dyDescent="0.25">
      <c r="B5506"/>
    </row>
    <row r="5507" spans="2:2" x14ac:dyDescent="0.25">
      <c r="B5507"/>
    </row>
    <row r="5508" spans="2:2" x14ac:dyDescent="0.25">
      <c r="B5508"/>
    </row>
    <row r="5509" spans="2:2" x14ac:dyDescent="0.25">
      <c r="B5509"/>
    </row>
    <row r="5510" spans="2:2" x14ac:dyDescent="0.25">
      <c r="B5510"/>
    </row>
    <row r="5511" spans="2:2" x14ac:dyDescent="0.25">
      <c r="B5511"/>
    </row>
    <row r="5512" spans="2:2" x14ac:dyDescent="0.25">
      <c r="B5512"/>
    </row>
    <row r="5513" spans="2:2" x14ac:dyDescent="0.25">
      <c r="B5513"/>
    </row>
    <row r="5514" spans="2:2" x14ac:dyDescent="0.25">
      <c r="B5514"/>
    </row>
    <row r="5515" spans="2:2" x14ac:dyDescent="0.25">
      <c r="B5515"/>
    </row>
    <row r="5516" spans="2:2" x14ac:dyDescent="0.25">
      <c r="B5516"/>
    </row>
    <row r="5517" spans="2:2" x14ac:dyDescent="0.25">
      <c r="B5517"/>
    </row>
    <row r="5518" spans="2:2" x14ac:dyDescent="0.25">
      <c r="B5518"/>
    </row>
    <row r="5519" spans="2:2" x14ac:dyDescent="0.25">
      <c r="B5519"/>
    </row>
    <row r="5520" spans="2:2" x14ac:dyDescent="0.25">
      <c r="B5520"/>
    </row>
    <row r="5521" spans="2:2" x14ac:dyDescent="0.25">
      <c r="B5521"/>
    </row>
    <row r="5522" spans="2:2" x14ac:dyDescent="0.25">
      <c r="B5522"/>
    </row>
    <row r="5523" spans="2:2" x14ac:dyDescent="0.25">
      <c r="B5523"/>
    </row>
    <row r="5524" spans="2:2" x14ac:dyDescent="0.25">
      <c r="B5524"/>
    </row>
    <row r="5525" spans="2:2" x14ac:dyDescent="0.25">
      <c r="B5525"/>
    </row>
    <row r="5526" spans="2:2" x14ac:dyDescent="0.25">
      <c r="B5526"/>
    </row>
    <row r="5527" spans="2:2" x14ac:dyDescent="0.25">
      <c r="B5527"/>
    </row>
    <row r="5528" spans="2:2" x14ac:dyDescent="0.25">
      <c r="B5528"/>
    </row>
    <row r="5529" spans="2:2" x14ac:dyDescent="0.25">
      <c r="B5529"/>
    </row>
    <row r="5530" spans="2:2" x14ac:dyDescent="0.25">
      <c r="B5530"/>
    </row>
    <row r="5531" spans="2:2" x14ac:dyDescent="0.25">
      <c r="B5531"/>
    </row>
    <row r="5532" spans="2:2" x14ac:dyDescent="0.25">
      <c r="B5532"/>
    </row>
    <row r="5533" spans="2:2" x14ac:dyDescent="0.25">
      <c r="B5533"/>
    </row>
    <row r="5534" spans="2:2" x14ac:dyDescent="0.25">
      <c r="B5534"/>
    </row>
    <row r="5535" spans="2:2" x14ac:dyDescent="0.25">
      <c r="B5535"/>
    </row>
    <row r="5536" spans="2:2" x14ac:dyDescent="0.25">
      <c r="B5536"/>
    </row>
    <row r="5537" spans="2:2" x14ac:dyDescent="0.25">
      <c r="B5537"/>
    </row>
    <row r="5538" spans="2:2" x14ac:dyDescent="0.25">
      <c r="B5538"/>
    </row>
    <row r="5539" spans="2:2" x14ac:dyDescent="0.25">
      <c r="B5539"/>
    </row>
    <row r="5540" spans="2:2" x14ac:dyDescent="0.25">
      <c r="B5540"/>
    </row>
    <row r="5541" spans="2:2" x14ac:dyDescent="0.25">
      <c r="B5541"/>
    </row>
    <row r="5542" spans="2:2" x14ac:dyDescent="0.25">
      <c r="B5542"/>
    </row>
    <row r="5543" spans="2:2" x14ac:dyDescent="0.25">
      <c r="B5543"/>
    </row>
    <row r="5544" spans="2:2" x14ac:dyDescent="0.25">
      <c r="B5544"/>
    </row>
    <row r="5545" spans="2:2" x14ac:dyDescent="0.25">
      <c r="B5545"/>
    </row>
    <row r="5546" spans="2:2" x14ac:dyDescent="0.25">
      <c r="B5546"/>
    </row>
    <row r="5547" spans="2:2" x14ac:dyDescent="0.25">
      <c r="B5547"/>
    </row>
    <row r="5548" spans="2:2" x14ac:dyDescent="0.25">
      <c r="B5548"/>
    </row>
    <row r="5549" spans="2:2" x14ac:dyDescent="0.25">
      <c r="B5549"/>
    </row>
    <row r="5550" spans="2:2" x14ac:dyDescent="0.25">
      <c r="B5550"/>
    </row>
    <row r="5551" spans="2:2" x14ac:dyDescent="0.25">
      <c r="B5551"/>
    </row>
    <row r="5552" spans="2:2" x14ac:dyDescent="0.25">
      <c r="B5552"/>
    </row>
    <row r="5553" spans="2:2" x14ac:dyDescent="0.25">
      <c r="B5553"/>
    </row>
    <row r="5554" spans="2:2" x14ac:dyDescent="0.25">
      <c r="B5554"/>
    </row>
    <row r="5555" spans="2:2" x14ac:dyDescent="0.25">
      <c r="B5555"/>
    </row>
    <row r="5556" spans="2:2" x14ac:dyDescent="0.25">
      <c r="B5556"/>
    </row>
    <row r="5557" spans="2:2" x14ac:dyDescent="0.25">
      <c r="B5557"/>
    </row>
    <row r="5558" spans="2:2" x14ac:dyDescent="0.25">
      <c r="B5558"/>
    </row>
    <row r="5559" spans="2:2" x14ac:dyDescent="0.25">
      <c r="B5559"/>
    </row>
    <row r="5560" spans="2:2" x14ac:dyDescent="0.25">
      <c r="B5560"/>
    </row>
    <row r="5561" spans="2:2" x14ac:dyDescent="0.25">
      <c r="B5561"/>
    </row>
    <row r="5562" spans="2:2" x14ac:dyDescent="0.25">
      <c r="B5562"/>
    </row>
    <row r="5563" spans="2:2" x14ac:dyDescent="0.25">
      <c r="B5563"/>
    </row>
    <row r="5564" spans="2:2" x14ac:dyDescent="0.25">
      <c r="B5564"/>
    </row>
    <row r="5565" spans="2:2" x14ac:dyDescent="0.25">
      <c r="B5565"/>
    </row>
    <row r="5566" spans="2:2" x14ac:dyDescent="0.25">
      <c r="B5566"/>
    </row>
    <row r="5567" spans="2:2" x14ac:dyDescent="0.25">
      <c r="B5567"/>
    </row>
    <row r="5568" spans="2:2" x14ac:dyDescent="0.25">
      <c r="B5568"/>
    </row>
    <row r="5569" spans="2:2" x14ac:dyDescent="0.25">
      <c r="B5569"/>
    </row>
    <row r="5570" spans="2:2" x14ac:dyDescent="0.25">
      <c r="B5570"/>
    </row>
    <row r="5571" spans="2:2" x14ac:dyDescent="0.25">
      <c r="B5571"/>
    </row>
    <row r="5572" spans="2:2" x14ac:dyDescent="0.25">
      <c r="B5572"/>
    </row>
    <row r="5573" spans="2:2" x14ac:dyDescent="0.25">
      <c r="B5573"/>
    </row>
    <row r="5574" spans="2:2" x14ac:dyDescent="0.25">
      <c r="B5574"/>
    </row>
    <row r="5575" spans="2:2" x14ac:dyDescent="0.25">
      <c r="B5575"/>
    </row>
    <row r="5576" spans="2:2" x14ac:dyDescent="0.25">
      <c r="B5576"/>
    </row>
    <row r="5577" spans="2:2" x14ac:dyDescent="0.25">
      <c r="B5577"/>
    </row>
    <row r="5578" spans="2:2" x14ac:dyDescent="0.25">
      <c r="B5578"/>
    </row>
    <row r="5579" spans="2:2" x14ac:dyDescent="0.25">
      <c r="B5579"/>
    </row>
    <row r="5580" spans="2:2" x14ac:dyDescent="0.25">
      <c r="B5580"/>
    </row>
    <row r="5581" spans="2:2" x14ac:dyDescent="0.25">
      <c r="B5581"/>
    </row>
    <row r="5582" spans="2:2" x14ac:dyDescent="0.25">
      <c r="B5582"/>
    </row>
    <row r="5583" spans="2:2" x14ac:dyDescent="0.25">
      <c r="B5583"/>
    </row>
    <row r="5584" spans="2:2" x14ac:dyDescent="0.25">
      <c r="B5584"/>
    </row>
    <row r="5585" spans="2:2" x14ac:dyDescent="0.25">
      <c r="B5585"/>
    </row>
    <row r="5586" spans="2:2" x14ac:dyDescent="0.25">
      <c r="B5586"/>
    </row>
    <row r="5587" spans="2:2" x14ac:dyDescent="0.25">
      <c r="B5587"/>
    </row>
    <row r="5588" spans="2:2" x14ac:dyDescent="0.25">
      <c r="B5588"/>
    </row>
    <row r="5589" spans="2:2" x14ac:dyDescent="0.25">
      <c r="B5589"/>
    </row>
    <row r="5590" spans="2:2" x14ac:dyDescent="0.25">
      <c r="B5590"/>
    </row>
    <row r="5591" spans="2:2" x14ac:dyDescent="0.25">
      <c r="B5591"/>
    </row>
    <row r="5592" spans="2:2" x14ac:dyDescent="0.25">
      <c r="B5592"/>
    </row>
    <row r="5593" spans="2:2" x14ac:dyDescent="0.25">
      <c r="B5593"/>
    </row>
    <row r="5594" spans="2:2" x14ac:dyDescent="0.25">
      <c r="B5594"/>
    </row>
    <row r="5595" spans="2:2" x14ac:dyDescent="0.25">
      <c r="B5595"/>
    </row>
    <row r="5596" spans="2:2" x14ac:dyDescent="0.25">
      <c r="B5596"/>
    </row>
    <row r="5597" spans="2:2" x14ac:dyDescent="0.25">
      <c r="B5597"/>
    </row>
    <row r="5598" spans="2:2" x14ac:dyDescent="0.25">
      <c r="B5598"/>
    </row>
    <row r="5599" spans="2:2" x14ac:dyDescent="0.25">
      <c r="B5599"/>
    </row>
    <row r="5600" spans="2:2" x14ac:dyDescent="0.25">
      <c r="B5600"/>
    </row>
    <row r="5601" spans="2:2" x14ac:dyDescent="0.25">
      <c r="B5601"/>
    </row>
    <row r="5602" spans="2:2" x14ac:dyDescent="0.25">
      <c r="B5602"/>
    </row>
    <row r="5603" spans="2:2" x14ac:dyDescent="0.25">
      <c r="B5603"/>
    </row>
    <row r="5604" spans="2:2" x14ac:dyDescent="0.25">
      <c r="B5604"/>
    </row>
    <row r="5605" spans="2:2" x14ac:dyDescent="0.25">
      <c r="B5605"/>
    </row>
    <row r="5606" spans="2:2" x14ac:dyDescent="0.25">
      <c r="B5606"/>
    </row>
    <row r="5607" spans="2:2" x14ac:dyDescent="0.25">
      <c r="B5607"/>
    </row>
    <row r="5608" spans="2:2" x14ac:dyDescent="0.25">
      <c r="B5608"/>
    </row>
    <row r="5609" spans="2:2" x14ac:dyDescent="0.25">
      <c r="B5609"/>
    </row>
    <row r="5610" spans="2:2" x14ac:dyDescent="0.25">
      <c r="B5610"/>
    </row>
    <row r="5611" spans="2:2" x14ac:dyDescent="0.25">
      <c r="B5611"/>
    </row>
    <row r="5612" spans="2:2" x14ac:dyDescent="0.25">
      <c r="B5612"/>
    </row>
    <row r="5613" spans="2:2" x14ac:dyDescent="0.25">
      <c r="B5613"/>
    </row>
    <row r="5614" spans="2:2" x14ac:dyDescent="0.25">
      <c r="B5614"/>
    </row>
    <row r="5615" spans="2:2" x14ac:dyDescent="0.25">
      <c r="B5615"/>
    </row>
    <row r="5616" spans="2:2" x14ac:dyDescent="0.25">
      <c r="B5616"/>
    </row>
    <row r="5617" spans="2:2" x14ac:dyDescent="0.25">
      <c r="B5617"/>
    </row>
    <row r="5618" spans="2:2" x14ac:dyDescent="0.25">
      <c r="B5618"/>
    </row>
    <row r="5619" spans="2:2" x14ac:dyDescent="0.25">
      <c r="B5619"/>
    </row>
    <row r="5620" spans="2:2" x14ac:dyDescent="0.25">
      <c r="B5620"/>
    </row>
    <row r="5621" spans="2:2" x14ac:dyDescent="0.25">
      <c r="B5621"/>
    </row>
    <row r="5622" spans="2:2" x14ac:dyDescent="0.25">
      <c r="B5622"/>
    </row>
    <row r="5623" spans="2:2" x14ac:dyDescent="0.25">
      <c r="B5623"/>
    </row>
    <row r="5624" spans="2:2" x14ac:dyDescent="0.25">
      <c r="B5624"/>
    </row>
    <row r="5625" spans="2:2" x14ac:dyDescent="0.25">
      <c r="B5625"/>
    </row>
    <row r="5626" spans="2:2" x14ac:dyDescent="0.25">
      <c r="B5626"/>
    </row>
    <row r="5627" spans="2:2" x14ac:dyDescent="0.25">
      <c r="B5627"/>
    </row>
    <row r="5628" spans="2:2" x14ac:dyDescent="0.25">
      <c r="B5628"/>
    </row>
    <row r="5629" spans="2:2" x14ac:dyDescent="0.25">
      <c r="B5629"/>
    </row>
    <row r="5630" spans="2:2" x14ac:dyDescent="0.25">
      <c r="B5630"/>
    </row>
    <row r="5631" spans="2:2" x14ac:dyDescent="0.25">
      <c r="B5631"/>
    </row>
    <row r="5632" spans="2:2" x14ac:dyDescent="0.25">
      <c r="B5632"/>
    </row>
    <row r="5633" spans="2:2" x14ac:dyDescent="0.25">
      <c r="B5633"/>
    </row>
    <row r="5634" spans="2:2" x14ac:dyDescent="0.25">
      <c r="B5634"/>
    </row>
    <row r="5635" spans="2:2" x14ac:dyDescent="0.25">
      <c r="B5635"/>
    </row>
    <row r="5636" spans="2:2" x14ac:dyDescent="0.25">
      <c r="B5636"/>
    </row>
    <row r="5637" spans="2:2" x14ac:dyDescent="0.25">
      <c r="B5637"/>
    </row>
    <row r="5638" spans="2:2" x14ac:dyDescent="0.25">
      <c r="B5638"/>
    </row>
    <row r="5639" spans="2:2" x14ac:dyDescent="0.25">
      <c r="B5639"/>
    </row>
    <row r="5640" spans="2:2" x14ac:dyDescent="0.25">
      <c r="B5640"/>
    </row>
    <row r="5641" spans="2:2" x14ac:dyDescent="0.25">
      <c r="B5641"/>
    </row>
    <row r="5642" spans="2:2" x14ac:dyDescent="0.25">
      <c r="B5642"/>
    </row>
    <row r="5643" spans="2:2" x14ac:dyDescent="0.25">
      <c r="B5643"/>
    </row>
    <row r="5644" spans="2:2" x14ac:dyDescent="0.25">
      <c r="B5644"/>
    </row>
    <row r="5645" spans="2:2" x14ac:dyDescent="0.25">
      <c r="B5645"/>
    </row>
    <row r="5646" spans="2:2" x14ac:dyDescent="0.25">
      <c r="B5646"/>
    </row>
    <row r="5647" spans="2:2" x14ac:dyDescent="0.25">
      <c r="B5647"/>
    </row>
    <row r="5648" spans="2:2" x14ac:dyDescent="0.25">
      <c r="B5648"/>
    </row>
    <row r="5649" spans="2:2" x14ac:dyDescent="0.25">
      <c r="B5649"/>
    </row>
    <row r="5650" spans="2:2" x14ac:dyDescent="0.25">
      <c r="B5650"/>
    </row>
    <row r="5651" spans="2:2" x14ac:dyDescent="0.25">
      <c r="B5651"/>
    </row>
    <row r="5652" spans="2:2" x14ac:dyDescent="0.25">
      <c r="B5652"/>
    </row>
    <row r="5653" spans="2:2" x14ac:dyDescent="0.25">
      <c r="B5653"/>
    </row>
    <row r="5654" spans="2:2" x14ac:dyDescent="0.25">
      <c r="B5654"/>
    </row>
    <row r="5655" spans="2:2" x14ac:dyDescent="0.25">
      <c r="B5655"/>
    </row>
    <row r="5656" spans="2:2" x14ac:dyDescent="0.25">
      <c r="B5656"/>
    </row>
    <row r="5657" spans="2:2" x14ac:dyDescent="0.25">
      <c r="B5657"/>
    </row>
    <row r="5658" spans="2:2" x14ac:dyDescent="0.25">
      <c r="B5658"/>
    </row>
    <row r="5659" spans="2:2" x14ac:dyDescent="0.25">
      <c r="B5659"/>
    </row>
    <row r="5660" spans="2:2" x14ac:dyDescent="0.25">
      <c r="B5660"/>
    </row>
    <row r="5661" spans="2:2" x14ac:dyDescent="0.25">
      <c r="B5661"/>
    </row>
    <row r="5662" spans="2:2" x14ac:dyDescent="0.25">
      <c r="B5662"/>
    </row>
    <row r="5663" spans="2:2" x14ac:dyDescent="0.25">
      <c r="B5663"/>
    </row>
    <row r="5664" spans="2:2" x14ac:dyDescent="0.25">
      <c r="B5664"/>
    </row>
    <row r="5665" spans="2:2" x14ac:dyDescent="0.25">
      <c r="B5665"/>
    </row>
    <row r="5666" spans="2:2" x14ac:dyDescent="0.25">
      <c r="B5666"/>
    </row>
    <row r="5667" spans="2:2" x14ac:dyDescent="0.25">
      <c r="B5667"/>
    </row>
    <row r="5668" spans="2:2" x14ac:dyDescent="0.25">
      <c r="B5668"/>
    </row>
    <row r="5669" spans="2:2" x14ac:dyDescent="0.25">
      <c r="B5669"/>
    </row>
    <row r="5670" spans="2:2" x14ac:dyDescent="0.25">
      <c r="B5670"/>
    </row>
    <row r="5671" spans="2:2" x14ac:dyDescent="0.25">
      <c r="B5671"/>
    </row>
    <row r="5672" spans="2:2" x14ac:dyDescent="0.25">
      <c r="B5672"/>
    </row>
    <row r="5673" spans="2:2" x14ac:dyDescent="0.25">
      <c r="B5673"/>
    </row>
    <row r="5674" spans="2:2" x14ac:dyDescent="0.25">
      <c r="B5674"/>
    </row>
    <row r="5675" spans="2:2" x14ac:dyDescent="0.25">
      <c r="B5675"/>
    </row>
    <row r="5676" spans="2:2" x14ac:dyDescent="0.25">
      <c r="B5676"/>
    </row>
    <row r="5677" spans="2:2" x14ac:dyDescent="0.25">
      <c r="B5677"/>
    </row>
    <row r="5678" spans="2:2" x14ac:dyDescent="0.25">
      <c r="B5678"/>
    </row>
    <row r="5679" spans="2:2" x14ac:dyDescent="0.25">
      <c r="B5679"/>
    </row>
    <row r="5680" spans="2:2" x14ac:dyDescent="0.25">
      <c r="B5680"/>
    </row>
    <row r="5681" spans="2:2" x14ac:dyDescent="0.25">
      <c r="B5681"/>
    </row>
    <row r="5682" spans="2:2" x14ac:dyDescent="0.25">
      <c r="B5682"/>
    </row>
    <row r="5683" spans="2:2" x14ac:dyDescent="0.25">
      <c r="B5683"/>
    </row>
    <row r="5684" spans="2:2" x14ac:dyDescent="0.25">
      <c r="B5684"/>
    </row>
    <row r="5685" spans="2:2" x14ac:dyDescent="0.25">
      <c r="B5685"/>
    </row>
    <row r="5686" spans="2:2" x14ac:dyDescent="0.25">
      <c r="B5686"/>
    </row>
    <row r="5687" spans="2:2" x14ac:dyDescent="0.25">
      <c r="B5687"/>
    </row>
    <row r="5688" spans="2:2" x14ac:dyDescent="0.25">
      <c r="B5688"/>
    </row>
    <row r="5689" spans="2:2" x14ac:dyDescent="0.25">
      <c r="B5689"/>
    </row>
    <row r="5690" spans="2:2" x14ac:dyDescent="0.25">
      <c r="B5690"/>
    </row>
    <row r="5691" spans="2:2" x14ac:dyDescent="0.25">
      <c r="B5691"/>
    </row>
    <row r="5692" spans="2:2" x14ac:dyDescent="0.25">
      <c r="B5692"/>
    </row>
    <row r="5693" spans="2:2" x14ac:dyDescent="0.25">
      <c r="B5693"/>
    </row>
    <row r="5694" spans="2:2" x14ac:dyDescent="0.25">
      <c r="B5694"/>
    </row>
    <row r="5695" spans="2:2" x14ac:dyDescent="0.25">
      <c r="B5695"/>
    </row>
    <row r="5696" spans="2:2" x14ac:dyDescent="0.25">
      <c r="B5696"/>
    </row>
    <row r="5697" spans="2:2" x14ac:dyDescent="0.25">
      <c r="B5697"/>
    </row>
    <row r="5698" spans="2:2" x14ac:dyDescent="0.25">
      <c r="B5698"/>
    </row>
    <row r="5699" spans="2:2" x14ac:dyDescent="0.25">
      <c r="B5699"/>
    </row>
    <row r="5700" spans="2:2" x14ac:dyDescent="0.25">
      <c r="B5700"/>
    </row>
    <row r="5701" spans="2:2" x14ac:dyDescent="0.25">
      <c r="B5701"/>
    </row>
    <row r="5702" spans="2:2" x14ac:dyDescent="0.25">
      <c r="B5702"/>
    </row>
    <row r="5703" spans="2:2" x14ac:dyDescent="0.25">
      <c r="B5703"/>
    </row>
    <row r="5704" spans="2:2" x14ac:dyDescent="0.25">
      <c r="B5704"/>
    </row>
    <row r="5705" spans="2:2" x14ac:dyDescent="0.25">
      <c r="B5705"/>
    </row>
    <row r="5706" spans="2:2" x14ac:dyDescent="0.25">
      <c r="B5706"/>
    </row>
    <row r="5707" spans="2:2" x14ac:dyDescent="0.25">
      <c r="B5707"/>
    </row>
    <row r="5708" spans="2:2" x14ac:dyDescent="0.25">
      <c r="B5708"/>
    </row>
    <row r="5709" spans="2:2" x14ac:dyDescent="0.25">
      <c r="B5709"/>
    </row>
    <row r="5710" spans="2:2" x14ac:dyDescent="0.25">
      <c r="B5710"/>
    </row>
    <row r="5711" spans="2:2" x14ac:dyDescent="0.25">
      <c r="B5711"/>
    </row>
    <row r="5712" spans="2:2" x14ac:dyDescent="0.25">
      <c r="B5712"/>
    </row>
    <row r="5713" spans="2:2" x14ac:dyDescent="0.25">
      <c r="B5713"/>
    </row>
    <row r="5714" spans="2:2" x14ac:dyDescent="0.25">
      <c r="B5714"/>
    </row>
    <row r="5715" spans="2:2" x14ac:dyDescent="0.25">
      <c r="B5715"/>
    </row>
    <row r="5716" spans="2:2" x14ac:dyDescent="0.25">
      <c r="B5716"/>
    </row>
    <row r="5717" spans="2:2" x14ac:dyDescent="0.25">
      <c r="B5717"/>
    </row>
    <row r="5718" spans="2:2" x14ac:dyDescent="0.25">
      <c r="B5718"/>
    </row>
    <row r="5719" spans="2:2" x14ac:dyDescent="0.25">
      <c r="B5719"/>
    </row>
    <row r="5720" spans="2:2" x14ac:dyDescent="0.25">
      <c r="B5720"/>
    </row>
    <row r="5721" spans="2:2" x14ac:dyDescent="0.25">
      <c r="B5721"/>
    </row>
    <row r="5722" spans="2:2" x14ac:dyDescent="0.25">
      <c r="B5722"/>
    </row>
    <row r="5723" spans="2:2" x14ac:dyDescent="0.25">
      <c r="B5723"/>
    </row>
    <row r="5724" spans="2:2" x14ac:dyDescent="0.25">
      <c r="B5724"/>
    </row>
    <row r="5725" spans="2:2" x14ac:dyDescent="0.25">
      <c r="B5725"/>
    </row>
    <row r="5726" spans="2:2" x14ac:dyDescent="0.25">
      <c r="B5726"/>
    </row>
    <row r="5727" spans="2:2" x14ac:dyDescent="0.25">
      <c r="B5727"/>
    </row>
    <row r="5728" spans="2:2" x14ac:dyDescent="0.25">
      <c r="B5728"/>
    </row>
    <row r="5729" spans="2:2" x14ac:dyDescent="0.25">
      <c r="B5729"/>
    </row>
    <row r="5730" spans="2:2" x14ac:dyDescent="0.25">
      <c r="B5730"/>
    </row>
    <row r="5731" spans="2:2" x14ac:dyDescent="0.25">
      <c r="B5731"/>
    </row>
    <row r="5732" spans="2:2" x14ac:dyDescent="0.25">
      <c r="B5732"/>
    </row>
    <row r="5733" spans="2:2" x14ac:dyDescent="0.25">
      <c r="B5733"/>
    </row>
    <row r="5734" spans="2:2" x14ac:dyDescent="0.25">
      <c r="B5734"/>
    </row>
    <row r="5735" spans="2:2" x14ac:dyDescent="0.25">
      <c r="B5735"/>
    </row>
    <row r="5736" spans="2:2" x14ac:dyDescent="0.25">
      <c r="B5736"/>
    </row>
    <row r="5737" spans="2:2" x14ac:dyDescent="0.25">
      <c r="B5737"/>
    </row>
    <row r="5738" spans="2:2" x14ac:dyDescent="0.25">
      <c r="B5738"/>
    </row>
    <row r="5739" spans="2:2" x14ac:dyDescent="0.25">
      <c r="B5739"/>
    </row>
    <row r="5740" spans="2:2" x14ac:dyDescent="0.25">
      <c r="B5740"/>
    </row>
    <row r="5741" spans="2:2" x14ac:dyDescent="0.25">
      <c r="B5741"/>
    </row>
    <row r="5742" spans="2:2" x14ac:dyDescent="0.25">
      <c r="B5742"/>
    </row>
    <row r="5743" spans="2:2" x14ac:dyDescent="0.25">
      <c r="B5743"/>
    </row>
    <row r="5744" spans="2:2" x14ac:dyDescent="0.25">
      <c r="B5744"/>
    </row>
    <row r="5745" spans="2:2" x14ac:dyDescent="0.25">
      <c r="B5745"/>
    </row>
    <row r="5746" spans="2:2" x14ac:dyDescent="0.25">
      <c r="B5746"/>
    </row>
    <row r="5747" spans="2:2" x14ac:dyDescent="0.25">
      <c r="B5747"/>
    </row>
    <row r="5748" spans="2:2" x14ac:dyDescent="0.25">
      <c r="B5748"/>
    </row>
    <row r="5749" spans="2:2" x14ac:dyDescent="0.25">
      <c r="B5749"/>
    </row>
    <row r="5750" spans="2:2" x14ac:dyDescent="0.25">
      <c r="B5750"/>
    </row>
    <row r="5751" spans="2:2" x14ac:dyDescent="0.25">
      <c r="B5751"/>
    </row>
    <row r="5752" spans="2:2" x14ac:dyDescent="0.25">
      <c r="B5752"/>
    </row>
    <row r="5753" spans="2:2" x14ac:dyDescent="0.25">
      <c r="B5753"/>
    </row>
    <row r="5754" spans="2:2" x14ac:dyDescent="0.25">
      <c r="B5754"/>
    </row>
    <row r="5755" spans="2:2" x14ac:dyDescent="0.25">
      <c r="B5755"/>
    </row>
    <row r="5756" spans="2:2" x14ac:dyDescent="0.25">
      <c r="B5756"/>
    </row>
    <row r="5757" spans="2:2" x14ac:dyDescent="0.25">
      <c r="B5757"/>
    </row>
    <row r="5758" spans="2:2" x14ac:dyDescent="0.25">
      <c r="B5758"/>
    </row>
    <row r="5759" spans="2:2" x14ac:dyDescent="0.25">
      <c r="B5759"/>
    </row>
    <row r="5760" spans="2:2" x14ac:dyDescent="0.25">
      <c r="B5760"/>
    </row>
    <row r="5761" spans="2:2" x14ac:dyDescent="0.25">
      <c r="B5761"/>
    </row>
    <row r="5762" spans="2:2" x14ac:dyDescent="0.25">
      <c r="B5762"/>
    </row>
    <row r="5763" spans="2:2" x14ac:dyDescent="0.25">
      <c r="B5763"/>
    </row>
    <row r="5764" spans="2:2" x14ac:dyDescent="0.25">
      <c r="B5764"/>
    </row>
    <row r="5765" spans="2:2" x14ac:dyDescent="0.25">
      <c r="B5765"/>
    </row>
    <row r="5766" spans="2:2" x14ac:dyDescent="0.25">
      <c r="B5766"/>
    </row>
    <row r="5767" spans="2:2" x14ac:dyDescent="0.25">
      <c r="B5767"/>
    </row>
    <row r="5768" spans="2:2" x14ac:dyDescent="0.25">
      <c r="B5768"/>
    </row>
    <row r="5769" spans="2:2" x14ac:dyDescent="0.25">
      <c r="B5769"/>
    </row>
    <row r="5770" spans="2:2" x14ac:dyDescent="0.25">
      <c r="B5770"/>
    </row>
    <row r="5771" spans="2:2" x14ac:dyDescent="0.25">
      <c r="B5771"/>
    </row>
    <row r="5772" spans="2:2" x14ac:dyDescent="0.25">
      <c r="B5772"/>
    </row>
    <row r="5773" spans="2:2" x14ac:dyDescent="0.25">
      <c r="B5773"/>
    </row>
    <row r="5774" spans="2:2" x14ac:dyDescent="0.25">
      <c r="B5774"/>
    </row>
    <row r="5775" spans="2:2" x14ac:dyDescent="0.25">
      <c r="B5775"/>
    </row>
    <row r="5776" spans="2:2" x14ac:dyDescent="0.25">
      <c r="B5776"/>
    </row>
    <row r="5777" spans="2:2" x14ac:dyDescent="0.25">
      <c r="B5777"/>
    </row>
    <row r="5778" spans="2:2" x14ac:dyDescent="0.25">
      <c r="B5778"/>
    </row>
    <row r="5779" spans="2:2" x14ac:dyDescent="0.25">
      <c r="B5779"/>
    </row>
    <row r="5780" spans="2:2" x14ac:dyDescent="0.25">
      <c r="B5780"/>
    </row>
    <row r="5781" spans="2:2" x14ac:dyDescent="0.25">
      <c r="B5781"/>
    </row>
    <row r="5782" spans="2:2" x14ac:dyDescent="0.25">
      <c r="B5782"/>
    </row>
    <row r="5783" spans="2:2" x14ac:dyDescent="0.25">
      <c r="B5783"/>
    </row>
    <row r="5784" spans="2:2" x14ac:dyDescent="0.25">
      <c r="B5784"/>
    </row>
    <row r="5785" spans="2:2" x14ac:dyDescent="0.25">
      <c r="B5785"/>
    </row>
    <row r="5786" spans="2:2" x14ac:dyDescent="0.25">
      <c r="B5786"/>
    </row>
    <row r="5787" spans="2:2" x14ac:dyDescent="0.25">
      <c r="B5787"/>
    </row>
    <row r="5788" spans="2:2" x14ac:dyDescent="0.25">
      <c r="B5788"/>
    </row>
    <row r="5789" spans="2:2" x14ac:dyDescent="0.25">
      <c r="B5789"/>
    </row>
    <row r="5790" spans="2:2" x14ac:dyDescent="0.25">
      <c r="B5790"/>
    </row>
    <row r="5791" spans="2:2" x14ac:dyDescent="0.25">
      <c r="B5791"/>
    </row>
    <row r="5792" spans="2:2" x14ac:dyDescent="0.25">
      <c r="B5792"/>
    </row>
    <row r="5793" spans="2:2" x14ac:dyDescent="0.25">
      <c r="B5793"/>
    </row>
    <row r="5794" spans="2:2" x14ac:dyDescent="0.25">
      <c r="B5794"/>
    </row>
    <row r="5795" spans="2:2" x14ac:dyDescent="0.25">
      <c r="B5795"/>
    </row>
    <row r="5796" spans="2:2" x14ac:dyDescent="0.25">
      <c r="B5796"/>
    </row>
    <row r="5797" spans="2:2" x14ac:dyDescent="0.25">
      <c r="B5797"/>
    </row>
    <row r="5798" spans="2:2" x14ac:dyDescent="0.25">
      <c r="B5798"/>
    </row>
    <row r="5799" spans="2:2" x14ac:dyDescent="0.25">
      <c r="B5799"/>
    </row>
    <row r="5800" spans="2:2" x14ac:dyDescent="0.25">
      <c r="B5800"/>
    </row>
    <row r="5801" spans="2:2" x14ac:dyDescent="0.25">
      <c r="B5801"/>
    </row>
    <row r="5802" spans="2:2" x14ac:dyDescent="0.25">
      <c r="B5802"/>
    </row>
    <row r="5803" spans="2:2" x14ac:dyDescent="0.25">
      <c r="B5803"/>
    </row>
    <row r="5804" spans="2:2" x14ac:dyDescent="0.25">
      <c r="B5804"/>
    </row>
    <row r="5805" spans="2:2" x14ac:dyDescent="0.25">
      <c r="B5805"/>
    </row>
    <row r="5806" spans="2:2" x14ac:dyDescent="0.25">
      <c r="B5806"/>
    </row>
    <row r="5807" spans="2:2" x14ac:dyDescent="0.25">
      <c r="B5807"/>
    </row>
    <row r="5808" spans="2:2" x14ac:dyDescent="0.25">
      <c r="B5808"/>
    </row>
    <row r="5809" spans="2:2" x14ac:dyDescent="0.25">
      <c r="B5809"/>
    </row>
    <row r="5810" spans="2:2" x14ac:dyDescent="0.25">
      <c r="B5810"/>
    </row>
    <row r="5811" spans="2:2" x14ac:dyDescent="0.25">
      <c r="B5811"/>
    </row>
    <row r="5812" spans="2:2" x14ac:dyDescent="0.25">
      <c r="B5812"/>
    </row>
    <row r="5813" spans="2:2" x14ac:dyDescent="0.25">
      <c r="B5813"/>
    </row>
    <row r="5814" spans="2:2" x14ac:dyDescent="0.25">
      <c r="B5814"/>
    </row>
    <row r="5815" spans="2:2" x14ac:dyDescent="0.25">
      <c r="B5815"/>
    </row>
    <row r="5816" spans="2:2" x14ac:dyDescent="0.25">
      <c r="B5816"/>
    </row>
    <row r="5817" spans="2:2" x14ac:dyDescent="0.25">
      <c r="B5817"/>
    </row>
    <row r="5818" spans="2:2" x14ac:dyDescent="0.25">
      <c r="B5818"/>
    </row>
    <row r="5819" spans="2:2" x14ac:dyDescent="0.25">
      <c r="B5819"/>
    </row>
    <row r="5820" spans="2:2" x14ac:dyDescent="0.25">
      <c r="B5820"/>
    </row>
    <row r="5821" spans="2:2" x14ac:dyDescent="0.25">
      <c r="B5821"/>
    </row>
    <row r="5822" spans="2:2" x14ac:dyDescent="0.25">
      <c r="B5822"/>
    </row>
    <row r="5823" spans="2:2" x14ac:dyDescent="0.25">
      <c r="B5823"/>
    </row>
    <row r="5824" spans="2:2" x14ac:dyDescent="0.25">
      <c r="B5824"/>
    </row>
    <row r="5825" spans="2:2" x14ac:dyDescent="0.25">
      <c r="B5825"/>
    </row>
    <row r="5826" spans="2:2" x14ac:dyDescent="0.25">
      <c r="B5826"/>
    </row>
    <row r="5827" spans="2:2" x14ac:dyDescent="0.25">
      <c r="B5827"/>
    </row>
    <row r="5828" spans="2:2" x14ac:dyDescent="0.25">
      <c r="B5828"/>
    </row>
    <row r="5829" spans="2:2" x14ac:dyDescent="0.25">
      <c r="B5829"/>
    </row>
    <row r="5830" spans="2:2" x14ac:dyDescent="0.25">
      <c r="B5830"/>
    </row>
    <row r="5831" spans="2:2" x14ac:dyDescent="0.25">
      <c r="B5831"/>
    </row>
    <row r="5832" spans="2:2" x14ac:dyDescent="0.25">
      <c r="B5832"/>
    </row>
    <row r="5833" spans="2:2" x14ac:dyDescent="0.25">
      <c r="B5833"/>
    </row>
    <row r="5834" spans="2:2" x14ac:dyDescent="0.25">
      <c r="B5834"/>
    </row>
    <row r="5835" spans="2:2" x14ac:dyDescent="0.25">
      <c r="B5835"/>
    </row>
    <row r="5836" spans="2:2" x14ac:dyDescent="0.25">
      <c r="B5836"/>
    </row>
    <row r="5837" spans="2:2" x14ac:dyDescent="0.25">
      <c r="B5837"/>
    </row>
    <row r="5838" spans="2:2" x14ac:dyDescent="0.25">
      <c r="B5838"/>
    </row>
    <row r="5839" spans="2:2" x14ac:dyDescent="0.25">
      <c r="B5839"/>
    </row>
    <row r="5840" spans="2:2" x14ac:dyDescent="0.25">
      <c r="B5840"/>
    </row>
    <row r="5841" spans="2:2" x14ac:dyDescent="0.25">
      <c r="B5841"/>
    </row>
    <row r="5842" spans="2:2" x14ac:dyDescent="0.25">
      <c r="B5842"/>
    </row>
    <row r="5843" spans="2:2" x14ac:dyDescent="0.25">
      <c r="B5843"/>
    </row>
    <row r="5844" spans="2:2" x14ac:dyDescent="0.25">
      <c r="B5844"/>
    </row>
    <row r="5845" spans="2:2" x14ac:dyDescent="0.25">
      <c r="B5845"/>
    </row>
    <row r="5846" spans="2:2" x14ac:dyDescent="0.25">
      <c r="B5846"/>
    </row>
    <row r="5847" spans="2:2" x14ac:dyDescent="0.25">
      <c r="B5847"/>
    </row>
    <row r="5848" spans="2:2" x14ac:dyDescent="0.25">
      <c r="B5848"/>
    </row>
    <row r="5849" spans="2:2" x14ac:dyDescent="0.25">
      <c r="B5849"/>
    </row>
    <row r="5850" spans="2:2" x14ac:dyDescent="0.25">
      <c r="B5850"/>
    </row>
    <row r="5851" spans="2:2" x14ac:dyDescent="0.25">
      <c r="B5851"/>
    </row>
    <row r="5852" spans="2:2" x14ac:dyDescent="0.25">
      <c r="B5852"/>
    </row>
    <row r="5853" spans="2:2" x14ac:dyDescent="0.25">
      <c r="B5853"/>
    </row>
    <row r="5854" spans="2:2" x14ac:dyDescent="0.25">
      <c r="B5854"/>
    </row>
    <row r="5855" spans="2:2" x14ac:dyDescent="0.25">
      <c r="B5855"/>
    </row>
    <row r="5856" spans="2:2" x14ac:dyDescent="0.25">
      <c r="B5856"/>
    </row>
    <row r="5857" spans="2:2" x14ac:dyDescent="0.25">
      <c r="B5857"/>
    </row>
    <row r="5858" spans="2:2" x14ac:dyDescent="0.25">
      <c r="B5858"/>
    </row>
    <row r="5859" spans="2:2" x14ac:dyDescent="0.25">
      <c r="B5859"/>
    </row>
    <row r="5860" spans="2:2" x14ac:dyDescent="0.25">
      <c r="B5860"/>
    </row>
    <row r="5861" spans="2:2" x14ac:dyDescent="0.25">
      <c r="B5861"/>
    </row>
    <row r="5862" spans="2:2" x14ac:dyDescent="0.25">
      <c r="B5862"/>
    </row>
    <row r="5863" spans="2:2" x14ac:dyDescent="0.25">
      <c r="B5863"/>
    </row>
    <row r="5864" spans="2:2" x14ac:dyDescent="0.25">
      <c r="B5864"/>
    </row>
    <row r="5865" spans="2:2" x14ac:dyDescent="0.25">
      <c r="B5865"/>
    </row>
    <row r="5866" spans="2:2" x14ac:dyDescent="0.25">
      <c r="B5866"/>
    </row>
    <row r="5867" spans="2:2" x14ac:dyDescent="0.25">
      <c r="B5867"/>
    </row>
    <row r="5868" spans="2:2" x14ac:dyDescent="0.25">
      <c r="B5868"/>
    </row>
    <row r="5869" spans="2:2" x14ac:dyDescent="0.25">
      <c r="B5869"/>
    </row>
    <row r="5870" spans="2:2" x14ac:dyDescent="0.25">
      <c r="B5870"/>
    </row>
    <row r="5871" spans="2:2" x14ac:dyDescent="0.25">
      <c r="B5871"/>
    </row>
    <row r="5872" spans="2:2" x14ac:dyDescent="0.25">
      <c r="B5872"/>
    </row>
    <row r="5873" spans="2:2" x14ac:dyDescent="0.25">
      <c r="B5873"/>
    </row>
    <row r="5874" spans="2:2" x14ac:dyDescent="0.25">
      <c r="B5874"/>
    </row>
    <row r="5875" spans="2:2" x14ac:dyDescent="0.25">
      <c r="B5875"/>
    </row>
    <row r="5876" spans="2:2" x14ac:dyDescent="0.25">
      <c r="B5876"/>
    </row>
    <row r="5877" spans="2:2" x14ac:dyDescent="0.25">
      <c r="B5877"/>
    </row>
    <row r="5878" spans="2:2" x14ac:dyDescent="0.25">
      <c r="B5878"/>
    </row>
    <row r="5879" spans="2:2" x14ac:dyDescent="0.25">
      <c r="B5879"/>
    </row>
    <row r="5880" spans="2:2" x14ac:dyDescent="0.25">
      <c r="B5880"/>
    </row>
    <row r="5881" spans="2:2" x14ac:dyDescent="0.25">
      <c r="B5881"/>
    </row>
    <row r="5882" spans="2:2" x14ac:dyDescent="0.25">
      <c r="B5882"/>
    </row>
    <row r="5883" spans="2:2" x14ac:dyDescent="0.25">
      <c r="B5883"/>
    </row>
    <row r="5884" spans="2:2" x14ac:dyDescent="0.25">
      <c r="B5884"/>
    </row>
    <row r="5885" spans="2:2" x14ac:dyDescent="0.25">
      <c r="B5885"/>
    </row>
    <row r="5886" spans="2:2" x14ac:dyDescent="0.25">
      <c r="B5886"/>
    </row>
    <row r="5887" spans="2:2" x14ac:dyDescent="0.25">
      <c r="B5887"/>
    </row>
    <row r="5888" spans="2:2" x14ac:dyDescent="0.25">
      <c r="B5888"/>
    </row>
    <row r="5889" spans="2:2" x14ac:dyDescent="0.25">
      <c r="B5889"/>
    </row>
    <row r="5890" spans="2:2" x14ac:dyDescent="0.25">
      <c r="B5890"/>
    </row>
    <row r="5891" spans="2:2" x14ac:dyDescent="0.25">
      <c r="B5891"/>
    </row>
    <row r="5892" spans="2:2" x14ac:dyDescent="0.25">
      <c r="B5892"/>
    </row>
    <row r="5893" spans="2:2" x14ac:dyDescent="0.25">
      <c r="B5893"/>
    </row>
    <row r="5894" spans="2:2" x14ac:dyDescent="0.25">
      <c r="B5894"/>
    </row>
    <row r="5895" spans="2:2" x14ac:dyDescent="0.25">
      <c r="B5895"/>
    </row>
    <row r="5896" spans="2:2" x14ac:dyDescent="0.25">
      <c r="B5896"/>
    </row>
    <row r="5897" spans="2:2" x14ac:dyDescent="0.25">
      <c r="B5897"/>
    </row>
    <row r="5898" spans="2:2" x14ac:dyDescent="0.25">
      <c r="B5898"/>
    </row>
    <row r="5899" spans="2:2" x14ac:dyDescent="0.25">
      <c r="B5899"/>
    </row>
    <row r="5900" spans="2:2" x14ac:dyDescent="0.25">
      <c r="B5900"/>
    </row>
    <row r="5901" spans="2:2" x14ac:dyDescent="0.25">
      <c r="B5901"/>
    </row>
    <row r="5902" spans="2:2" x14ac:dyDescent="0.25">
      <c r="B5902"/>
    </row>
    <row r="5903" spans="2:2" x14ac:dyDescent="0.25">
      <c r="B5903"/>
    </row>
    <row r="5904" spans="2:2" x14ac:dyDescent="0.25">
      <c r="B5904"/>
    </row>
    <row r="5905" spans="2:2" x14ac:dyDescent="0.25">
      <c r="B5905"/>
    </row>
    <row r="5906" spans="2:2" x14ac:dyDescent="0.25">
      <c r="B5906"/>
    </row>
    <row r="5907" spans="2:2" x14ac:dyDescent="0.25">
      <c r="B5907"/>
    </row>
    <row r="5908" spans="2:2" x14ac:dyDescent="0.25">
      <c r="B5908"/>
    </row>
    <row r="5909" spans="2:2" x14ac:dyDescent="0.25">
      <c r="B5909"/>
    </row>
    <row r="5910" spans="2:2" x14ac:dyDescent="0.25">
      <c r="B5910"/>
    </row>
    <row r="5911" spans="2:2" x14ac:dyDescent="0.25">
      <c r="B5911"/>
    </row>
    <row r="5912" spans="2:2" x14ac:dyDescent="0.25">
      <c r="B5912"/>
    </row>
    <row r="5913" spans="2:2" x14ac:dyDescent="0.25">
      <c r="B5913"/>
    </row>
    <row r="5914" spans="2:2" x14ac:dyDescent="0.25">
      <c r="B5914"/>
    </row>
    <row r="5915" spans="2:2" x14ac:dyDescent="0.25">
      <c r="B5915"/>
    </row>
    <row r="5916" spans="2:2" x14ac:dyDescent="0.25">
      <c r="B5916"/>
    </row>
    <row r="5917" spans="2:2" x14ac:dyDescent="0.25">
      <c r="B5917"/>
    </row>
    <row r="5918" spans="2:2" x14ac:dyDescent="0.25">
      <c r="B5918"/>
    </row>
    <row r="5919" spans="2:2" x14ac:dyDescent="0.25">
      <c r="B5919"/>
    </row>
    <row r="5920" spans="2:2" x14ac:dyDescent="0.25">
      <c r="B5920"/>
    </row>
    <row r="5921" spans="2:2" x14ac:dyDescent="0.25">
      <c r="B5921"/>
    </row>
    <row r="5922" spans="2:2" x14ac:dyDescent="0.25">
      <c r="B5922"/>
    </row>
    <row r="5923" spans="2:2" x14ac:dyDescent="0.25">
      <c r="B5923"/>
    </row>
    <row r="5924" spans="2:2" x14ac:dyDescent="0.25">
      <c r="B5924"/>
    </row>
    <row r="5925" spans="2:2" x14ac:dyDescent="0.25">
      <c r="B5925"/>
    </row>
    <row r="5926" spans="2:2" x14ac:dyDescent="0.25">
      <c r="B5926"/>
    </row>
    <row r="5927" spans="2:2" x14ac:dyDescent="0.25">
      <c r="B5927"/>
    </row>
    <row r="5928" spans="2:2" x14ac:dyDescent="0.25">
      <c r="B5928"/>
    </row>
    <row r="5929" spans="2:2" x14ac:dyDescent="0.25">
      <c r="B5929"/>
    </row>
    <row r="5930" spans="2:2" x14ac:dyDescent="0.25">
      <c r="B5930"/>
    </row>
    <row r="5931" spans="2:2" x14ac:dyDescent="0.25">
      <c r="B5931"/>
    </row>
    <row r="5932" spans="2:2" x14ac:dyDescent="0.25">
      <c r="B5932"/>
    </row>
    <row r="5933" spans="2:2" x14ac:dyDescent="0.25">
      <c r="B5933"/>
    </row>
    <row r="5934" spans="2:2" x14ac:dyDescent="0.25">
      <c r="B5934"/>
    </row>
    <row r="5935" spans="2:2" x14ac:dyDescent="0.25">
      <c r="B5935"/>
    </row>
    <row r="5936" spans="2:2" x14ac:dyDescent="0.25">
      <c r="B5936"/>
    </row>
    <row r="5937" spans="2:2" x14ac:dyDescent="0.25">
      <c r="B5937"/>
    </row>
    <row r="5938" spans="2:2" x14ac:dyDescent="0.25">
      <c r="B5938"/>
    </row>
    <row r="5939" spans="2:2" x14ac:dyDescent="0.25">
      <c r="B5939"/>
    </row>
    <row r="5940" spans="2:2" x14ac:dyDescent="0.25">
      <c r="B5940"/>
    </row>
    <row r="5941" spans="2:2" x14ac:dyDescent="0.25">
      <c r="B5941"/>
    </row>
    <row r="5942" spans="2:2" x14ac:dyDescent="0.25">
      <c r="B5942"/>
    </row>
    <row r="5943" spans="2:2" x14ac:dyDescent="0.25">
      <c r="B5943"/>
    </row>
    <row r="5944" spans="2:2" x14ac:dyDescent="0.25">
      <c r="B5944"/>
    </row>
    <row r="5945" spans="2:2" x14ac:dyDescent="0.25">
      <c r="B5945"/>
    </row>
    <row r="5946" spans="2:2" x14ac:dyDescent="0.25">
      <c r="B5946"/>
    </row>
    <row r="5947" spans="2:2" x14ac:dyDescent="0.25">
      <c r="B5947"/>
    </row>
    <row r="5948" spans="2:2" x14ac:dyDescent="0.25">
      <c r="B5948"/>
    </row>
    <row r="5949" spans="2:2" x14ac:dyDescent="0.25">
      <c r="B5949"/>
    </row>
    <row r="5950" spans="2:2" x14ac:dyDescent="0.25">
      <c r="B5950"/>
    </row>
    <row r="5951" spans="2:2" x14ac:dyDescent="0.25">
      <c r="B5951"/>
    </row>
    <row r="5952" spans="2:2" x14ac:dyDescent="0.25">
      <c r="B5952"/>
    </row>
    <row r="5953" spans="2:2" x14ac:dyDescent="0.25">
      <c r="B5953"/>
    </row>
    <row r="5954" spans="2:2" x14ac:dyDescent="0.25">
      <c r="B5954"/>
    </row>
    <row r="5955" spans="2:2" x14ac:dyDescent="0.25">
      <c r="B5955"/>
    </row>
    <row r="5956" spans="2:2" x14ac:dyDescent="0.25">
      <c r="B5956"/>
    </row>
    <row r="5957" spans="2:2" x14ac:dyDescent="0.25">
      <c r="B5957"/>
    </row>
    <row r="5958" spans="2:2" x14ac:dyDescent="0.25">
      <c r="B5958"/>
    </row>
    <row r="5959" spans="2:2" x14ac:dyDescent="0.25">
      <c r="B5959"/>
    </row>
    <row r="5960" spans="2:2" x14ac:dyDescent="0.25">
      <c r="B5960"/>
    </row>
    <row r="5961" spans="2:2" x14ac:dyDescent="0.25">
      <c r="B5961"/>
    </row>
    <row r="5962" spans="2:2" x14ac:dyDescent="0.25">
      <c r="B5962"/>
    </row>
    <row r="5963" spans="2:2" x14ac:dyDescent="0.25">
      <c r="B5963"/>
    </row>
    <row r="5964" spans="2:2" x14ac:dyDescent="0.25">
      <c r="B5964"/>
    </row>
    <row r="5965" spans="2:2" x14ac:dyDescent="0.25">
      <c r="B5965"/>
    </row>
    <row r="5966" spans="2:2" x14ac:dyDescent="0.25">
      <c r="B5966"/>
    </row>
    <row r="5967" spans="2:2" x14ac:dyDescent="0.25">
      <c r="B5967"/>
    </row>
  </sheetData>
  <pageMargins left="0.511811024" right="0.511811024" top="0.78740157499999996" bottom="0.78740157499999996" header="0.31496062000000002" footer="0.3149606200000000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Planilha17"/>
  <dimension ref="A3:J214"/>
  <sheetViews>
    <sheetView workbookViewId="0">
      <pane xSplit="3" ySplit="3" topLeftCell="G200" activePane="bottomRight" state="frozen"/>
      <selection pane="topRight" activeCell="D1" sqref="D1"/>
      <selection pane="bottomLeft" activeCell="A4" sqref="A4"/>
      <selection pane="bottomRight" activeCell="A214" sqref="A214"/>
    </sheetView>
  </sheetViews>
  <sheetFormatPr defaultRowHeight="15" x14ac:dyDescent="0.25"/>
  <cols>
    <col min="1" max="1" width="22.28515625" bestFit="1" customWidth="1"/>
    <col min="3" max="3" width="26" customWidth="1"/>
    <col min="4" max="4" width="14.42578125" customWidth="1"/>
    <col min="5" max="9" width="15.42578125" bestFit="1" customWidth="1"/>
    <col min="10" max="10" width="16.42578125" bestFit="1" customWidth="1"/>
    <col min="11" max="11" width="18" bestFit="1" customWidth="1"/>
    <col min="12" max="12" width="14.42578125" bestFit="1" customWidth="1"/>
    <col min="13" max="13" width="12.7109375" bestFit="1" customWidth="1"/>
  </cols>
  <sheetData>
    <row r="3" spans="1:10" x14ac:dyDescent="0.25">
      <c r="A3" s="57" t="s">
        <v>1</v>
      </c>
      <c r="B3" s="57" t="s">
        <v>253</v>
      </c>
      <c r="C3" s="57" t="s">
        <v>254</v>
      </c>
      <c r="D3" t="s">
        <v>260</v>
      </c>
      <c r="E3" t="s">
        <v>261</v>
      </c>
      <c r="F3" t="s">
        <v>262</v>
      </c>
      <c r="G3" t="s">
        <v>263</v>
      </c>
      <c r="H3" t="s">
        <v>264</v>
      </c>
      <c r="I3" t="s">
        <v>265</v>
      </c>
      <c r="J3" t="s">
        <v>306</v>
      </c>
    </row>
    <row r="4" spans="1:10" x14ac:dyDescent="0.25">
      <c r="A4">
        <v>2002</v>
      </c>
      <c r="B4">
        <v>1</v>
      </c>
      <c r="C4" t="s">
        <v>240</v>
      </c>
      <c r="D4" s="68">
        <v>27372.186000000002</v>
      </c>
      <c r="E4" s="68">
        <v>5066403.9080000008</v>
      </c>
      <c r="F4" s="68">
        <v>8251714.3379999995</v>
      </c>
      <c r="G4" s="68">
        <v>6579227.6579999998</v>
      </c>
      <c r="H4" s="68">
        <v>1672486.6799999997</v>
      </c>
      <c r="I4" s="68">
        <v>3616413.3909999998</v>
      </c>
      <c r="J4" s="68">
        <v>16961903.822000001</v>
      </c>
    </row>
    <row r="5" spans="1:10" x14ac:dyDescent="0.25">
      <c r="A5">
        <v>2002</v>
      </c>
      <c r="B5">
        <v>2</v>
      </c>
      <c r="C5" t="s">
        <v>241</v>
      </c>
      <c r="D5" s="68">
        <v>84645.06</v>
      </c>
      <c r="E5" s="68">
        <v>49536.946999999993</v>
      </c>
      <c r="F5" s="68">
        <v>223418.48800000001</v>
      </c>
      <c r="G5" s="68">
        <v>117161.56299999999</v>
      </c>
      <c r="H5" s="68">
        <v>106256.925</v>
      </c>
      <c r="I5" s="68">
        <v>42487.834000000003</v>
      </c>
      <c r="J5" s="68">
        <v>400088.33100000001</v>
      </c>
    </row>
    <row r="6" spans="1:10" x14ac:dyDescent="0.25">
      <c r="A6">
        <v>2002</v>
      </c>
      <c r="B6">
        <v>3</v>
      </c>
      <c r="C6" t="s">
        <v>242</v>
      </c>
      <c r="D6" s="68">
        <v>94451.332999999999</v>
      </c>
      <c r="E6" s="68">
        <v>52731.392</v>
      </c>
      <c r="F6" s="68">
        <v>305665.098</v>
      </c>
      <c r="G6" s="68">
        <v>165486.34</v>
      </c>
      <c r="H6" s="68">
        <v>140178.758</v>
      </c>
      <c r="I6" s="68">
        <v>57400.799000000014</v>
      </c>
      <c r="J6" s="68">
        <v>510248.625</v>
      </c>
    </row>
    <row r="7" spans="1:10" x14ac:dyDescent="0.25">
      <c r="A7">
        <v>2002</v>
      </c>
      <c r="B7">
        <v>4</v>
      </c>
      <c r="C7" t="s">
        <v>244</v>
      </c>
      <c r="D7" s="68">
        <v>57654.063999999998</v>
      </c>
      <c r="E7" s="68">
        <v>662083.01</v>
      </c>
      <c r="F7" s="68">
        <v>521657.75500000006</v>
      </c>
      <c r="G7" s="68">
        <v>356174.19899999996</v>
      </c>
      <c r="H7" s="68">
        <v>165483.55600000001</v>
      </c>
      <c r="I7" s="68">
        <v>91068.625999999989</v>
      </c>
      <c r="J7" s="68">
        <v>1332463.4550000001</v>
      </c>
    </row>
    <row r="8" spans="1:10" x14ac:dyDescent="0.25">
      <c r="A8">
        <v>2002</v>
      </c>
      <c r="B8">
        <v>5</v>
      </c>
      <c r="C8" t="s">
        <v>245</v>
      </c>
      <c r="D8" s="68">
        <v>39612.837999999996</v>
      </c>
      <c r="E8" s="68">
        <v>410619.82599999994</v>
      </c>
      <c r="F8" s="68">
        <v>947874.60800000001</v>
      </c>
      <c r="G8" s="68">
        <v>638864.09199999995</v>
      </c>
      <c r="H8" s="68">
        <v>309010.516</v>
      </c>
      <c r="I8" s="68">
        <v>218847.04699999999</v>
      </c>
      <c r="J8" s="68">
        <v>1616954.318</v>
      </c>
    </row>
    <row r="9" spans="1:10" x14ac:dyDescent="0.25">
      <c r="A9">
        <v>2002</v>
      </c>
      <c r="B9">
        <v>6</v>
      </c>
      <c r="C9" t="s">
        <v>246</v>
      </c>
      <c r="D9" s="68">
        <v>62417.075000000004</v>
      </c>
      <c r="E9" s="68">
        <v>52499.183000000005</v>
      </c>
      <c r="F9" s="68">
        <v>402451.40100000001</v>
      </c>
      <c r="G9" s="68">
        <v>198389.54300000001</v>
      </c>
      <c r="H9" s="68">
        <v>204061.85800000001</v>
      </c>
      <c r="I9" s="68">
        <v>53305.365000000005</v>
      </c>
      <c r="J9" s="68">
        <v>570673.02299999993</v>
      </c>
    </row>
    <row r="10" spans="1:10" x14ac:dyDescent="0.25">
      <c r="A10">
        <v>2002</v>
      </c>
      <c r="B10">
        <v>7</v>
      </c>
      <c r="C10" t="s">
        <v>248</v>
      </c>
      <c r="D10" s="68">
        <v>114002.72100000002</v>
      </c>
      <c r="E10" s="68">
        <v>1185356.9879999999</v>
      </c>
      <c r="F10" s="68">
        <v>1002204.9470000002</v>
      </c>
      <c r="G10" s="68">
        <v>695306.32700000005</v>
      </c>
      <c r="H10" s="68">
        <v>306898.62</v>
      </c>
      <c r="I10" s="68">
        <v>340295.67599999998</v>
      </c>
      <c r="J10" s="68">
        <v>2641860.3360000001</v>
      </c>
    </row>
    <row r="11" spans="1:10" x14ac:dyDescent="0.25">
      <c r="A11">
        <v>2002</v>
      </c>
      <c r="B11">
        <v>8</v>
      </c>
      <c r="C11" t="s">
        <v>249</v>
      </c>
      <c r="D11" s="68">
        <v>56461.004000000001</v>
      </c>
      <c r="E11" s="68">
        <v>261184.59200000003</v>
      </c>
      <c r="F11" s="68">
        <v>727928.14300000004</v>
      </c>
      <c r="G11" s="68">
        <v>454869.16700000002</v>
      </c>
      <c r="H11" s="68">
        <v>273058.97600000002</v>
      </c>
      <c r="I11" s="68">
        <v>153748.201</v>
      </c>
      <c r="J11" s="68">
        <v>1199321.9410000001</v>
      </c>
    </row>
    <row r="12" spans="1:10" x14ac:dyDescent="0.25">
      <c r="A12">
        <v>2002</v>
      </c>
      <c r="B12">
        <v>9</v>
      </c>
      <c r="C12" t="s">
        <v>251</v>
      </c>
      <c r="D12" s="68">
        <v>193851.72799999997</v>
      </c>
      <c r="E12" s="68">
        <v>341894.96200000006</v>
      </c>
      <c r="F12" s="68">
        <v>634666.84299999999</v>
      </c>
      <c r="G12" s="68">
        <v>382936.755</v>
      </c>
      <c r="H12" s="68">
        <v>251730.08799999999</v>
      </c>
      <c r="I12" s="68">
        <v>116077.73499999999</v>
      </c>
      <c r="J12" s="68">
        <v>1286491.2660000001</v>
      </c>
    </row>
    <row r="13" spans="1:10" x14ac:dyDescent="0.25">
      <c r="A13">
        <v>2002</v>
      </c>
      <c r="B13">
        <v>10</v>
      </c>
      <c r="C13" t="s">
        <v>252</v>
      </c>
      <c r="D13" s="68">
        <v>53945.914000000004</v>
      </c>
      <c r="E13" s="68">
        <v>81871.259000000005</v>
      </c>
      <c r="F13" s="68">
        <v>339039.16600000003</v>
      </c>
      <c r="G13" s="68">
        <v>178456.83800000002</v>
      </c>
      <c r="H13" s="68">
        <v>160582.32800000001</v>
      </c>
      <c r="I13" s="68">
        <v>54135.095999999998</v>
      </c>
      <c r="J13" s="68">
        <v>528991.43500000006</v>
      </c>
    </row>
    <row r="14" spans="1:10" x14ac:dyDescent="0.25">
      <c r="A14" t="s">
        <v>326</v>
      </c>
      <c r="D14" s="68">
        <v>784413.92299999995</v>
      </c>
      <c r="E14" s="68">
        <v>8164182.0670000007</v>
      </c>
      <c r="F14" s="68">
        <v>13356620.787</v>
      </c>
      <c r="G14" s="68">
        <v>9766872.4819999989</v>
      </c>
      <c r="H14" s="68">
        <v>3589748.3049999997</v>
      </c>
      <c r="I14" s="68">
        <v>4743779.7700000005</v>
      </c>
      <c r="J14" s="68">
        <v>27048996.551999997</v>
      </c>
    </row>
    <row r="15" spans="1:10" x14ac:dyDescent="0.25">
      <c r="A15">
        <v>2003</v>
      </c>
      <c r="B15">
        <v>1</v>
      </c>
      <c r="C15" t="s">
        <v>240</v>
      </c>
      <c r="D15" s="68">
        <v>34377.591</v>
      </c>
      <c r="E15" s="68">
        <v>5421741.9120000005</v>
      </c>
      <c r="F15" s="68">
        <v>9356913.2030000016</v>
      </c>
      <c r="G15" s="68">
        <v>7302716.9570000004</v>
      </c>
      <c r="H15" s="68">
        <v>2054196.2459999998</v>
      </c>
      <c r="I15" s="68">
        <v>4623240.4720000001</v>
      </c>
      <c r="J15" s="68">
        <v>19436273.177999999</v>
      </c>
    </row>
    <row r="16" spans="1:10" x14ac:dyDescent="0.25">
      <c r="A16">
        <v>2003</v>
      </c>
      <c r="B16">
        <v>2</v>
      </c>
      <c r="C16" t="s">
        <v>241</v>
      </c>
      <c r="D16" s="68">
        <v>123710.84500000002</v>
      </c>
      <c r="E16" s="68">
        <v>48570.188999999998</v>
      </c>
      <c r="F16" s="68">
        <v>257784.28100000002</v>
      </c>
      <c r="G16" s="68">
        <v>133901.30599999998</v>
      </c>
      <c r="H16" s="68">
        <v>123882.97500000001</v>
      </c>
      <c r="I16" s="68">
        <v>36481.027999999998</v>
      </c>
      <c r="J16" s="68">
        <v>466546.342</v>
      </c>
    </row>
    <row r="17" spans="1:10" x14ac:dyDescent="0.25">
      <c r="A17">
        <v>2003</v>
      </c>
      <c r="B17">
        <v>3</v>
      </c>
      <c r="C17" t="s">
        <v>242</v>
      </c>
      <c r="D17" s="68">
        <v>95082.157000000007</v>
      </c>
      <c r="E17" s="68">
        <v>55676.935999999994</v>
      </c>
      <c r="F17" s="68">
        <v>352899.61600000004</v>
      </c>
      <c r="G17" s="68">
        <v>181634.49599999998</v>
      </c>
      <c r="H17" s="68">
        <v>171265.12</v>
      </c>
      <c r="I17" s="68">
        <v>49477.738999999994</v>
      </c>
      <c r="J17" s="68">
        <v>553136.44900000002</v>
      </c>
    </row>
    <row r="18" spans="1:10" x14ac:dyDescent="0.25">
      <c r="A18">
        <v>2003</v>
      </c>
      <c r="B18">
        <v>4</v>
      </c>
      <c r="C18" t="s">
        <v>244</v>
      </c>
      <c r="D18" s="68">
        <v>70700.350999999995</v>
      </c>
      <c r="E18" s="68">
        <v>960919.16700000002</v>
      </c>
      <c r="F18" s="68">
        <v>627494.31299999997</v>
      </c>
      <c r="G18" s="68">
        <v>420049.78700000001</v>
      </c>
      <c r="H18" s="68">
        <v>207444.52600000001</v>
      </c>
      <c r="I18" s="68">
        <v>99920.545000000013</v>
      </c>
      <c r="J18" s="68">
        <v>1759034.3759999995</v>
      </c>
    </row>
    <row r="19" spans="1:10" x14ac:dyDescent="0.25">
      <c r="A19">
        <v>2003</v>
      </c>
      <c r="B19">
        <v>5</v>
      </c>
      <c r="C19" t="s">
        <v>245</v>
      </c>
      <c r="D19" s="68">
        <v>52981.756000000008</v>
      </c>
      <c r="E19" s="68">
        <v>434319.59599999996</v>
      </c>
      <c r="F19" s="68">
        <v>1100037.0449999999</v>
      </c>
      <c r="G19" s="68">
        <v>724947.14199999999</v>
      </c>
      <c r="H19" s="68">
        <v>375089.90299999999</v>
      </c>
      <c r="I19" s="68">
        <v>278375.16199999995</v>
      </c>
      <c r="J19" s="68">
        <v>1865713.5560000001</v>
      </c>
    </row>
    <row r="20" spans="1:10" x14ac:dyDescent="0.25">
      <c r="A20">
        <v>2003</v>
      </c>
      <c r="B20">
        <v>6</v>
      </c>
      <c r="C20" t="s">
        <v>246</v>
      </c>
      <c r="D20" s="68">
        <v>65768.635999999999</v>
      </c>
      <c r="E20" s="68">
        <v>53106.402999999998</v>
      </c>
      <c r="F20" s="68">
        <v>469012.75599999994</v>
      </c>
      <c r="G20" s="68">
        <v>222886.00099999999</v>
      </c>
      <c r="H20" s="68">
        <v>246126.75499999998</v>
      </c>
      <c r="I20" s="68">
        <v>51731.843000000001</v>
      </c>
      <c r="J20" s="68">
        <v>639619.63799999992</v>
      </c>
    </row>
    <row r="21" spans="1:10" x14ac:dyDescent="0.25">
      <c r="A21">
        <v>2003</v>
      </c>
      <c r="B21">
        <v>7</v>
      </c>
      <c r="C21" t="s">
        <v>248</v>
      </c>
      <c r="D21" s="68">
        <v>133480.80499999999</v>
      </c>
      <c r="E21" s="68">
        <v>1584791.504</v>
      </c>
      <c r="F21" s="68">
        <v>1185767.94</v>
      </c>
      <c r="G21" s="68">
        <v>810358.54099999997</v>
      </c>
      <c r="H21" s="68">
        <v>375409.39900000003</v>
      </c>
      <c r="I21" s="68">
        <v>455611.56100000005</v>
      </c>
      <c r="J21" s="68">
        <v>3359651.8120000004</v>
      </c>
    </row>
    <row r="22" spans="1:10" x14ac:dyDescent="0.25">
      <c r="A22">
        <v>2003</v>
      </c>
      <c r="B22">
        <v>8</v>
      </c>
      <c r="C22" t="s">
        <v>249</v>
      </c>
      <c r="D22" s="68">
        <v>73865.745999999999</v>
      </c>
      <c r="E22" s="68">
        <v>263402.636</v>
      </c>
      <c r="F22" s="68">
        <v>855298.20600000001</v>
      </c>
      <c r="G22" s="68">
        <v>525694.22600000002</v>
      </c>
      <c r="H22" s="68">
        <v>329603.98</v>
      </c>
      <c r="I22" s="68">
        <v>172800.00700000004</v>
      </c>
      <c r="J22" s="68">
        <v>1365366.5959999999</v>
      </c>
    </row>
    <row r="23" spans="1:10" x14ac:dyDescent="0.25">
      <c r="A23">
        <v>2003</v>
      </c>
      <c r="B23">
        <v>9</v>
      </c>
      <c r="C23" t="s">
        <v>251</v>
      </c>
      <c r="D23" s="68">
        <v>218192.038</v>
      </c>
      <c r="E23" s="68">
        <v>394448.03799999994</v>
      </c>
      <c r="F23" s="68">
        <v>739597.54300000006</v>
      </c>
      <c r="G23" s="68">
        <v>428562.69299999997</v>
      </c>
      <c r="H23" s="68">
        <v>311034.84999999998</v>
      </c>
      <c r="I23" s="68">
        <v>104762.175</v>
      </c>
      <c r="J23" s="68">
        <v>1456999.7930000001</v>
      </c>
    </row>
    <row r="24" spans="1:10" x14ac:dyDescent="0.25">
      <c r="A24">
        <v>2003</v>
      </c>
      <c r="B24">
        <v>10</v>
      </c>
      <c r="C24" t="s">
        <v>252</v>
      </c>
      <c r="D24" s="68">
        <v>71518.907999999996</v>
      </c>
      <c r="E24" s="68">
        <v>91758.345000000001</v>
      </c>
      <c r="F24" s="68">
        <v>397515.864</v>
      </c>
      <c r="G24" s="68">
        <v>202790.43799999999</v>
      </c>
      <c r="H24" s="68">
        <v>194725.42600000001</v>
      </c>
      <c r="I24" s="68">
        <v>55970.927000000003</v>
      </c>
      <c r="J24" s="68">
        <v>616764.04200000013</v>
      </c>
    </row>
    <row r="25" spans="1:10" x14ac:dyDescent="0.25">
      <c r="A25" t="s">
        <v>327</v>
      </c>
      <c r="D25" s="68">
        <v>939678.8330000001</v>
      </c>
      <c r="E25" s="68">
        <v>9308734.7260000017</v>
      </c>
      <c r="F25" s="68">
        <v>15342320.766999999</v>
      </c>
      <c r="G25" s="68">
        <v>10953541.586999999</v>
      </c>
      <c r="H25" s="68">
        <v>4388779.1800000006</v>
      </c>
      <c r="I25" s="68">
        <v>5928371.4589999998</v>
      </c>
      <c r="J25" s="68">
        <v>31519105.782000002</v>
      </c>
    </row>
    <row r="26" spans="1:10" x14ac:dyDescent="0.25">
      <c r="A26">
        <v>2004</v>
      </c>
      <c r="B26">
        <v>1</v>
      </c>
      <c r="C26" t="s">
        <v>240</v>
      </c>
      <c r="D26" s="68">
        <v>44360.114000000001</v>
      </c>
      <c r="E26" s="68">
        <v>7165731.1399999997</v>
      </c>
      <c r="F26" s="68">
        <v>11678062.587000001</v>
      </c>
      <c r="G26" s="68">
        <v>9359867.4600000009</v>
      </c>
      <c r="H26" s="68">
        <v>2318195.1270000003</v>
      </c>
      <c r="I26" s="68">
        <v>6601100.9450000003</v>
      </c>
      <c r="J26" s="68">
        <v>25489254.788999997</v>
      </c>
    </row>
    <row r="27" spans="1:10" x14ac:dyDescent="0.25">
      <c r="A27">
        <v>2004</v>
      </c>
      <c r="B27">
        <v>2</v>
      </c>
      <c r="C27" t="s">
        <v>241</v>
      </c>
      <c r="D27" s="68">
        <v>149286.58299999998</v>
      </c>
      <c r="E27" s="68">
        <v>45468.436999999998</v>
      </c>
      <c r="F27" s="68">
        <v>302102.38400000002</v>
      </c>
      <c r="G27" s="68">
        <v>163808.75</v>
      </c>
      <c r="H27" s="68">
        <v>138293.63399999999</v>
      </c>
      <c r="I27" s="68">
        <v>33801.300000000003</v>
      </c>
      <c r="J27" s="68">
        <v>530658.70200000005</v>
      </c>
    </row>
    <row r="28" spans="1:10" x14ac:dyDescent="0.25">
      <c r="A28">
        <v>2004</v>
      </c>
      <c r="B28">
        <v>3</v>
      </c>
      <c r="C28" t="s">
        <v>242</v>
      </c>
      <c r="D28" s="68">
        <v>125585.88800000001</v>
      </c>
      <c r="E28" s="68">
        <v>58479.367999999995</v>
      </c>
      <c r="F28" s="68">
        <v>426487.61300000001</v>
      </c>
      <c r="G28" s="68">
        <v>232833.64600000001</v>
      </c>
      <c r="H28" s="68">
        <v>193653.967</v>
      </c>
      <c r="I28" s="68">
        <v>56060.037000000004</v>
      </c>
      <c r="J28" s="68">
        <v>666612.90599999996</v>
      </c>
    </row>
    <row r="29" spans="1:10" x14ac:dyDescent="0.25">
      <c r="A29">
        <v>2004</v>
      </c>
      <c r="B29">
        <v>4</v>
      </c>
      <c r="C29" t="s">
        <v>244</v>
      </c>
      <c r="D29" s="68">
        <v>100901.27899999999</v>
      </c>
      <c r="E29" s="68">
        <v>1353322.3070000003</v>
      </c>
      <c r="F29" s="68">
        <v>780987.13399999996</v>
      </c>
      <c r="G29" s="68">
        <v>552393.52799999993</v>
      </c>
      <c r="H29" s="68">
        <v>228593.60600000003</v>
      </c>
      <c r="I29" s="68">
        <v>128907.41499999999</v>
      </c>
      <c r="J29" s="68">
        <v>2364118.1340000001</v>
      </c>
    </row>
    <row r="30" spans="1:10" x14ac:dyDescent="0.25">
      <c r="A30">
        <v>2004</v>
      </c>
      <c r="B30">
        <v>5</v>
      </c>
      <c r="C30" t="s">
        <v>245</v>
      </c>
      <c r="D30" s="68">
        <v>75045.460000000006</v>
      </c>
      <c r="E30" s="68">
        <v>535831.89099999995</v>
      </c>
      <c r="F30" s="68">
        <v>1315544.9120000002</v>
      </c>
      <c r="G30" s="68">
        <v>891234.5</v>
      </c>
      <c r="H30" s="68">
        <v>424310.41200000001</v>
      </c>
      <c r="I30" s="68">
        <v>347296.51899999997</v>
      </c>
      <c r="J30" s="68">
        <v>2273718.7820000001</v>
      </c>
    </row>
    <row r="31" spans="1:10" x14ac:dyDescent="0.25">
      <c r="A31">
        <v>2004</v>
      </c>
      <c r="B31">
        <v>6</v>
      </c>
      <c r="C31" t="s">
        <v>246</v>
      </c>
      <c r="D31" s="68">
        <v>99730.974000000017</v>
      </c>
      <c r="E31" s="68">
        <v>53177.759999999995</v>
      </c>
      <c r="F31" s="68">
        <v>557564.81199999992</v>
      </c>
      <c r="G31" s="68">
        <v>275392.54700000002</v>
      </c>
      <c r="H31" s="68">
        <v>282172.26500000001</v>
      </c>
      <c r="I31" s="68">
        <v>54784.784999999996</v>
      </c>
      <c r="J31" s="68">
        <v>765258.32600000012</v>
      </c>
    </row>
    <row r="32" spans="1:10" x14ac:dyDescent="0.25">
      <c r="A32">
        <v>2004</v>
      </c>
      <c r="B32">
        <v>7</v>
      </c>
      <c r="C32" t="s">
        <v>248</v>
      </c>
      <c r="D32" s="68">
        <v>174178.073</v>
      </c>
      <c r="E32" s="68">
        <v>1547629.9149999998</v>
      </c>
      <c r="F32" s="68">
        <v>1396635.135</v>
      </c>
      <c r="G32" s="68">
        <v>958667.68499999994</v>
      </c>
      <c r="H32" s="68">
        <v>437967.45</v>
      </c>
      <c r="I32" s="68">
        <v>497169.46400000004</v>
      </c>
      <c r="J32" s="68">
        <v>3615612.5840000003</v>
      </c>
    </row>
    <row r="33" spans="1:10" x14ac:dyDescent="0.25">
      <c r="A33">
        <v>2004</v>
      </c>
      <c r="B33">
        <v>8</v>
      </c>
      <c r="C33" t="s">
        <v>249</v>
      </c>
      <c r="D33" s="68">
        <v>96750.61</v>
      </c>
      <c r="E33" s="68">
        <v>287939.35800000001</v>
      </c>
      <c r="F33" s="68">
        <v>994363.19200000004</v>
      </c>
      <c r="G33" s="68">
        <v>634769.21399999992</v>
      </c>
      <c r="H33" s="68">
        <v>359593.978</v>
      </c>
      <c r="I33" s="68">
        <v>199282.66699999999</v>
      </c>
      <c r="J33" s="68">
        <v>1578335.8259999999</v>
      </c>
    </row>
    <row r="34" spans="1:10" x14ac:dyDescent="0.25">
      <c r="A34">
        <v>2004</v>
      </c>
      <c r="B34">
        <v>9</v>
      </c>
      <c r="C34" t="s">
        <v>251</v>
      </c>
      <c r="D34" s="68">
        <v>287021.80200000003</v>
      </c>
      <c r="E34" s="68">
        <v>430364.74099999992</v>
      </c>
      <c r="F34" s="68">
        <v>877039.24099999992</v>
      </c>
      <c r="G34" s="68">
        <v>522402.00600000005</v>
      </c>
      <c r="H34" s="68">
        <v>354637.23499999999</v>
      </c>
      <c r="I34" s="68">
        <v>109290.772</v>
      </c>
      <c r="J34" s="68">
        <v>1703716.5619999999</v>
      </c>
    </row>
    <row r="35" spans="1:10" x14ac:dyDescent="0.25">
      <c r="A35">
        <v>2004</v>
      </c>
      <c r="B35">
        <v>10</v>
      </c>
      <c r="C35" t="s">
        <v>252</v>
      </c>
      <c r="D35" s="68">
        <v>90727.56</v>
      </c>
      <c r="E35" s="68">
        <v>120366.966</v>
      </c>
      <c r="F35" s="68">
        <v>471332.1</v>
      </c>
      <c r="G35" s="68">
        <v>252651.61800000002</v>
      </c>
      <c r="H35" s="68">
        <v>218680.48199999999</v>
      </c>
      <c r="I35" s="68">
        <v>62925.167000000001</v>
      </c>
      <c r="J35" s="68">
        <v>745351.79200000002</v>
      </c>
    </row>
    <row r="36" spans="1:10" x14ac:dyDescent="0.25">
      <c r="A36" t="s">
        <v>328</v>
      </c>
      <c r="D36" s="68">
        <v>1243588.3429999999</v>
      </c>
      <c r="E36" s="68">
        <v>11598311.882999999</v>
      </c>
      <c r="F36" s="68">
        <v>18800119.110000003</v>
      </c>
      <c r="G36" s="68">
        <v>13844020.954</v>
      </c>
      <c r="H36" s="68">
        <v>4956098.1560000014</v>
      </c>
      <c r="I36" s="68">
        <v>8090619.0710000005</v>
      </c>
      <c r="J36" s="68">
        <v>39732638.402999997</v>
      </c>
    </row>
    <row r="37" spans="1:10" x14ac:dyDescent="0.25">
      <c r="A37">
        <v>2005</v>
      </c>
      <c r="B37">
        <v>1</v>
      </c>
      <c r="C37" t="s">
        <v>240</v>
      </c>
      <c r="D37" s="68">
        <v>53770.467999999993</v>
      </c>
      <c r="E37" s="68">
        <v>7952348.1110000005</v>
      </c>
      <c r="F37" s="68">
        <v>13223449.293000001</v>
      </c>
      <c r="G37" s="68">
        <v>10509223.438999999</v>
      </c>
      <c r="H37" s="68">
        <v>2714225.8540000003</v>
      </c>
      <c r="I37" s="68">
        <v>8118494.6029999992</v>
      </c>
      <c r="J37" s="68">
        <v>29348062.475000001</v>
      </c>
    </row>
    <row r="38" spans="1:10" x14ac:dyDescent="0.25">
      <c r="A38">
        <v>2005</v>
      </c>
      <c r="B38">
        <v>2</v>
      </c>
      <c r="C38" t="s">
        <v>241</v>
      </c>
      <c r="D38" s="68">
        <v>204760.40900000001</v>
      </c>
      <c r="E38" s="68">
        <v>47049.792000000001</v>
      </c>
      <c r="F38" s="68">
        <v>349705.86699999997</v>
      </c>
      <c r="G38" s="68">
        <v>187928.96799999999</v>
      </c>
      <c r="H38" s="68">
        <v>161776.899</v>
      </c>
      <c r="I38" s="68">
        <v>36363.519999999997</v>
      </c>
      <c r="J38" s="68">
        <v>637879.58699999994</v>
      </c>
    </row>
    <row r="39" spans="1:10" x14ac:dyDescent="0.25">
      <c r="A39">
        <v>2005</v>
      </c>
      <c r="B39">
        <v>3</v>
      </c>
      <c r="C39" t="s">
        <v>242</v>
      </c>
      <c r="D39" s="68">
        <v>156046.32800000001</v>
      </c>
      <c r="E39" s="68">
        <v>68452.024000000005</v>
      </c>
      <c r="F39" s="68">
        <v>497056.85599999991</v>
      </c>
      <c r="G39" s="68">
        <v>267163.495</v>
      </c>
      <c r="H39" s="68">
        <v>229893.361</v>
      </c>
      <c r="I39" s="68">
        <v>65285.975000000006</v>
      </c>
      <c r="J39" s="68">
        <v>786841.18200000015</v>
      </c>
    </row>
    <row r="40" spans="1:10" x14ac:dyDescent="0.25">
      <c r="A40">
        <v>2005</v>
      </c>
      <c r="B40">
        <v>4</v>
      </c>
      <c r="C40" t="s">
        <v>244</v>
      </c>
      <c r="D40" s="68">
        <v>130318.59999999999</v>
      </c>
      <c r="E40" s="68">
        <v>2231968.5699999998</v>
      </c>
      <c r="F40" s="68">
        <v>983589.22599999979</v>
      </c>
      <c r="G40" s="68">
        <v>696373.554</v>
      </c>
      <c r="H40" s="68">
        <v>287215.67199999996</v>
      </c>
      <c r="I40" s="68">
        <v>165123.26200000002</v>
      </c>
      <c r="J40" s="68">
        <v>3510999.6569999997</v>
      </c>
    </row>
    <row r="41" spans="1:10" x14ac:dyDescent="0.25">
      <c r="A41">
        <v>2005</v>
      </c>
      <c r="B41">
        <v>5</v>
      </c>
      <c r="C41" t="s">
        <v>245</v>
      </c>
      <c r="D41" s="68">
        <v>91210.819999999992</v>
      </c>
      <c r="E41" s="68">
        <v>605049.13</v>
      </c>
      <c r="F41" s="68">
        <v>1487634.7320000001</v>
      </c>
      <c r="G41" s="68">
        <v>976907.58299999998</v>
      </c>
      <c r="H41" s="68">
        <v>510727.14900000003</v>
      </c>
      <c r="I41" s="68">
        <v>378668.91000000003</v>
      </c>
      <c r="J41" s="68">
        <v>2562563.5929999999</v>
      </c>
    </row>
    <row r="42" spans="1:10" x14ac:dyDescent="0.25">
      <c r="A42">
        <v>2005</v>
      </c>
      <c r="B42">
        <v>6</v>
      </c>
      <c r="C42" t="s">
        <v>246</v>
      </c>
      <c r="D42" s="68">
        <v>106666.103</v>
      </c>
      <c r="E42" s="68">
        <v>53253.648000000001</v>
      </c>
      <c r="F42" s="68">
        <v>628188.58199999994</v>
      </c>
      <c r="G42" s="68">
        <v>299173.77900000004</v>
      </c>
      <c r="H42" s="68">
        <v>329014.80300000001</v>
      </c>
      <c r="I42" s="68">
        <v>55715.883999999991</v>
      </c>
      <c r="J42" s="68">
        <v>843824.21199999994</v>
      </c>
    </row>
    <row r="43" spans="1:10" x14ac:dyDescent="0.25">
      <c r="A43">
        <v>2005</v>
      </c>
      <c r="B43">
        <v>7</v>
      </c>
      <c r="C43" t="s">
        <v>248</v>
      </c>
      <c r="D43" s="68">
        <v>214348.83300000001</v>
      </c>
      <c r="E43" s="68">
        <v>2063465.4569999999</v>
      </c>
      <c r="F43" s="68">
        <v>1602478.5449999999</v>
      </c>
      <c r="G43" s="68">
        <v>1099017.852</v>
      </c>
      <c r="H43" s="68">
        <v>503460.69299999997</v>
      </c>
      <c r="I43" s="68">
        <v>600973.01599999995</v>
      </c>
      <c r="J43" s="68">
        <v>4481265.852</v>
      </c>
    </row>
    <row r="44" spans="1:10" x14ac:dyDescent="0.25">
      <c r="A44">
        <v>2005</v>
      </c>
      <c r="B44">
        <v>8</v>
      </c>
      <c r="C44" t="s">
        <v>249</v>
      </c>
      <c r="D44" s="68">
        <v>117745.84699999998</v>
      </c>
      <c r="E44" s="68">
        <v>342086.80499999999</v>
      </c>
      <c r="F44" s="68">
        <v>1147953.861</v>
      </c>
      <c r="G44" s="68">
        <v>718462.00399999996</v>
      </c>
      <c r="H44" s="68">
        <v>429491.85700000002</v>
      </c>
      <c r="I44" s="68">
        <v>241952.15400000001</v>
      </c>
      <c r="J44" s="68">
        <v>1849738.666</v>
      </c>
    </row>
    <row r="45" spans="1:10" x14ac:dyDescent="0.25">
      <c r="A45">
        <v>2005</v>
      </c>
      <c r="B45">
        <v>9</v>
      </c>
      <c r="C45" t="s">
        <v>251</v>
      </c>
      <c r="D45" s="68">
        <v>332372.06099999999</v>
      </c>
      <c r="E45" s="68">
        <v>556070.00799999991</v>
      </c>
      <c r="F45" s="68">
        <v>1042423.982</v>
      </c>
      <c r="G45" s="68">
        <v>616717.66200000001</v>
      </c>
      <c r="H45" s="68">
        <v>425706.32</v>
      </c>
      <c r="I45" s="68">
        <v>124102.07799999999</v>
      </c>
      <c r="J45" s="68">
        <v>2054968.1269999999</v>
      </c>
    </row>
    <row r="46" spans="1:10" x14ac:dyDescent="0.25">
      <c r="A46">
        <v>2005</v>
      </c>
      <c r="B46">
        <v>10</v>
      </c>
      <c r="C46" t="s">
        <v>252</v>
      </c>
      <c r="D46" s="68">
        <v>113082.38399999999</v>
      </c>
      <c r="E46" s="68">
        <v>205523.302</v>
      </c>
      <c r="F46" s="68">
        <v>552195.22100000002</v>
      </c>
      <c r="G46" s="68">
        <v>294906.17199999996</v>
      </c>
      <c r="H46" s="68">
        <v>257289.049</v>
      </c>
      <c r="I46" s="68">
        <v>73643.345000000001</v>
      </c>
      <c r="J46" s="68">
        <v>944444.25600000005</v>
      </c>
    </row>
    <row r="47" spans="1:10" x14ac:dyDescent="0.25">
      <c r="A47" t="s">
        <v>329</v>
      </c>
      <c r="D47" s="68">
        <v>1520321.8530000001</v>
      </c>
      <c r="E47" s="68">
        <v>14125266.847000001</v>
      </c>
      <c r="F47" s="68">
        <v>21514676.165000007</v>
      </c>
      <c r="G47" s="68">
        <v>15665874.507999999</v>
      </c>
      <c r="H47" s="68">
        <v>5848801.6570000006</v>
      </c>
      <c r="I47" s="68">
        <v>9860322.7469999976</v>
      </c>
      <c r="J47" s="68">
        <v>47020587.606999993</v>
      </c>
    </row>
    <row r="48" spans="1:10" x14ac:dyDescent="0.25">
      <c r="A48">
        <v>2006</v>
      </c>
      <c r="B48">
        <v>1</v>
      </c>
      <c r="C48" t="s">
        <v>240</v>
      </c>
      <c r="D48" s="68">
        <v>65388.104000000007</v>
      </c>
      <c r="E48" s="68">
        <v>9604596.227</v>
      </c>
      <c r="F48" s="68">
        <v>14806246.737</v>
      </c>
      <c r="G48" s="68">
        <v>11776547.535</v>
      </c>
      <c r="H48" s="68">
        <v>3029699.2019999996</v>
      </c>
      <c r="I48" s="68">
        <v>8737536.5250000004</v>
      </c>
      <c r="J48" s="68">
        <v>33213767.590999998</v>
      </c>
    </row>
    <row r="49" spans="1:10" x14ac:dyDescent="0.25">
      <c r="A49">
        <v>2006</v>
      </c>
      <c r="B49">
        <v>2</v>
      </c>
      <c r="C49" t="s">
        <v>241</v>
      </c>
      <c r="D49" s="68">
        <v>221547.353</v>
      </c>
      <c r="E49" s="68">
        <v>61914.023000000001</v>
      </c>
      <c r="F49" s="68">
        <v>392683.25900000002</v>
      </c>
      <c r="G49" s="68">
        <v>210295.53600000002</v>
      </c>
      <c r="H49" s="68">
        <v>182387.723</v>
      </c>
      <c r="I49" s="68">
        <v>42101.150999999998</v>
      </c>
      <c r="J49" s="68">
        <v>718245.78599999996</v>
      </c>
    </row>
    <row r="50" spans="1:10" x14ac:dyDescent="0.25">
      <c r="A50">
        <v>2006</v>
      </c>
      <c r="B50">
        <v>3</v>
      </c>
      <c r="C50" t="s">
        <v>242</v>
      </c>
      <c r="D50" s="68">
        <v>161246.39800000002</v>
      </c>
      <c r="E50" s="68">
        <v>103755.071</v>
      </c>
      <c r="F50" s="68">
        <v>557524.375</v>
      </c>
      <c r="G50" s="68">
        <v>296677.99300000002</v>
      </c>
      <c r="H50" s="68">
        <v>260846.38199999998</v>
      </c>
      <c r="I50" s="68">
        <v>69531.707999999999</v>
      </c>
      <c r="J50" s="68">
        <v>892057.554</v>
      </c>
    </row>
    <row r="51" spans="1:10" x14ac:dyDescent="0.25">
      <c r="A51">
        <v>2006</v>
      </c>
      <c r="B51">
        <v>4</v>
      </c>
      <c r="C51" t="s">
        <v>244</v>
      </c>
      <c r="D51" s="68">
        <v>145970.20600000001</v>
      </c>
      <c r="E51" s="68">
        <v>1553500.523</v>
      </c>
      <c r="F51" s="68">
        <v>949797.10199999996</v>
      </c>
      <c r="G51" s="68">
        <v>620294.44900000002</v>
      </c>
      <c r="H51" s="68">
        <v>329502.65300000005</v>
      </c>
      <c r="I51" s="68">
        <v>163184.67600000004</v>
      </c>
      <c r="J51" s="68">
        <v>2812452.5079999994</v>
      </c>
    </row>
    <row r="52" spans="1:10" x14ac:dyDescent="0.25">
      <c r="A52">
        <v>2006</v>
      </c>
      <c r="B52">
        <v>5</v>
      </c>
      <c r="C52" t="s">
        <v>245</v>
      </c>
      <c r="D52" s="68">
        <v>106657.85400000001</v>
      </c>
      <c r="E52" s="68">
        <v>910900.89800000004</v>
      </c>
      <c r="F52" s="68">
        <v>1693736.182</v>
      </c>
      <c r="G52" s="68">
        <v>1121942.1579999998</v>
      </c>
      <c r="H52" s="68">
        <v>571794.02400000009</v>
      </c>
      <c r="I52" s="68">
        <v>409524.65099999995</v>
      </c>
      <c r="J52" s="68">
        <v>3120819.5830000006</v>
      </c>
    </row>
    <row r="53" spans="1:10" x14ac:dyDescent="0.25">
      <c r="A53">
        <v>2006</v>
      </c>
      <c r="B53">
        <v>6</v>
      </c>
      <c r="C53" t="s">
        <v>246</v>
      </c>
      <c r="D53" s="68">
        <v>139385.14000000001</v>
      </c>
      <c r="E53" s="68">
        <v>79788.358000000007</v>
      </c>
      <c r="F53" s="68">
        <v>724846.06700000004</v>
      </c>
      <c r="G53" s="68">
        <v>352170.36200000002</v>
      </c>
      <c r="H53" s="68">
        <v>372675.70499999996</v>
      </c>
      <c r="I53" s="68">
        <v>68683.165999999997</v>
      </c>
      <c r="J53" s="68">
        <v>1012702.737</v>
      </c>
    </row>
    <row r="54" spans="1:10" x14ac:dyDescent="0.25">
      <c r="A54">
        <v>2006</v>
      </c>
      <c r="B54">
        <v>7</v>
      </c>
      <c r="C54" t="s">
        <v>248</v>
      </c>
      <c r="D54" s="68">
        <v>258281.79399999999</v>
      </c>
      <c r="E54" s="68">
        <v>3132430.2250000001</v>
      </c>
      <c r="F54" s="68">
        <v>2004087.2479999999</v>
      </c>
      <c r="G54" s="68">
        <v>1438506.0219999999</v>
      </c>
      <c r="H54" s="68">
        <v>565581.22600000002</v>
      </c>
      <c r="I54" s="68">
        <v>632933.20200000005</v>
      </c>
      <c r="J54" s="68">
        <v>6027732.4709999999</v>
      </c>
    </row>
    <row r="55" spans="1:10" x14ac:dyDescent="0.25">
      <c r="A55">
        <v>2006</v>
      </c>
      <c r="B55">
        <v>8</v>
      </c>
      <c r="C55" t="s">
        <v>249</v>
      </c>
      <c r="D55" s="68">
        <v>157728.685</v>
      </c>
      <c r="E55" s="68">
        <v>416820.26200000005</v>
      </c>
      <c r="F55" s="68">
        <v>1316121.8589999997</v>
      </c>
      <c r="G55" s="68">
        <v>834344.84299999999</v>
      </c>
      <c r="H55" s="68">
        <v>481777.01600000006</v>
      </c>
      <c r="I55" s="68">
        <v>262834.19300000003</v>
      </c>
      <c r="J55" s="68">
        <v>2153504.9980000001</v>
      </c>
    </row>
    <row r="56" spans="1:10" x14ac:dyDescent="0.25">
      <c r="A56">
        <v>2006</v>
      </c>
      <c r="B56">
        <v>9</v>
      </c>
      <c r="C56" t="s">
        <v>251</v>
      </c>
      <c r="D56" s="68">
        <v>371610.46400000004</v>
      </c>
      <c r="E56" s="68">
        <v>662212.15899999999</v>
      </c>
      <c r="F56" s="68">
        <v>1197988.888</v>
      </c>
      <c r="G56" s="68">
        <v>713492.98</v>
      </c>
      <c r="H56" s="68">
        <v>484495.908</v>
      </c>
      <c r="I56" s="68">
        <v>140685.54499999998</v>
      </c>
      <c r="J56" s="68">
        <v>2372497.051</v>
      </c>
    </row>
    <row r="57" spans="1:10" x14ac:dyDescent="0.25">
      <c r="A57">
        <v>2006</v>
      </c>
      <c r="B57">
        <v>10</v>
      </c>
      <c r="C57" t="s">
        <v>252</v>
      </c>
      <c r="D57" s="68">
        <v>143973.01600000003</v>
      </c>
      <c r="E57" s="68">
        <v>270301.17800000001</v>
      </c>
      <c r="F57" s="68">
        <v>638924.7570000001</v>
      </c>
      <c r="G57" s="68">
        <v>343443.40899999999</v>
      </c>
      <c r="H57" s="68">
        <v>295481.348</v>
      </c>
      <c r="I57" s="68">
        <v>86889.224999999991</v>
      </c>
      <c r="J57" s="68">
        <v>1140088.1739999999</v>
      </c>
    </row>
    <row r="58" spans="1:10" x14ac:dyDescent="0.25">
      <c r="A58" t="s">
        <v>330</v>
      </c>
      <c r="D58" s="68">
        <v>1771789.0140000002</v>
      </c>
      <c r="E58" s="68">
        <v>16796218.924000002</v>
      </c>
      <c r="F58" s="68">
        <v>24281956.474000003</v>
      </c>
      <c r="G58" s="68">
        <v>17707715.287</v>
      </c>
      <c r="H58" s="68">
        <v>6574241.1869999999</v>
      </c>
      <c r="I58" s="68">
        <v>10613904.042000001</v>
      </c>
      <c r="J58" s="68">
        <v>53463868.453000009</v>
      </c>
    </row>
    <row r="59" spans="1:10" x14ac:dyDescent="0.25">
      <c r="A59">
        <v>2007</v>
      </c>
      <c r="B59">
        <v>1</v>
      </c>
      <c r="C59" t="s">
        <v>240</v>
      </c>
      <c r="D59" s="68">
        <v>67683.466</v>
      </c>
      <c r="E59" s="68">
        <v>9952629.9820000008</v>
      </c>
      <c r="F59" s="68">
        <v>16881694.232000001</v>
      </c>
      <c r="G59" s="68">
        <v>13262955.243999999</v>
      </c>
      <c r="H59" s="68">
        <v>3618738.9879999999</v>
      </c>
      <c r="I59" s="68">
        <v>10340181.175000001</v>
      </c>
      <c r="J59" s="68">
        <v>37242188.851999998</v>
      </c>
    </row>
    <row r="60" spans="1:10" x14ac:dyDescent="0.25">
      <c r="A60">
        <v>2007</v>
      </c>
      <c r="B60">
        <v>2</v>
      </c>
      <c r="C60" t="s">
        <v>241</v>
      </c>
      <c r="D60" s="68">
        <v>209130.39</v>
      </c>
      <c r="E60" s="68">
        <v>63063.712999999996</v>
      </c>
      <c r="F60" s="68">
        <v>439419.83999999997</v>
      </c>
      <c r="G60" s="68">
        <v>231337.08599999998</v>
      </c>
      <c r="H60" s="68">
        <v>208082.75400000002</v>
      </c>
      <c r="I60" s="68">
        <v>46239.701999999997</v>
      </c>
      <c r="J60" s="68">
        <v>757853.64500000002</v>
      </c>
    </row>
    <row r="61" spans="1:10" x14ac:dyDescent="0.25">
      <c r="A61">
        <v>2007</v>
      </c>
      <c r="B61">
        <v>3</v>
      </c>
      <c r="C61" t="s">
        <v>242</v>
      </c>
      <c r="D61" s="68">
        <v>152324.92600000001</v>
      </c>
      <c r="E61" s="68">
        <v>102421.76999999999</v>
      </c>
      <c r="F61" s="68">
        <v>623905.86499999999</v>
      </c>
      <c r="G61" s="68">
        <v>322392.44699999993</v>
      </c>
      <c r="H61" s="68">
        <v>301513.41800000001</v>
      </c>
      <c r="I61" s="68">
        <v>76497.313000000009</v>
      </c>
      <c r="J61" s="68">
        <v>955149.87399999984</v>
      </c>
    </row>
    <row r="62" spans="1:10" x14ac:dyDescent="0.25">
      <c r="A62">
        <v>2007</v>
      </c>
      <c r="B62">
        <v>4</v>
      </c>
      <c r="C62" t="s">
        <v>244</v>
      </c>
      <c r="D62" s="68">
        <v>130221.35299999999</v>
      </c>
      <c r="E62" s="68">
        <v>2956868.6860000002</v>
      </c>
      <c r="F62" s="68">
        <v>1300207.5109999999</v>
      </c>
      <c r="G62" s="68">
        <v>912350.83599999989</v>
      </c>
      <c r="H62" s="68">
        <v>387856.67500000005</v>
      </c>
      <c r="I62" s="68">
        <v>218643.77600000001</v>
      </c>
      <c r="J62" s="68">
        <v>4605941.3250000002</v>
      </c>
    </row>
    <row r="63" spans="1:10" x14ac:dyDescent="0.25">
      <c r="A63">
        <v>2007</v>
      </c>
      <c r="B63">
        <v>5</v>
      </c>
      <c r="C63" t="s">
        <v>245</v>
      </c>
      <c r="D63" s="68">
        <v>101662.227</v>
      </c>
      <c r="E63" s="68">
        <v>728488.71499999997</v>
      </c>
      <c r="F63" s="68">
        <v>1825877.57</v>
      </c>
      <c r="G63" s="68">
        <v>1171357.595</v>
      </c>
      <c r="H63" s="68">
        <v>654519.97499999998</v>
      </c>
      <c r="I63" s="68">
        <v>417325.96299999999</v>
      </c>
      <c r="J63" s="68">
        <v>3073354.4759999998</v>
      </c>
    </row>
    <row r="64" spans="1:10" x14ac:dyDescent="0.25">
      <c r="A64">
        <v>2007</v>
      </c>
      <c r="B64">
        <v>6</v>
      </c>
      <c r="C64" t="s">
        <v>246</v>
      </c>
      <c r="D64" s="68">
        <v>118702.378</v>
      </c>
      <c r="E64" s="68">
        <v>100329.81199999999</v>
      </c>
      <c r="F64" s="68">
        <v>797686.52699999989</v>
      </c>
      <c r="G64" s="68">
        <v>373507.63200000004</v>
      </c>
      <c r="H64" s="68">
        <v>424178.89499999996</v>
      </c>
      <c r="I64" s="68">
        <v>72065.27900000001</v>
      </c>
      <c r="J64" s="68">
        <v>1088784</v>
      </c>
    </row>
    <row r="65" spans="1:10" x14ac:dyDescent="0.25">
      <c r="A65">
        <v>2007</v>
      </c>
      <c r="B65">
        <v>7</v>
      </c>
      <c r="C65" t="s">
        <v>248</v>
      </c>
      <c r="D65" s="68">
        <v>269457.68</v>
      </c>
      <c r="E65" s="68">
        <v>3638453.3870000006</v>
      </c>
      <c r="F65" s="68">
        <v>2291131.1370000001</v>
      </c>
      <c r="G65" s="68">
        <v>1601807.0089999998</v>
      </c>
      <c r="H65" s="68">
        <v>689324.12800000003</v>
      </c>
      <c r="I65" s="68">
        <v>731195.08</v>
      </c>
      <c r="J65" s="68">
        <v>6930237.2850000001</v>
      </c>
    </row>
    <row r="66" spans="1:10" x14ac:dyDescent="0.25">
      <c r="A66">
        <v>2007</v>
      </c>
      <c r="B66">
        <v>8</v>
      </c>
      <c r="C66" t="s">
        <v>249</v>
      </c>
      <c r="D66" s="68">
        <v>212452.83100000001</v>
      </c>
      <c r="E66" s="68">
        <v>398733.76299999992</v>
      </c>
      <c r="F66" s="68">
        <v>1451786.291</v>
      </c>
      <c r="G66" s="68">
        <v>893347.83399999992</v>
      </c>
      <c r="H66" s="68">
        <v>558438.45699999994</v>
      </c>
      <c r="I66" s="68">
        <v>283637.86500000005</v>
      </c>
      <c r="J66" s="68">
        <v>2346610.75</v>
      </c>
    </row>
    <row r="67" spans="1:10" x14ac:dyDescent="0.25">
      <c r="A67">
        <v>2007</v>
      </c>
      <c r="B67">
        <v>9</v>
      </c>
      <c r="C67" t="s">
        <v>251</v>
      </c>
      <c r="D67" s="68">
        <v>359133.92200000002</v>
      </c>
      <c r="E67" s="68">
        <v>598973.42599999998</v>
      </c>
      <c r="F67" s="68">
        <v>1330699.9280000001</v>
      </c>
      <c r="G67" s="68">
        <v>755221.53599999996</v>
      </c>
      <c r="H67" s="68">
        <v>575478.39199999999</v>
      </c>
      <c r="I67" s="68">
        <v>156264.853</v>
      </c>
      <c r="J67" s="68">
        <v>2445072.1319999993</v>
      </c>
    </row>
    <row r="68" spans="1:10" x14ac:dyDescent="0.25">
      <c r="A68">
        <v>2007</v>
      </c>
      <c r="B68">
        <v>10</v>
      </c>
      <c r="C68" t="s">
        <v>252</v>
      </c>
      <c r="D68" s="68">
        <v>163358.89499999999</v>
      </c>
      <c r="E68" s="68">
        <v>247222.81600000002</v>
      </c>
      <c r="F68" s="68">
        <v>713222.21799999999</v>
      </c>
      <c r="G68" s="68">
        <v>367533.49499999994</v>
      </c>
      <c r="H68" s="68">
        <v>345688.723</v>
      </c>
      <c r="I68" s="68">
        <v>89398.704000000012</v>
      </c>
      <c r="J68" s="68">
        <v>1213202.632</v>
      </c>
    </row>
    <row r="69" spans="1:10" x14ac:dyDescent="0.25">
      <c r="A69" t="s">
        <v>331</v>
      </c>
      <c r="D69" s="68">
        <v>1784128.068</v>
      </c>
      <c r="E69" s="68">
        <v>18787186.07</v>
      </c>
      <c r="F69" s="68">
        <v>27655631.118999995</v>
      </c>
      <c r="G69" s="68">
        <v>19891810.713999998</v>
      </c>
      <c r="H69" s="68">
        <v>7763820.4049999993</v>
      </c>
      <c r="I69" s="68">
        <v>12431449.709999999</v>
      </c>
      <c r="J69" s="68">
        <v>60658394.971000001</v>
      </c>
    </row>
    <row r="70" spans="1:10" x14ac:dyDescent="0.25">
      <c r="A70">
        <v>2008</v>
      </c>
      <c r="B70">
        <v>1</v>
      </c>
      <c r="C70" t="s">
        <v>240</v>
      </c>
      <c r="D70" s="68">
        <v>65492.99</v>
      </c>
      <c r="E70" s="68">
        <v>10743652.739</v>
      </c>
      <c r="F70" s="68">
        <v>20035743.273000002</v>
      </c>
      <c r="G70" s="68">
        <v>15992921.081999999</v>
      </c>
      <c r="H70" s="68">
        <v>4042822.1910000001</v>
      </c>
      <c r="I70" s="68">
        <v>12675917.934999999</v>
      </c>
      <c r="J70" s="68">
        <v>43520806.935000002</v>
      </c>
    </row>
    <row r="71" spans="1:10" x14ac:dyDescent="0.25">
      <c r="A71">
        <v>2008</v>
      </c>
      <c r="B71">
        <v>2</v>
      </c>
      <c r="C71" t="s">
        <v>241</v>
      </c>
      <c r="D71" s="68">
        <v>265260.26799999998</v>
      </c>
      <c r="E71" s="68">
        <v>61179.598000000005</v>
      </c>
      <c r="F71" s="68">
        <v>515185.12300000002</v>
      </c>
      <c r="G71" s="68">
        <v>278368.93099999998</v>
      </c>
      <c r="H71" s="68">
        <v>236816.19199999998</v>
      </c>
      <c r="I71" s="68">
        <v>55755.087</v>
      </c>
      <c r="J71" s="68">
        <v>897380.07600000012</v>
      </c>
    </row>
    <row r="72" spans="1:10" x14ac:dyDescent="0.25">
      <c r="A72">
        <v>2008</v>
      </c>
      <c r="B72">
        <v>3</v>
      </c>
      <c r="C72" t="s">
        <v>242</v>
      </c>
      <c r="D72" s="68">
        <v>191351.88299999997</v>
      </c>
      <c r="E72" s="68">
        <v>93034.612999999998</v>
      </c>
      <c r="F72" s="68">
        <v>699125.38800000004</v>
      </c>
      <c r="G72" s="68">
        <v>355352.58400000003</v>
      </c>
      <c r="H72" s="68">
        <v>343772.804</v>
      </c>
      <c r="I72" s="68">
        <v>88953.62</v>
      </c>
      <c r="J72" s="68">
        <v>1072465.504</v>
      </c>
    </row>
    <row r="73" spans="1:10" x14ac:dyDescent="0.25">
      <c r="A73">
        <v>2008</v>
      </c>
      <c r="B73">
        <v>4</v>
      </c>
      <c r="C73" t="s">
        <v>244</v>
      </c>
      <c r="D73" s="68">
        <v>154942.609</v>
      </c>
      <c r="E73" s="68">
        <v>4477087.5719999997</v>
      </c>
      <c r="F73" s="68">
        <v>1758892.514</v>
      </c>
      <c r="G73" s="68">
        <v>1306136.9439999999</v>
      </c>
      <c r="H73" s="68">
        <v>452755.57</v>
      </c>
      <c r="I73" s="68">
        <v>234177.18200000003</v>
      </c>
      <c r="J73" s="68">
        <v>6625099.8770000003</v>
      </c>
    </row>
    <row r="74" spans="1:10" x14ac:dyDescent="0.25">
      <c r="A74">
        <v>2008</v>
      </c>
      <c r="B74">
        <v>5</v>
      </c>
      <c r="C74" t="s">
        <v>245</v>
      </c>
      <c r="D74" s="68">
        <v>126137.766</v>
      </c>
      <c r="E74" s="68">
        <v>771219.43900000001</v>
      </c>
      <c r="F74" s="68">
        <v>2031117.27</v>
      </c>
      <c r="G74" s="68">
        <v>1277562.1710000001</v>
      </c>
      <c r="H74" s="68">
        <v>753555.09900000005</v>
      </c>
      <c r="I74" s="68">
        <v>421057.89500000008</v>
      </c>
      <c r="J74" s="68">
        <v>3349532.3689999995</v>
      </c>
    </row>
    <row r="75" spans="1:10" x14ac:dyDescent="0.25">
      <c r="A75">
        <v>2008</v>
      </c>
      <c r="B75">
        <v>6</v>
      </c>
      <c r="C75" t="s">
        <v>246</v>
      </c>
      <c r="D75" s="68">
        <v>153459.14500000002</v>
      </c>
      <c r="E75" s="68">
        <v>95484.784999999989</v>
      </c>
      <c r="F75" s="68">
        <v>897299.35999999987</v>
      </c>
      <c r="G75" s="68">
        <v>409552.6</v>
      </c>
      <c r="H75" s="68">
        <v>487746.76</v>
      </c>
      <c r="I75" s="68">
        <v>80999.255000000005</v>
      </c>
      <c r="J75" s="68">
        <v>1227242.544</v>
      </c>
    </row>
    <row r="76" spans="1:10" x14ac:dyDescent="0.25">
      <c r="A76">
        <v>2008</v>
      </c>
      <c r="B76">
        <v>7</v>
      </c>
      <c r="C76" t="s">
        <v>248</v>
      </c>
      <c r="D76" s="68">
        <v>298117.99699999997</v>
      </c>
      <c r="E76" s="68">
        <v>4798218.9370000008</v>
      </c>
      <c r="F76" s="68">
        <v>2815982.2630000003</v>
      </c>
      <c r="G76" s="68">
        <v>2022331.23</v>
      </c>
      <c r="H76" s="68">
        <v>793651.03300000005</v>
      </c>
      <c r="I76" s="68">
        <v>879777.11499999999</v>
      </c>
      <c r="J76" s="68">
        <v>8792096.3120000008</v>
      </c>
    </row>
    <row r="77" spans="1:10" x14ac:dyDescent="0.25">
      <c r="A77">
        <v>2008</v>
      </c>
      <c r="B77">
        <v>8</v>
      </c>
      <c r="C77" t="s">
        <v>249</v>
      </c>
      <c r="D77" s="68">
        <v>226527.76300000001</v>
      </c>
      <c r="E77" s="68">
        <v>395680.12700000004</v>
      </c>
      <c r="F77" s="68">
        <v>1667412.892</v>
      </c>
      <c r="G77" s="68">
        <v>1027988.41</v>
      </c>
      <c r="H77" s="68">
        <v>639424.48200000008</v>
      </c>
      <c r="I77" s="68">
        <v>317157.78900000005</v>
      </c>
      <c r="J77" s="68">
        <v>2606778.5679999995</v>
      </c>
    </row>
    <row r="78" spans="1:10" x14ac:dyDescent="0.25">
      <c r="A78">
        <v>2008</v>
      </c>
      <c r="B78">
        <v>9</v>
      </c>
      <c r="C78" t="s">
        <v>251</v>
      </c>
      <c r="D78" s="68">
        <v>404478.8949999999</v>
      </c>
      <c r="E78" s="68">
        <v>603214.11600000004</v>
      </c>
      <c r="F78" s="68">
        <v>1500402.9980000001</v>
      </c>
      <c r="G78" s="68">
        <v>842881.75099999993</v>
      </c>
      <c r="H78" s="68">
        <v>657521.24699999997</v>
      </c>
      <c r="I78" s="68">
        <v>194363.53899999999</v>
      </c>
      <c r="J78" s="68">
        <v>2702459.5459999996</v>
      </c>
    </row>
    <row r="79" spans="1:10" x14ac:dyDescent="0.25">
      <c r="A79">
        <v>2008</v>
      </c>
      <c r="B79">
        <v>10</v>
      </c>
      <c r="C79" t="s">
        <v>252</v>
      </c>
      <c r="D79" s="68">
        <v>181937.435</v>
      </c>
      <c r="E79" s="68">
        <v>210764.50200000001</v>
      </c>
      <c r="F79" s="68">
        <v>808864.478</v>
      </c>
      <c r="G79" s="68">
        <v>400956.908</v>
      </c>
      <c r="H79" s="68">
        <v>407907.57</v>
      </c>
      <c r="I79" s="68">
        <v>95729.944000000003</v>
      </c>
      <c r="J79" s="68">
        <v>1297296.3629999999</v>
      </c>
    </row>
    <row r="80" spans="1:10" x14ac:dyDescent="0.25">
      <c r="A80" t="s">
        <v>332</v>
      </c>
      <c r="D80" s="68">
        <v>2067706.7510000002</v>
      </c>
      <c r="E80" s="68">
        <v>22249536.427999999</v>
      </c>
      <c r="F80" s="68">
        <v>32730025.559</v>
      </c>
      <c r="G80" s="68">
        <v>23914052.610999998</v>
      </c>
      <c r="H80" s="68">
        <v>8815972.9480000008</v>
      </c>
      <c r="I80" s="68">
        <v>15043889.361</v>
      </c>
      <c r="J80" s="68">
        <v>72091158.094000012</v>
      </c>
    </row>
    <row r="81" spans="1:10" x14ac:dyDescent="0.25">
      <c r="A81">
        <v>2009</v>
      </c>
      <c r="B81">
        <v>1</v>
      </c>
      <c r="C81" t="s">
        <v>240</v>
      </c>
      <c r="D81" s="68">
        <v>69435.989999999991</v>
      </c>
      <c r="E81" s="68">
        <v>8853756.9530000016</v>
      </c>
      <c r="F81" s="68">
        <v>22400656.166000001</v>
      </c>
      <c r="G81" s="68">
        <v>17893644.234000001</v>
      </c>
      <c r="H81" s="68">
        <v>4507011.932</v>
      </c>
      <c r="I81" s="68">
        <v>10843273.699000001</v>
      </c>
      <c r="J81" s="68">
        <v>42167122.807999998</v>
      </c>
    </row>
    <row r="82" spans="1:10" x14ac:dyDescent="0.25">
      <c r="A82">
        <v>2009</v>
      </c>
      <c r="B82">
        <v>2</v>
      </c>
      <c r="C82" t="s">
        <v>241</v>
      </c>
      <c r="D82" s="68">
        <v>323121.18300000002</v>
      </c>
      <c r="E82" s="68">
        <v>75131.264999999999</v>
      </c>
      <c r="F82" s="68">
        <v>580392.45299999998</v>
      </c>
      <c r="G82" s="68">
        <v>333356.14600000001</v>
      </c>
      <c r="H82" s="68">
        <v>247036.30699999997</v>
      </c>
      <c r="I82" s="68">
        <v>59679.276999999995</v>
      </c>
      <c r="J82" s="68">
        <v>1038324.177</v>
      </c>
    </row>
    <row r="83" spans="1:10" x14ac:dyDescent="0.25">
      <c r="A83">
        <v>2009</v>
      </c>
      <c r="B83">
        <v>3</v>
      </c>
      <c r="C83" t="s">
        <v>242</v>
      </c>
      <c r="D83" s="68">
        <v>172160.986</v>
      </c>
      <c r="E83" s="68">
        <v>125836.247</v>
      </c>
      <c r="F83" s="68">
        <v>794818.26399999997</v>
      </c>
      <c r="G83" s="68">
        <v>428967.326</v>
      </c>
      <c r="H83" s="68">
        <v>365850.93799999997</v>
      </c>
      <c r="I83" s="68">
        <v>96357.255999999994</v>
      </c>
      <c r="J83" s="68">
        <v>1189172.7519999999</v>
      </c>
    </row>
    <row r="84" spans="1:10" x14ac:dyDescent="0.25">
      <c r="A84">
        <v>2009</v>
      </c>
      <c r="B84">
        <v>4</v>
      </c>
      <c r="C84" t="s">
        <v>244</v>
      </c>
      <c r="D84" s="68">
        <v>133469.82800000001</v>
      </c>
      <c r="E84" s="68">
        <v>3236362.2580000004</v>
      </c>
      <c r="F84" s="68">
        <v>1756221.7079999999</v>
      </c>
      <c r="G84" s="68">
        <v>1263646.973</v>
      </c>
      <c r="H84" s="68">
        <v>492574.73499999993</v>
      </c>
      <c r="I84" s="68">
        <v>246402.09099999999</v>
      </c>
      <c r="J84" s="68">
        <v>5372455.8839999996</v>
      </c>
    </row>
    <row r="85" spans="1:10" x14ac:dyDescent="0.25">
      <c r="A85">
        <v>2009</v>
      </c>
      <c r="B85">
        <v>5</v>
      </c>
      <c r="C85" t="s">
        <v>245</v>
      </c>
      <c r="D85" s="68">
        <v>111845.092</v>
      </c>
      <c r="E85" s="68">
        <v>914463.44299999997</v>
      </c>
      <c r="F85" s="68">
        <v>2380888.2309999997</v>
      </c>
      <c r="G85" s="68">
        <v>1573793.4109999998</v>
      </c>
      <c r="H85" s="68">
        <v>807094.82</v>
      </c>
      <c r="I85" s="68">
        <v>472325.64100000006</v>
      </c>
      <c r="J85" s="68">
        <v>3879522.41</v>
      </c>
    </row>
    <row r="86" spans="1:10" x14ac:dyDescent="0.25">
      <c r="A86">
        <v>2009</v>
      </c>
      <c r="B86">
        <v>6</v>
      </c>
      <c r="C86" t="s">
        <v>246</v>
      </c>
      <c r="D86" s="68">
        <v>139386.864</v>
      </c>
      <c r="E86" s="68">
        <v>105072.83900000001</v>
      </c>
      <c r="F86" s="68">
        <v>992485.71800000011</v>
      </c>
      <c r="G86" s="68">
        <v>471098.27699999994</v>
      </c>
      <c r="H86" s="68">
        <v>521387.44100000005</v>
      </c>
      <c r="I86" s="68">
        <v>93072.92</v>
      </c>
      <c r="J86" s="68">
        <v>1330018.3389999999</v>
      </c>
    </row>
    <row r="87" spans="1:10" x14ac:dyDescent="0.25">
      <c r="A87">
        <v>2009</v>
      </c>
      <c r="B87">
        <v>7</v>
      </c>
      <c r="C87" t="s">
        <v>248</v>
      </c>
      <c r="D87" s="68">
        <v>250046.62100000001</v>
      </c>
      <c r="E87" s="68">
        <v>3462982.7439999999</v>
      </c>
      <c r="F87" s="68">
        <v>2711943.1379999998</v>
      </c>
      <c r="G87" s="68">
        <v>1843589.0939999998</v>
      </c>
      <c r="H87" s="68">
        <v>868354.04400000011</v>
      </c>
      <c r="I87" s="68">
        <v>835448.81099999999</v>
      </c>
      <c r="J87" s="68">
        <v>7260421.3119999999</v>
      </c>
    </row>
    <row r="88" spans="1:10" x14ac:dyDescent="0.25">
      <c r="A88">
        <v>2009</v>
      </c>
      <c r="B88">
        <v>8</v>
      </c>
      <c r="C88" t="s">
        <v>249</v>
      </c>
      <c r="D88" s="68">
        <v>215137.74799999999</v>
      </c>
      <c r="E88" s="68">
        <v>481836.63399999996</v>
      </c>
      <c r="F88" s="68">
        <v>1861804.1350000002</v>
      </c>
      <c r="G88" s="68">
        <v>1180759.6320000002</v>
      </c>
      <c r="H88" s="68">
        <v>681044.50300000014</v>
      </c>
      <c r="I88" s="68">
        <v>331392.29800000001</v>
      </c>
      <c r="J88" s="68">
        <v>2890170.8160000006</v>
      </c>
    </row>
    <row r="89" spans="1:10" x14ac:dyDescent="0.25">
      <c r="A89">
        <v>2009</v>
      </c>
      <c r="B89">
        <v>9</v>
      </c>
      <c r="C89" t="s">
        <v>251</v>
      </c>
      <c r="D89" s="68">
        <v>405272.00600000005</v>
      </c>
      <c r="E89" s="68">
        <v>453155.56399999995</v>
      </c>
      <c r="F89" s="68">
        <v>1644434.8229999999</v>
      </c>
      <c r="G89" s="68">
        <v>924398.98300000001</v>
      </c>
      <c r="H89" s="68">
        <v>720035.83999999997</v>
      </c>
      <c r="I89" s="68">
        <v>212295.66499999998</v>
      </c>
      <c r="J89" s="68">
        <v>2715158.0589999999</v>
      </c>
    </row>
    <row r="90" spans="1:10" x14ac:dyDescent="0.25">
      <c r="A90">
        <v>2009</v>
      </c>
      <c r="B90">
        <v>10</v>
      </c>
      <c r="C90" t="s">
        <v>252</v>
      </c>
      <c r="D90" s="68">
        <v>170954.663</v>
      </c>
      <c r="E90" s="68">
        <v>218130.20799999998</v>
      </c>
      <c r="F90" s="68">
        <v>884270.196</v>
      </c>
      <c r="G90" s="68">
        <v>452942.80100000004</v>
      </c>
      <c r="H90" s="68">
        <v>431327.39500000002</v>
      </c>
      <c r="I90" s="68">
        <v>99639.11099999999</v>
      </c>
      <c r="J90" s="68">
        <v>1372994.173</v>
      </c>
    </row>
    <row r="91" spans="1:10" x14ac:dyDescent="0.25">
      <c r="A91" t="s">
        <v>333</v>
      </c>
      <c r="D91" s="68">
        <v>1990830.9809999999</v>
      </c>
      <c r="E91" s="68">
        <v>17926728.155000001</v>
      </c>
      <c r="F91" s="68">
        <v>36007914.832000002</v>
      </c>
      <c r="G91" s="68">
        <v>26366196.877</v>
      </c>
      <c r="H91" s="68">
        <v>9641717.9550000001</v>
      </c>
      <c r="I91" s="68">
        <v>13289886.769000001</v>
      </c>
      <c r="J91" s="68">
        <v>69215360.729999974</v>
      </c>
    </row>
    <row r="92" spans="1:10" x14ac:dyDescent="0.25">
      <c r="A92">
        <v>2010</v>
      </c>
      <c r="B92">
        <v>1</v>
      </c>
      <c r="C92" t="s">
        <v>240</v>
      </c>
      <c r="D92" s="68">
        <v>75487.418000000005</v>
      </c>
      <c r="E92" s="68">
        <v>12568403.978</v>
      </c>
      <c r="F92" s="68">
        <v>24611920.019999996</v>
      </c>
      <c r="G92" s="68">
        <v>19384715.993999999</v>
      </c>
      <c r="H92" s="68">
        <v>5227204.0260000005</v>
      </c>
      <c r="I92" s="68">
        <v>12623736.902999999</v>
      </c>
      <c r="J92" s="68">
        <v>49879548.317000002</v>
      </c>
    </row>
    <row r="93" spans="1:10" x14ac:dyDescent="0.25">
      <c r="A93">
        <v>2010</v>
      </c>
      <c r="B93">
        <v>2</v>
      </c>
      <c r="C93" t="s">
        <v>241</v>
      </c>
      <c r="D93" s="68">
        <v>303015.10399999999</v>
      </c>
      <c r="E93" s="68">
        <v>103425.5</v>
      </c>
      <c r="F93" s="68">
        <v>648158.80599999987</v>
      </c>
      <c r="G93" s="68">
        <v>354974.81</v>
      </c>
      <c r="H93" s="68">
        <v>293183.99599999998</v>
      </c>
      <c r="I93" s="68">
        <v>69413.507000000012</v>
      </c>
      <c r="J93" s="68">
        <v>1124012.916</v>
      </c>
    </row>
    <row r="94" spans="1:10" x14ac:dyDescent="0.25">
      <c r="A94">
        <v>2010</v>
      </c>
      <c r="B94">
        <v>3</v>
      </c>
      <c r="C94" t="s">
        <v>242</v>
      </c>
      <c r="D94" s="68">
        <v>212532.05299999999</v>
      </c>
      <c r="E94" s="68">
        <v>155437.728</v>
      </c>
      <c r="F94" s="68">
        <v>935264.49300000002</v>
      </c>
      <c r="G94" s="68">
        <v>520333.18000000005</v>
      </c>
      <c r="H94" s="68">
        <v>414931.31300000002</v>
      </c>
      <c r="I94" s="68">
        <v>118496.245</v>
      </c>
      <c r="J94" s="68">
        <v>1421730.517</v>
      </c>
    </row>
    <row r="95" spans="1:10" x14ac:dyDescent="0.25">
      <c r="A95">
        <v>2010</v>
      </c>
      <c r="B95">
        <v>4</v>
      </c>
      <c r="C95" t="s">
        <v>244</v>
      </c>
      <c r="D95" s="68">
        <v>189582.29499999998</v>
      </c>
      <c r="E95" s="68">
        <v>7279405.977</v>
      </c>
      <c r="F95" s="68">
        <v>2545241.4669999997</v>
      </c>
      <c r="G95" s="68">
        <v>1967229.1910000001</v>
      </c>
      <c r="H95" s="68">
        <v>578012.27599999995</v>
      </c>
      <c r="I95" s="68">
        <v>314360</v>
      </c>
      <c r="J95" s="68">
        <v>10328589.738</v>
      </c>
    </row>
    <row r="96" spans="1:10" x14ac:dyDescent="0.25">
      <c r="A96">
        <v>2010</v>
      </c>
      <c r="B96">
        <v>5</v>
      </c>
      <c r="C96" t="s">
        <v>245</v>
      </c>
      <c r="D96" s="68">
        <v>122978.061</v>
      </c>
      <c r="E96" s="68">
        <v>1210385.767</v>
      </c>
      <c r="F96" s="68">
        <v>2555719.0619999999</v>
      </c>
      <c r="G96" s="68">
        <v>1656619.0249999999</v>
      </c>
      <c r="H96" s="68">
        <v>899100.03700000001</v>
      </c>
      <c r="I96" s="68">
        <v>557200.54700000002</v>
      </c>
      <c r="J96" s="68">
        <v>4446283.4360000007</v>
      </c>
    </row>
    <row r="97" spans="1:10" x14ac:dyDescent="0.25">
      <c r="A97">
        <v>2010</v>
      </c>
      <c r="B97">
        <v>6</v>
      </c>
      <c r="C97" t="s">
        <v>246</v>
      </c>
      <c r="D97" s="68">
        <v>159938.05900000001</v>
      </c>
      <c r="E97" s="68">
        <v>130251.22199999998</v>
      </c>
      <c r="F97" s="68">
        <v>1147719.4730000002</v>
      </c>
      <c r="G97" s="68">
        <v>542439.44900000002</v>
      </c>
      <c r="H97" s="68">
        <v>605280.02399999998</v>
      </c>
      <c r="I97" s="68">
        <v>104402.18100000001</v>
      </c>
      <c r="J97" s="68">
        <v>1542310.9350000001</v>
      </c>
    </row>
    <row r="98" spans="1:10" x14ac:dyDescent="0.25">
      <c r="A98">
        <v>2010</v>
      </c>
      <c r="B98">
        <v>7</v>
      </c>
      <c r="C98" t="s">
        <v>248</v>
      </c>
      <c r="D98" s="68">
        <v>302057.35099999997</v>
      </c>
      <c r="E98" s="68">
        <v>4048442.6630000002</v>
      </c>
      <c r="F98" s="68">
        <v>3176107.554</v>
      </c>
      <c r="G98" s="68">
        <v>2170580.4339999999</v>
      </c>
      <c r="H98" s="68">
        <v>1005527.12</v>
      </c>
      <c r="I98" s="68">
        <v>946498.95799999998</v>
      </c>
      <c r="J98" s="68">
        <v>8473106.5240000002</v>
      </c>
    </row>
    <row r="99" spans="1:10" x14ac:dyDescent="0.25">
      <c r="A99">
        <v>2010</v>
      </c>
      <c r="B99">
        <v>8</v>
      </c>
      <c r="C99" t="s">
        <v>249</v>
      </c>
      <c r="D99" s="68">
        <v>194862.80499999999</v>
      </c>
      <c r="E99" s="68">
        <v>642156.16299999994</v>
      </c>
      <c r="F99" s="68">
        <v>2132408.986</v>
      </c>
      <c r="G99" s="68">
        <v>1342416.8259999999</v>
      </c>
      <c r="H99" s="68">
        <v>789992.15999999992</v>
      </c>
      <c r="I99" s="68">
        <v>387028.65300000005</v>
      </c>
      <c r="J99" s="68">
        <v>3356456.6040000003</v>
      </c>
    </row>
    <row r="100" spans="1:10" x14ac:dyDescent="0.25">
      <c r="A100">
        <v>2010</v>
      </c>
      <c r="B100">
        <v>9</v>
      </c>
      <c r="C100" t="s">
        <v>251</v>
      </c>
      <c r="D100" s="68">
        <v>495062.94600000005</v>
      </c>
      <c r="E100" s="68">
        <v>475066.24</v>
      </c>
      <c r="F100" s="68">
        <v>1858664.2509999999</v>
      </c>
      <c r="G100" s="68">
        <v>1023911.946</v>
      </c>
      <c r="H100" s="68">
        <v>834752.30499999993</v>
      </c>
      <c r="I100" s="68">
        <v>240549.16600000003</v>
      </c>
      <c r="J100" s="68">
        <v>3069342.6010000003</v>
      </c>
    </row>
    <row r="101" spans="1:10" x14ac:dyDescent="0.25">
      <c r="A101">
        <v>2010</v>
      </c>
      <c r="B101">
        <v>10</v>
      </c>
      <c r="C101" t="s">
        <v>252</v>
      </c>
      <c r="D101" s="68">
        <v>187681.103</v>
      </c>
      <c r="E101" s="68">
        <v>336575.16099999996</v>
      </c>
      <c r="F101" s="68">
        <v>1013975.117</v>
      </c>
      <c r="G101" s="68">
        <v>529808.652</v>
      </c>
      <c r="H101" s="68">
        <v>484166.46500000003</v>
      </c>
      <c r="I101" s="68">
        <v>130671.57400000001</v>
      </c>
      <c r="J101" s="68">
        <v>1668902.9569999999</v>
      </c>
    </row>
    <row r="102" spans="1:10" x14ac:dyDescent="0.25">
      <c r="A102" t="s">
        <v>269</v>
      </c>
      <c r="D102" s="68">
        <v>2243197.1949999998</v>
      </c>
      <c r="E102" s="68">
        <v>26949550.398999993</v>
      </c>
      <c r="F102" s="68">
        <v>40625179.229000002</v>
      </c>
      <c r="G102" s="68">
        <v>29493029.506999996</v>
      </c>
      <c r="H102" s="68">
        <v>11132149.721999999</v>
      </c>
      <c r="I102" s="68">
        <v>15492357.733999997</v>
      </c>
      <c r="J102" s="68">
        <v>85310284.545000002</v>
      </c>
    </row>
    <row r="103" spans="1:10" x14ac:dyDescent="0.25">
      <c r="A103">
        <v>2011</v>
      </c>
      <c r="B103">
        <v>1</v>
      </c>
      <c r="C103" t="s">
        <v>240</v>
      </c>
      <c r="D103" s="68">
        <v>94932.453000000009</v>
      </c>
      <c r="E103" s="68">
        <v>13239778.743000001</v>
      </c>
      <c r="F103" s="68">
        <v>26885518.443</v>
      </c>
      <c r="G103" s="68">
        <v>21261052.189999998</v>
      </c>
      <c r="H103" s="68">
        <v>5624466.2530000005</v>
      </c>
      <c r="I103" s="68">
        <v>16195762.782000002</v>
      </c>
      <c r="J103" s="68">
        <v>56415992.420000002</v>
      </c>
    </row>
    <row r="104" spans="1:10" x14ac:dyDescent="0.25">
      <c r="A104">
        <v>2011</v>
      </c>
      <c r="B104">
        <v>2</v>
      </c>
      <c r="C104" t="s">
        <v>241</v>
      </c>
      <c r="D104" s="68">
        <v>335668.62400000001</v>
      </c>
      <c r="E104" s="68">
        <v>121086.93899999998</v>
      </c>
      <c r="F104" s="68">
        <v>719674.13199999998</v>
      </c>
      <c r="G104" s="68">
        <v>403639.78</v>
      </c>
      <c r="H104" s="68">
        <v>316034.35200000001</v>
      </c>
      <c r="I104" s="68">
        <v>92942.596999999994</v>
      </c>
      <c r="J104" s="68">
        <v>1269372.294</v>
      </c>
    </row>
    <row r="105" spans="1:10" x14ac:dyDescent="0.25">
      <c r="A105">
        <v>2011</v>
      </c>
      <c r="B105">
        <v>3</v>
      </c>
      <c r="C105" t="s">
        <v>242</v>
      </c>
      <c r="D105" s="68">
        <v>261684.92700000003</v>
      </c>
      <c r="E105" s="68">
        <v>175386.88699999999</v>
      </c>
      <c r="F105" s="68">
        <v>1029161.858</v>
      </c>
      <c r="G105" s="68">
        <v>584998.75</v>
      </c>
      <c r="H105" s="68">
        <v>444163.10800000001</v>
      </c>
      <c r="I105" s="68">
        <v>148852.64499999999</v>
      </c>
      <c r="J105" s="68">
        <v>1615086.318</v>
      </c>
    </row>
    <row r="106" spans="1:10" x14ac:dyDescent="0.25">
      <c r="A106">
        <v>2011</v>
      </c>
      <c r="B106">
        <v>4</v>
      </c>
      <c r="C106" t="s">
        <v>244</v>
      </c>
      <c r="D106" s="68">
        <v>243752.74300000002</v>
      </c>
      <c r="E106" s="68">
        <v>14901407.759</v>
      </c>
      <c r="F106" s="68">
        <v>3934567.1490000002</v>
      </c>
      <c r="G106" s="68">
        <v>3281128.4339999999</v>
      </c>
      <c r="H106" s="68">
        <v>653438.71499999997</v>
      </c>
      <c r="I106" s="68">
        <v>490997.22100000002</v>
      </c>
      <c r="J106" s="68">
        <v>19570724.870999999</v>
      </c>
    </row>
    <row r="107" spans="1:10" x14ac:dyDescent="0.25">
      <c r="A107">
        <v>2011</v>
      </c>
      <c r="B107">
        <v>5</v>
      </c>
      <c r="C107" t="s">
        <v>245</v>
      </c>
      <c r="D107" s="68">
        <v>169948.19500000001</v>
      </c>
      <c r="E107" s="68">
        <v>1166976.953</v>
      </c>
      <c r="F107" s="68">
        <v>2872413.0179999992</v>
      </c>
      <c r="G107" s="68">
        <v>1900534.51</v>
      </c>
      <c r="H107" s="68">
        <v>971878.50800000015</v>
      </c>
      <c r="I107" s="68">
        <v>690767.13400000008</v>
      </c>
      <c r="J107" s="68">
        <v>4900105.3020000001</v>
      </c>
    </row>
    <row r="108" spans="1:10" x14ac:dyDescent="0.25">
      <c r="A108">
        <v>2011</v>
      </c>
      <c r="B108">
        <v>6</v>
      </c>
      <c r="C108" t="s">
        <v>246</v>
      </c>
      <c r="D108" s="68">
        <v>237975.93700000003</v>
      </c>
      <c r="E108" s="68">
        <v>157832.46299999999</v>
      </c>
      <c r="F108" s="68">
        <v>1309162.3849999998</v>
      </c>
      <c r="G108" s="68">
        <v>663446.45000000007</v>
      </c>
      <c r="H108" s="68">
        <v>645715.93500000006</v>
      </c>
      <c r="I108" s="68">
        <v>146324.04500000001</v>
      </c>
      <c r="J108" s="68">
        <v>1851294.834</v>
      </c>
    </row>
    <row r="109" spans="1:10" x14ac:dyDescent="0.25">
      <c r="A109">
        <v>2011</v>
      </c>
      <c r="B109">
        <v>7</v>
      </c>
      <c r="C109" t="s">
        <v>248</v>
      </c>
      <c r="D109" s="68">
        <v>397316.42599999998</v>
      </c>
      <c r="E109" s="68">
        <v>5651682.3439999996</v>
      </c>
      <c r="F109" s="68">
        <v>3650968.1770000001</v>
      </c>
      <c r="G109" s="68">
        <v>2538577.3620000002</v>
      </c>
      <c r="H109" s="68">
        <v>1112390.8149999999</v>
      </c>
      <c r="I109" s="68">
        <v>1125329.3149999997</v>
      </c>
      <c r="J109" s="68">
        <v>10825296.263</v>
      </c>
    </row>
    <row r="110" spans="1:10" x14ac:dyDescent="0.25">
      <c r="A110">
        <v>2011</v>
      </c>
      <c r="B110">
        <v>8</v>
      </c>
      <c r="C110" t="s">
        <v>249</v>
      </c>
      <c r="D110" s="68">
        <v>378105.07900000003</v>
      </c>
      <c r="E110" s="68">
        <v>747397.46200000006</v>
      </c>
      <c r="F110" s="68">
        <v>2410369.8790000007</v>
      </c>
      <c r="G110" s="68">
        <v>1561972.3399999999</v>
      </c>
      <c r="H110" s="68">
        <v>848397.53899999999</v>
      </c>
      <c r="I110" s="68">
        <v>501024.33500000002</v>
      </c>
      <c r="J110" s="68">
        <v>4036896.7540000002</v>
      </c>
    </row>
    <row r="111" spans="1:10" x14ac:dyDescent="0.25">
      <c r="A111">
        <v>2011</v>
      </c>
      <c r="B111">
        <v>9</v>
      </c>
      <c r="C111" t="s">
        <v>251</v>
      </c>
      <c r="D111" s="68">
        <v>601180.80700000003</v>
      </c>
      <c r="E111" s="68">
        <v>673203.57400000002</v>
      </c>
      <c r="F111" s="68">
        <v>2046713.1059999999</v>
      </c>
      <c r="G111" s="68">
        <v>1154141.0350000001</v>
      </c>
      <c r="H111" s="68">
        <v>892572.071</v>
      </c>
      <c r="I111" s="68">
        <v>292632.071</v>
      </c>
      <c r="J111" s="68">
        <v>3613729.5580000002</v>
      </c>
    </row>
    <row r="112" spans="1:10" x14ac:dyDescent="0.25">
      <c r="A112">
        <v>2011</v>
      </c>
      <c r="B112">
        <v>10</v>
      </c>
      <c r="C112" t="s">
        <v>252</v>
      </c>
      <c r="D112" s="68">
        <v>265148.71400000004</v>
      </c>
      <c r="E112" s="68">
        <v>331455.43199999997</v>
      </c>
      <c r="F112" s="68">
        <v>1116214.7740000002</v>
      </c>
      <c r="G112" s="68">
        <v>597677.97200000007</v>
      </c>
      <c r="H112" s="68">
        <v>518536.80199999997</v>
      </c>
      <c r="I112" s="68">
        <v>164904.65099999998</v>
      </c>
      <c r="J112" s="68">
        <v>1877723.571</v>
      </c>
    </row>
    <row r="113" spans="1:10" x14ac:dyDescent="0.25">
      <c r="A113" t="s">
        <v>270</v>
      </c>
      <c r="D113" s="68">
        <v>2985713.9050000003</v>
      </c>
      <c r="E113" s="68">
        <v>37166208.555999994</v>
      </c>
      <c r="F113" s="68">
        <v>45974762.920999989</v>
      </c>
      <c r="G113" s="68">
        <v>33947168.822999999</v>
      </c>
      <c r="H113" s="68">
        <v>12027594.098000001</v>
      </c>
      <c r="I113" s="68">
        <v>19849536.796000004</v>
      </c>
      <c r="J113" s="68">
        <v>105976222.18499999</v>
      </c>
    </row>
    <row r="114" spans="1:10" x14ac:dyDescent="0.25">
      <c r="A114">
        <v>2012</v>
      </c>
      <c r="B114">
        <v>1</v>
      </c>
      <c r="C114" t="s">
        <v>240</v>
      </c>
      <c r="D114" s="68">
        <v>104140.69199999998</v>
      </c>
      <c r="E114" s="68">
        <v>12859834.166000001</v>
      </c>
      <c r="F114" s="68">
        <v>29672057.721999995</v>
      </c>
      <c r="G114" s="68">
        <v>23441368.535999998</v>
      </c>
      <c r="H114" s="68">
        <v>6230689.1859999988</v>
      </c>
      <c r="I114" s="68">
        <v>16707740.272</v>
      </c>
      <c r="J114" s="68">
        <v>59343772.855000004</v>
      </c>
    </row>
    <row r="115" spans="1:10" x14ac:dyDescent="0.25">
      <c r="A115">
        <v>2012</v>
      </c>
      <c r="B115">
        <v>2</v>
      </c>
      <c r="C115" t="s">
        <v>241</v>
      </c>
      <c r="D115" s="68">
        <v>456283.33100000001</v>
      </c>
      <c r="E115" s="68">
        <v>125092.67499999999</v>
      </c>
      <c r="F115" s="68">
        <v>846345.57000000007</v>
      </c>
      <c r="G115" s="68">
        <v>494033.26000000007</v>
      </c>
      <c r="H115" s="68">
        <v>352312.31</v>
      </c>
      <c r="I115" s="68">
        <v>109844.599</v>
      </c>
      <c r="J115" s="68">
        <v>1537566.1749999998</v>
      </c>
    </row>
    <row r="116" spans="1:10" x14ac:dyDescent="0.25">
      <c r="A116">
        <v>2012</v>
      </c>
      <c r="B116">
        <v>3</v>
      </c>
      <c r="C116" t="s">
        <v>242</v>
      </c>
      <c r="D116" s="68">
        <v>312875.72500000003</v>
      </c>
      <c r="E116" s="68">
        <v>316281.23900000006</v>
      </c>
      <c r="F116" s="68">
        <v>1167768.7009999999</v>
      </c>
      <c r="G116" s="68">
        <v>666651.61999999988</v>
      </c>
      <c r="H116" s="68">
        <v>501117.08100000006</v>
      </c>
      <c r="I116" s="68">
        <v>155779.55300000001</v>
      </c>
      <c r="J116" s="68">
        <v>1952705.219</v>
      </c>
    </row>
    <row r="117" spans="1:10" x14ac:dyDescent="0.25">
      <c r="A117">
        <v>2012</v>
      </c>
      <c r="B117">
        <v>4</v>
      </c>
      <c r="C117" t="s">
        <v>244</v>
      </c>
      <c r="D117" s="68">
        <v>270709.49599999998</v>
      </c>
      <c r="E117" s="68">
        <v>18300032.041999999</v>
      </c>
      <c r="F117" s="68">
        <v>4869023.341</v>
      </c>
      <c r="G117" s="68">
        <v>4091745.7110000001</v>
      </c>
      <c r="H117" s="68">
        <v>777277.63</v>
      </c>
      <c r="I117" s="68">
        <v>558085.73400000005</v>
      </c>
      <c r="J117" s="68">
        <v>23997850.609999999</v>
      </c>
    </row>
    <row r="118" spans="1:10" x14ac:dyDescent="0.25">
      <c r="A118">
        <v>2012</v>
      </c>
      <c r="B118">
        <v>5</v>
      </c>
      <c r="C118" t="s">
        <v>245</v>
      </c>
      <c r="D118" s="68">
        <v>189093.49899999995</v>
      </c>
      <c r="E118" s="68">
        <v>1388026.689</v>
      </c>
      <c r="F118" s="68">
        <v>3289431.9220000003</v>
      </c>
      <c r="G118" s="68">
        <v>2213188.875</v>
      </c>
      <c r="H118" s="68">
        <v>1076243.047</v>
      </c>
      <c r="I118" s="68">
        <v>792287.51599999983</v>
      </c>
      <c r="J118" s="68">
        <v>5658839.6279999996</v>
      </c>
    </row>
    <row r="119" spans="1:10" x14ac:dyDescent="0.25">
      <c r="A119">
        <v>2012</v>
      </c>
      <c r="B119">
        <v>6</v>
      </c>
      <c r="C119" t="s">
        <v>246</v>
      </c>
      <c r="D119" s="68">
        <v>304433.64199999999</v>
      </c>
      <c r="E119" s="68">
        <v>341927.07399999996</v>
      </c>
      <c r="F119" s="68">
        <v>1529289.0720000002</v>
      </c>
      <c r="G119" s="68">
        <v>810208.14500000002</v>
      </c>
      <c r="H119" s="68">
        <v>719080.92700000003</v>
      </c>
      <c r="I119" s="68">
        <v>174484.59</v>
      </c>
      <c r="J119" s="68">
        <v>2350134.38</v>
      </c>
    </row>
    <row r="120" spans="1:10" x14ac:dyDescent="0.25">
      <c r="A120">
        <v>2012</v>
      </c>
      <c r="B120">
        <v>7</v>
      </c>
      <c r="C120" t="s">
        <v>248</v>
      </c>
      <c r="D120" s="68">
        <v>368624.09899999999</v>
      </c>
      <c r="E120" s="68">
        <v>5357849.6880000001</v>
      </c>
      <c r="F120" s="68">
        <v>4124854.5460000006</v>
      </c>
      <c r="G120" s="68">
        <v>2872891.2299999995</v>
      </c>
      <c r="H120" s="68">
        <v>1251963.3160000001</v>
      </c>
      <c r="I120" s="68">
        <v>1301552.9120000002</v>
      </c>
      <c r="J120" s="68">
        <v>11152881.246000001</v>
      </c>
    </row>
    <row r="121" spans="1:10" x14ac:dyDescent="0.25">
      <c r="A121">
        <v>2012</v>
      </c>
      <c r="B121">
        <v>8</v>
      </c>
      <c r="C121" t="s">
        <v>249</v>
      </c>
      <c r="D121" s="68">
        <v>369131.8280000001</v>
      </c>
      <c r="E121" s="68">
        <v>990344.11499999999</v>
      </c>
      <c r="F121" s="68">
        <v>2712914.1599999997</v>
      </c>
      <c r="G121" s="68">
        <v>1788270.7589999998</v>
      </c>
      <c r="H121" s="68">
        <v>924643.40099999995</v>
      </c>
      <c r="I121" s="68">
        <v>572821.47900000005</v>
      </c>
      <c r="J121" s="68">
        <v>4645211.5829999996</v>
      </c>
    </row>
    <row r="122" spans="1:10" x14ac:dyDescent="0.25">
      <c r="A122">
        <v>2012</v>
      </c>
      <c r="B122">
        <v>9</v>
      </c>
      <c r="C122" t="s">
        <v>251</v>
      </c>
      <c r="D122" s="68">
        <v>536409.53700000001</v>
      </c>
      <c r="E122" s="68">
        <v>818019.41299999994</v>
      </c>
      <c r="F122" s="68">
        <v>2346296.2110000001</v>
      </c>
      <c r="G122" s="68">
        <v>1343618.5289999999</v>
      </c>
      <c r="H122" s="68">
        <v>1002677.6820000001</v>
      </c>
      <c r="I122" s="68">
        <v>325614.09899999999</v>
      </c>
      <c r="J122" s="68">
        <v>4026339.2579999999</v>
      </c>
    </row>
    <row r="123" spans="1:10" x14ac:dyDescent="0.25">
      <c r="A123">
        <v>2012</v>
      </c>
      <c r="B123">
        <v>10</v>
      </c>
      <c r="C123" t="s">
        <v>252</v>
      </c>
      <c r="D123" s="68">
        <v>264499.55</v>
      </c>
      <c r="E123" s="68">
        <v>445970.42300000001</v>
      </c>
      <c r="F123" s="68">
        <v>1280744.3940000001</v>
      </c>
      <c r="G123" s="68">
        <v>714341.63500000001</v>
      </c>
      <c r="H123" s="68">
        <v>566402.75900000008</v>
      </c>
      <c r="I123" s="68">
        <v>194065.22100000002</v>
      </c>
      <c r="J123" s="68">
        <v>2185279.588</v>
      </c>
    </row>
    <row r="124" spans="1:10" x14ac:dyDescent="0.25">
      <c r="A124" t="s">
        <v>271</v>
      </c>
      <c r="D124" s="68">
        <v>3176201.3990000002</v>
      </c>
      <c r="E124" s="68">
        <v>40943377.524000004</v>
      </c>
      <c r="F124" s="68">
        <v>51838725.638999999</v>
      </c>
      <c r="G124" s="68">
        <v>38436318.299999997</v>
      </c>
      <c r="H124" s="68">
        <v>13402407.338999998</v>
      </c>
      <c r="I124" s="68">
        <v>20892275.974999998</v>
      </c>
      <c r="J124" s="68">
        <v>116850580.54200001</v>
      </c>
    </row>
    <row r="125" spans="1:10" x14ac:dyDescent="0.25">
      <c r="A125">
        <v>2013</v>
      </c>
      <c r="B125">
        <v>1</v>
      </c>
      <c r="C125" t="s">
        <v>240</v>
      </c>
      <c r="D125" s="68">
        <v>117438.326</v>
      </c>
      <c r="E125" s="68">
        <v>11380244.487</v>
      </c>
      <c r="F125" s="68">
        <v>31431155.804000001</v>
      </c>
      <c r="G125" s="68">
        <v>24560917.186999999</v>
      </c>
      <c r="H125" s="68">
        <v>6870238.6169999996</v>
      </c>
      <c r="I125" s="68">
        <v>15563141.146000002</v>
      </c>
      <c r="J125" s="68">
        <v>58491979.765000001</v>
      </c>
    </row>
    <row r="126" spans="1:10" x14ac:dyDescent="0.25">
      <c r="A126">
        <v>2013</v>
      </c>
      <c r="B126">
        <v>2</v>
      </c>
      <c r="C126" t="s">
        <v>241</v>
      </c>
      <c r="D126" s="68">
        <v>508307.34199999995</v>
      </c>
      <c r="E126" s="68">
        <v>153572.45000000001</v>
      </c>
      <c r="F126" s="68">
        <v>911233.36599999992</v>
      </c>
      <c r="G126" s="68">
        <v>536078.6540000001</v>
      </c>
      <c r="H126" s="68">
        <v>375154.712</v>
      </c>
      <c r="I126" s="68">
        <v>117233.037</v>
      </c>
      <c r="J126" s="68">
        <v>1690346.193</v>
      </c>
    </row>
    <row r="127" spans="1:10" x14ac:dyDescent="0.25">
      <c r="A127">
        <v>2013</v>
      </c>
      <c r="B127">
        <v>3</v>
      </c>
      <c r="C127" t="s">
        <v>242</v>
      </c>
      <c r="D127" s="68">
        <v>337176.67700000003</v>
      </c>
      <c r="E127" s="68">
        <v>357943.58899999998</v>
      </c>
      <c r="F127" s="68">
        <v>1265226.875</v>
      </c>
      <c r="G127" s="68">
        <v>726970.12200000009</v>
      </c>
      <c r="H127" s="68">
        <v>538256.75300000003</v>
      </c>
      <c r="I127" s="68">
        <v>161277.70699999999</v>
      </c>
      <c r="J127" s="68">
        <v>2121624.8509999998</v>
      </c>
    </row>
    <row r="128" spans="1:10" x14ac:dyDescent="0.25">
      <c r="A128">
        <v>2013</v>
      </c>
      <c r="B128">
        <v>4</v>
      </c>
      <c r="C128" t="s">
        <v>244</v>
      </c>
      <c r="D128" s="68">
        <v>277282.93900000001</v>
      </c>
      <c r="E128" s="68">
        <v>18151645.802999999</v>
      </c>
      <c r="F128" s="68">
        <v>5151506.2610000009</v>
      </c>
      <c r="G128" s="68">
        <v>4276620.9519999996</v>
      </c>
      <c r="H128" s="68">
        <v>874885.30900000001</v>
      </c>
      <c r="I128" s="68">
        <v>495616.163</v>
      </c>
      <c r="J128" s="68">
        <v>24076051.167000003</v>
      </c>
    </row>
    <row r="129" spans="1:10" x14ac:dyDescent="0.25">
      <c r="A129">
        <v>2013</v>
      </c>
      <c r="B129">
        <v>5</v>
      </c>
      <c r="C129" t="s">
        <v>245</v>
      </c>
      <c r="D129" s="68">
        <v>184769.34500000003</v>
      </c>
      <c r="E129" s="68">
        <v>1483106.2059999998</v>
      </c>
      <c r="F129" s="68">
        <v>3500891.1680000001</v>
      </c>
      <c r="G129" s="68">
        <v>2338655.3889999995</v>
      </c>
      <c r="H129" s="68">
        <v>1162235.7789999999</v>
      </c>
      <c r="I129" s="68">
        <v>790503.65700000001</v>
      </c>
      <c r="J129" s="68">
        <v>5959270.3769999985</v>
      </c>
    </row>
    <row r="130" spans="1:10" x14ac:dyDescent="0.25">
      <c r="A130">
        <v>2013</v>
      </c>
      <c r="B130">
        <v>6</v>
      </c>
      <c r="C130" t="s">
        <v>246</v>
      </c>
      <c r="D130" s="68">
        <v>288839.86599999998</v>
      </c>
      <c r="E130" s="68">
        <v>290040.70300000004</v>
      </c>
      <c r="F130" s="68">
        <v>1569885.358</v>
      </c>
      <c r="G130" s="68">
        <v>794701.64000000013</v>
      </c>
      <c r="H130" s="68">
        <v>775183.71799999999</v>
      </c>
      <c r="I130" s="68">
        <v>142304.45300000001</v>
      </c>
      <c r="J130" s="68">
        <v>2291070.3819999998</v>
      </c>
    </row>
    <row r="131" spans="1:10" x14ac:dyDescent="0.25">
      <c r="A131">
        <v>2013</v>
      </c>
      <c r="B131">
        <v>7</v>
      </c>
      <c r="C131" t="s">
        <v>248</v>
      </c>
      <c r="D131" s="68">
        <v>359131.734</v>
      </c>
      <c r="E131" s="68">
        <v>5523120.4929999998</v>
      </c>
      <c r="F131" s="68">
        <v>4403681.16</v>
      </c>
      <c r="G131" s="68">
        <v>3026521.9820000003</v>
      </c>
      <c r="H131" s="68">
        <v>1377159.1779999998</v>
      </c>
      <c r="I131" s="68">
        <v>1312899.7799999998</v>
      </c>
      <c r="J131" s="68">
        <v>11598833.166999999</v>
      </c>
    </row>
    <row r="132" spans="1:10" x14ac:dyDescent="0.25">
      <c r="A132">
        <v>2013</v>
      </c>
      <c r="B132">
        <v>8</v>
      </c>
      <c r="C132" t="s">
        <v>249</v>
      </c>
      <c r="D132" s="68">
        <v>320733.20400000003</v>
      </c>
      <c r="E132" s="68">
        <v>939080.31599999999</v>
      </c>
      <c r="F132" s="68">
        <v>2830571.0589999999</v>
      </c>
      <c r="G132" s="68">
        <v>1827403.1540000006</v>
      </c>
      <c r="H132" s="68">
        <v>1003167.905</v>
      </c>
      <c r="I132" s="68">
        <v>505056.33299999998</v>
      </c>
      <c r="J132" s="68">
        <v>4595440.9109999994</v>
      </c>
    </row>
    <row r="133" spans="1:10" x14ac:dyDescent="0.25">
      <c r="A133">
        <v>2013</v>
      </c>
      <c r="B133">
        <v>9</v>
      </c>
      <c r="C133" t="s">
        <v>251</v>
      </c>
      <c r="D133" s="68">
        <v>524545.68300000008</v>
      </c>
      <c r="E133" s="68">
        <v>809443.61600000004</v>
      </c>
      <c r="F133" s="68">
        <v>2513551.6059999997</v>
      </c>
      <c r="G133" s="68">
        <v>1427546.2609999999</v>
      </c>
      <c r="H133" s="68">
        <v>1086005.345</v>
      </c>
      <c r="I133" s="68">
        <v>308544.81400000001</v>
      </c>
      <c r="J133" s="68">
        <v>4156085.7219999996</v>
      </c>
    </row>
    <row r="134" spans="1:10" x14ac:dyDescent="0.25">
      <c r="A134">
        <v>2013</v>
      </c>
      <c r="B134">
        <v>10</v>
      </c>
      <c r="C134" t="s">
        <v>252</v>
      </c>
      <c r="D134" s="68">
        <v>263135.78899999999</v>
      </c>
      <c r="E134" s="68">
        <v>441469.07400000002</v>
      </c>
      <c r="F134" s="68">
        <v>1393236.925</v>
      </c>
      <c r="G134" s="68">
        <v>772569.91299999994</v>
      </c>
      <c r="H134" s="68">
        <v>620667.0120000001</v>
      </c>
      <c r="I134" s="68">
        <v>195802.62199999997</v>
      </c>
      <c r="J134" s="68">
        <v>2293644.4079999998</v>
      </c>
    </row>
    <row r="135" spans="1:10" x14ac:dyDescent="0.25">
      <c r="A135" t="s">
        <v>312</v>
      </c>
      <c r="D135" s="68">
        <v>3181360.9049999998</v>
      </c>
      <c r="E135" s="68">
        <v>39529666.736999996</v>
      </c>
      <c r="F135" s="68">
        <v>54970939.581999995</v>
      </c>
      <c r="G135" s="68">
        <v>40287985.254000001</v>
      </c>
      <c r="H135" s="68">
        <v>14682954.328</v>
      </c>
      <c r="I135" s="68">
        <v>19592379.712000009</v>
      </c>
      <c r="J135" s="68">
        <v>117274346.94300002</v>
      </c>
    </row>
    <row r="136" spans="1:10" x14ac:dyDescent="0.25">
      <c r="A136">
        <v>2014</v>
      </c>
      <c r="B136">
        <v>1</v>
      </c>
      <c r="C136" t="s">
        <v>240</v>
      </c>
      <c r="D136" s="68">
        <v>145802.76499999998</v>
      </c>
      <c r="E136" s="68">
        <v>12658523.320999999</v>
      </c>
      <c r="F136" s="68">
        <v>36824087.751000002</v>
      </c>
      <c r="G136" s="68">
        <v>29630031.121999998</v>
      </c>
      <c r="H136" s="68">
        <v>7194056.6289999997</v>
      </c>
      <c r="I136" s="68">
        <v>14829190.311000001</v>
      </c>
      <c r="J136" s="68">
        <v>64457604.145999998</v>
      </c>
    </row>
    <row r="137" spans="1:10" x14ac:dyDescent="0.25">
      <c r="A137">
        <v>2014</v>
      </c>
      <c r="B137">
        <v>2</v>
      </c>
      <c r="C137" t="s">
        <v>241</v>
      </c>
      <c r="D137" s="68">
        <v>627934.31400000001</v>
      </c>
      <c r="E137" s="68">
        <v>172403.495</v>
      </c>
      <c r="F137" s="68">
        <v>1019274.978</v>
      </c>
      <c r="G137" s="68">
        <v>618251.94200000004</v>
      </c>
      <c r="H137" s="68">
        <v>401023.03600000008</v>
      </c>
      <c r="I137" s="68">
        <v>119867.372</v>
      </c>
      <c r="J137" s="68">
        <v>1939480.1570000001</v>
      </c>
    </row>
    <row r="138" spans="1:10" x14ac:dyDescent="0.25">
      <c r="A138">
        <v>2014</v>
      </c>
      <c r="B138">
        <v>3</v>
      </c>
      <c r="C138" t="s">
        <v>242</v>
      </c>
      <c r="D138" s="68">
        <v>382195.50900000002</v>
      </c>
      <c r="E138" s="68">
        <v>312497.83999999997</v>
      </c>
      <c r="F138" s="68">
        <v>1401495.9999999998</v>
      </c>
      <c r="G138" s="68">
        <v>836298.32899999991</v>
      </c>
      <c r="H138" s="68">
        <v>565197.67099999997</v>
      </c>
      <c r="I138" s="68">
        <v>162202.29399999999</v>
      </c>
      <c r="J138" s="68">
        <v>2258391.6430000002</v>
      </c>
    </row>
    <row r="139" spans="1:10" x14ac:dyDescent="0.25">
      <c r="A139">
        <v>2014</v>
      </c>
      <c r="B139">
        <v>4</v>
      </c>
      <c r="C139" t="s">
        <v>244</v>
      </c>
      <c r="D139" s="68">
        <v>363369.87300000002</v>
      </c>
      <c r="E139" s="68">
        <v>20293468.118000001</v>
      </c>
      <c r="F139" s="68">
        <v>5729431.2260000007</v>
      </c>
      <c r="G139" s="68">
        <v>4751599.5749999993</v>
      </c>
      <c r="H139" s="68">
        <v>977831.65099999995</v>
      </c>
      <c r="I139" s="68">
        <v>493013.348</v>
      </c>
      <c r="J139" s="68">
        <v>26879282.566000007</v>
      </c>
    </row>
    <row r="140" spans="1:10" x14ac:dyDescent="0.25">
      <c r="A140">
        <v>2014</v>
      </c>
      <c r="B140">
        <v>5</v>
      </c>
      <c r="C140" t="s">
        <v>245</v>
      </c>
      <c r="D140" s="68">
        <v>210979.23</v>
      </c>
      <c r="E140" s="68">
        <v>1564605.108</v>
      </c>
      <c r="F140" s="68">
        <v>4184272.2149999994</v>
      </c>
      <c r="G140" s="68">
        <v>2962938.4190000002</v>
      </c>
      <c r="H140" s="68">
        <v>1221333.7959999999</v>
      </c>
      <c r="I140" s="68">
        <v>818127.58699999994</v>
      </c>
      <c r="J140" s="68">
        <v>6777984.1400000006</v>
      </c>
    </row>
    <row r="141" spans="1:10" x14ac:dyDescent="0.25">
      <c r="A141">
        <v>2014</v>
      </c>
      <c r="B141">
        <v>6</v>
      </c>
      <c r="C141" t="s">
        <v>246</v>
      </c>
      <c r="D141" s="68">
        <v>270212.19699999999</v>
      </c>
      <c r="E141" s="68">
        <v>281820.41700000002</v>
      </c>
      <c r="F141" s="68">
        <v>1736608.5439999998</v>
      </c>
      <c r="G141" s="68">
        <v>930384.01300000027</v>
      </c>
      <c r="H141" s="68">
        <v>806224.53100000008</v>
      </c>
      <c r="I141" s="68">
        <v>146438.41</v>
      </c>
      <c r="J141" s="68">
        <v>2435079.5719999997</v>
      </c>
    </row>
    <row r="142" spans="1:10" x14ac:dyDescent="0.25">
      <c r="A142">
        <v>2014</v>
      </c>
      <c r="B142">
        <v>7</v>
      </c>
      <c r="C142" t="s">
        <v>248</v>
      </c>
      <c r="D142" s="68">
        <v>420692.72699999996</v>
      </c>
      <c r="E142" s="68">
        <v>5051090.7829999998</v>
      </c>
      <c r="F142" s="68">
        <v>4880500.2889999999</v>
      </c>
      <c r="G142" s="68">
        <v>3487609.9049999998</v>
      </c>
      <c r="H142" s="68">
        <v>1392890.3840000001</v>
      </c>
      <c r="I142" s="68">
        <v>1372187.173</v>
      </c>
      <c r="J142" s="68">
        <v>11724470.971999999</v>
      </c>
    </row>
    <row r="143" spans="1:10" x14ac:dyDescent="0.25">
      <c r="A143">
        <v>2014</v>
      </c>
      <c r="B143">
        <v>8</v>
      </c>
      <c r="C143" t="s">
        <v>249</v>
      </c>
      <c r="D143" s="68">
        <v>434795.72599999997</v>
      </c>
      <c r="E143" s="68">
        <v>1188542.564</v>
      </c>
      <c r="F143" s="68">
        <v>3283286.8740000003</v>
      </c>
      <c r="G143" s="68">
        <v>2201784.125</v>
      </c>
      <c r="H143" s="68">
        <v>1081502.7490000001</v>
      </c>
      <c r="I143" s="68">
        <v>539782.64</v>
      </c>
      <c r="J143" s="68">
        <v>5446407.801</v>
      </c>
    </row>
    <row r="144" spans="1:10" x14ac:dyDescent="0.25">
      <c r="A144">
        <v>2014</v>
      </c>
      <c r="B144">
        <v>9</v>
      </c>
      <c r="C144" t="s">
        <v>251</v>
      </c>
      <c r="D144" s="68">
        <v>566815.96200000006</v>
      </c>
      <c r="E144" s="68">
        <v>705004.07500000007</v>
      </c>
      <c r="F144" s="68">
        <v>2734803.4920000006</v>
      </c>
      <c r="G144" s="68">
        <v>1597479.915</v>
      </c>
      <c r="H144" s="68">
        <v>1137323.577</v>
      </c>
      <c r="I144" s="68">
        <v>294126.391</v>
      </c>
      <c r="J144" s="68">
        <v>4300749.9210000001</v>
      </c>
    </row>
    <row r="145" spans="1:10" x14ac:dyDescent="0.25">
      <c r="A145">
        <v>2014</v>
      </c>
      <c r="B145">
        <v>10</v>
      </c>
      <c r="C145" t="s">
        <v>252</v>
      </c>
      <c r="D145" s="68">
        <v>302663.10800000001</v>
      </c>
      <c r="E145" s="68">
        <v>485560.82900000003</v>
      </c>
      <c r="F145" s="68">
        <v>1571429.6710000001</v>
      </c>
      <c r="G145" s="68">
        <v>932112.049</v>
      </c>
      <c r="H145" s="68">
        <v>639317.62199999997</v>
      </c>
      <c r="I145" s="68">
        <v>204676.62100000001</v>
      </c>
      <c r="J145" s="68">
        <v>2564330.2289999998</v>
      </c>
    </row>
    <row r="146" spans="1:10" x14ac:dyDescent="0.25">
      <c r="A146" t="s">
        <v>334</v>
      </c>
      <c r="D146" s="68">
        <v>3725461.4110000003</v>
      </c>
      <c r="E146" s="68">
        <v>42713516.550000012</v>
      </c>
      <c r="F146" s="68">
        <v>63365191.039999992</v>
      </c>
      <c r="G146" s="68">
        <v>47948489.393999994</v>
      </c>
      <c r="H146" s="68">
        <v>15416701.645999998</v>
      </c>
      <c r="I146" s="68">
        <v>18979612.146999996</v>
      </c>
      <c r="J146" s="68">
        <v>128783781.147</v>
      </c>
    </row>
    <row r="147" spans="1:10" x14ac:dyDescent="0.25">
      <c r="A147">
        <v>2015</v>
      </c>
      <c r="B147">
        <v>1</v>
      </c>
      <c r="C147" t="s">
        <v>240</v>
      </c>
      <c r="D147" s="68">
        <v>149083.21899999998</v>
      </c>
      <c r="E147" s="68">
        <v>10498552.089</v>
      </c>
      <c r="F147" s="68">
        <v>38357762.794</v>
      </c>
      <c r="G147" s="68">
        <v>31027613.024999999</v>
      </c>
      <c r="H147" s="68">
        <v>7330149.7689999994</v>
      </c>
      <c r="I147" s="68">
        <v>15346618.936000001</v>
      </c>
      <c r="J147" s="68">
        <v>64352017.035999998</v>
      </c>
    </row>
    <row r="148" spans="1:10" x14ac:dyDescent="0.25">
      <c r="A148">
        <v>2015</v>
      </c>
      <c r="B148">
        <v>2</v>
      </c>
      <c r="C148" t="s">
        <v>241</v>
      </c>
      <c r="D148" s="68">
        <v>637496.17100000009</v>
      </c>
      <c r="E148" s="68">
        <v>164178.092</v>
      </c>
      <c r="F148" s="68">
        <v>1099238.53</v>
      </c>
      <c r="G148" s="68">
        <v>691648.53399999999</v>
      </c>
      <c r="H148" s="68">
        <v>407589.99600000004</v>
      </c>
      <c r="I148" s="68">
        <v>127632.95299999999</v>
      </c>
      <c r="J148" s="68">
        <v>2028545.7439999999</v>
      </c>
    </row>
    <row r="149" spans="1:10" x14ac:dyDescent="0.25">
      <c r="A149">
        <v>2015</v>
      </c>
      <c r="B149">
        <v>3</v>
      </c>
      <c r="C149" t="s">
        <v>242</v>
      </c>
      <c r="D149" s="68">
        <v>375318.217</v>
      </c>
      <c r="E149" s="68">
        <v>308305.38500000001</v>
      </c>
      <c r="F149" s="68">
        <v>1500988.969</v>
      </c>
      <c r="G149" s="68">
        <v>923242.76400000008</v>
      </c>
      <c r="H149" s="68">
        <v>577746.20500000007</v>
      </c>
      <c r="I149" s="68">
        <v>184670.19500000001</v>
      </c>
      <c r="J149" s="68">
        <v>2369282.764</v>
      </c>
    </row>
    <row r="150" spans="1:10" x14ac:dyDescent="0.25">
      <c r="A150">
        <v>2015</v>
      </c>
      <c r="B150">
        <v>4</v>
      </c>
      <c r="C150" t="s">
        <v>244</v>
      </c>
      <c r="D150" s="68">
        <v>307729.15400000004</v>
      </c>
      <c r="E150" s="68">
        <v>11128406.113</v>
      </c>
      <c r="F150" s="68">
        <v>5020274.4239999996</v>
      </c>
      <c r="G150" s="68">
        <v>3975910.9390000007</v>
      </c>
      <c r="H150" s="68">
        <v>1044363.485</v>
      </c>
      <c r="I150" s="68">
        <v>496174.80299999996</v>
      </c>
      <c r="J150" s="68">
        <v>16952584.493999999</v>
      </c>
    </row>
    <row r="151" spans="1:10" x14ac:dyDescent="0.25">
      <c r="A151">
        <v>2015</v>
      </c>
      <c r="B151">
        <v>5</v>
      </c>
      <c r="C151" t="s">
        <v>245</v>
      </c>
      <c r="D151" s="68">
        <v>231985.40800000002</v>
      </c>
      <c r="E151" s="68">
        <v>1635813.3300000003</v>
      </c>
      <c r="F151" s="68">
        <v>4197630.8659999995</v>
      </c>
      <c r="G151" s="68">
        <v>2939835.1720000003</v>
      </c>
      <c r="H151" s="68">
        <v>1257795.6940000001</v>
      </c>
      <c r="I151" s="68">
        <v>796862.12099999981</v>
      </c>
      <c r="J151" s="68">
        <v>6862291.7259999998</v>
      </c>
    </row>
    <row r="152" spans="1:10" x14ac:dyDescent="0.25">
      <c r="A152">
        <v>2015</v>
      </c>
      <c r="B152">
        <v>6</v>
      </c>
      <c r="C152" t="s">
        <v>246</v>
      </c>
      <c r="D152" s="68">
        <v>336766.478</v>
      </c>
      <c r="E152" s="68">
        <v>290301.93200000003</v>
      </c>
      <c r="F152" s="68">
        <v>1865738.443</v>
      </c>
      <c r="G152" s="68">
        <v>1054451.4170000001</v>
      </c>
      <c r="H152" s="68">
        <v>811287.02600000007</v>
      </c>
      <c r="I152" s="68">
        <v>171548.51499999998</v>
      </c>
      <c r="J152" s="68">
        <v>2664355.3650000002</v>
      </c>
    </row>
    <row r="153" spans="1:10" x14ac:dyDescent="0.25">
      <c r="A153">
        <v>2015</v>
      </c>
      <c r="B153">
        <v>7</v>
      </c>
      <c r="C153" t="s">
        <v>248</v>
      </c>
      <c r="D153" s="68">
        <v>416947.77600000001</v>
      </c>
      <c r="E153" s="68">
        <v>4899807.6960000005</v>
      </c>
      <c r="F153" s="68">
        <v>5165395.8139999993</v>
      </c>
      <c r="G153" s="68">
        <v>3673910.8380000005</v>
      </c>
      <c r="H153" s="68">
        <v>1491484.976</v>
      </c>
      <c r="I153" s="68">
        <v>1520385.852</v>
      </c>
      <c r="J153" s="68">
        <v>12002537.140000002</v>
      </c>
    </row>
    <row r="154" spans="1:10" x14ac:dyDescent="0.25">
      <c r="A154">
        <v>2015</v>
      </c>
      <c r="B154">
        <v>8</v>
      </c>
      <c r="C154" t="s">
        <v>249</v>
      </c>
      <c r="D154" s="68">
        <v>396188.783</v>
      </c>
      <c r="E154" s="68">
        <v>1174327.1140000001</v>
      </c>
      <c r="F154" s="68">
        <v>3545298.855</v>
      </c>
      <c r="G154" s="68">
        <v>2424778.0290000001</v>
      </c>
      <c r="H154" s="68">
        <v>1120520.8259999999</v>
      </c>
      <c r="I154" s="68">
        <v>599659.39999999991</v>
      </c>
      <c r="J154" s="68">
        <v>5715474.1509999996</v>
      </c>
    </row>
    <row r="155" spans="1:10" x14ac:dyDescent="0.25">
      <c r="A155">
        <v>2015</v>
      </c>
      <c r="B155">
        <v>9</v>
      </c>
      <c r="C155" t="s">
        <v>251</v>
      </c>
      <c r="D155" s="68">
        <v>617614.63599999994</v>
      </c>
      <c r="E155" s="68">
        <v>663326.0959999999</v>
      </c>
      <c r="F155" s="68">
        <v>3022264.1050000004</v>
      </c>
      <c r="G155" s="68">
        <v>1845939.3589999999</v>
      </c>
      <c r="H155" s="68">
        <v>1176324.746</v>
      </c>
      <c r="I155" s="68">
        <v>395997.40899999999</v>
      </c>
      <c r="J155" s="68">
        <v>4699202.2479999997</v>
      </c>
    </row>
    <row r="156" spans="1:10" x14ac:dyDescent="0.25">
      <c r="A156">
        <v>2015</v>
      </c>
      <c r="B156">
        <v>10</v>
      </c>
      <c r="C156" t="s">
        <v>252</v>
      </c>
      <c r="D156" s="68">
        <v>311529.09899999999</v>
      </c>
      <c r="E156" s="68">
        <v>446685.20800000004</v>
      </c>
      <c r="F156" s="68">
        <v>1724732.93</v>
      </c>
      <c r="G156" s="68">
        <v>1066108.2450000001</v>
      </c>
      <c r="H156" s="68">
        <v>658624.68500000006</v>
      </c>
      <c r="I156" s="68">
        <v>236742.00700000001</v>
      </c>
      <c r="J156" s="68">
        <v>2719689.2460000003</v>
      </c>
    </row>
    <row r="157" spans="1:10" x14ac:dyDescent="0.25">
      <c r="A157" t="s">
        <v>335</v>
      </c>
      <c r="D157" s="68">
        <v>3780658.9410000001</v>
      </c>
      <c r="E157" s="68">
        <v>31209703.055000003</v>
      </c>
      <c r="F157" s="68">
        <v>65499325.729999982</v>
      </c>
      <c r="G157" s="68">
        <v>49623438.321999997</v>
      </c>
      <c r="H157" s="68">
        <v>15875887.408</v>
      </c>
      <c r="I157" s="68">
        <v>19876292.191</v>
      </c>
      <c r="J157" s="68">
        <v>120365979.91399999</v>
      </c>
    </row>
    <row r="158" spans="1:10" x14ac:dyDescent="0.25">
      <c r="A158">
        <v>2016</v>
      </c>
      <c r="B158">
        <v>1</v>
      </c>
      <c r="C158" t="s">
        <v>240</v>
      </c>
      <c r="D158" s="68">
        <v>152022.75599999999</v>
      </c>
      <c r="E158" s="68">
        <v>11134927.966</v>
      </c>
      <c r="F158" s="68">
        <v>38924738.070000008</v>
      </c>
      <c r="G158" s="68">
        <v>31440496.571999997</v>
      </c>
      <c r="H158" s="68">
        <v>7484241.4979999997</v>
      </c>
      <c r="I158" s="68">
        <v>12821526.520999998</v>
      </c>
      <c r="J158" s="68">
        <v>63033215.311999999</v>
      </c>
    </row>
    <row r="159" spans="1:10" x14ac:dyDescent="0.25">
      <c r="A159">
        <v>2016</v>
      </c>
      <c r="B159">
        <v>2</v>
      </c>
      <c r="C159" t="s">
        <v>241</v>
      </c>
      <c r="D159" s="68">
        <v>657441.63500000001</v>
      </c>
      <c r="E159" s="68">
        <v>183970.68500000003</v>
      </c>
      <c r="F159" s="68">
        <v>1153040.392</v>
      </c>
      <c r="G159" s="68">
        <v>731354.08100000001</v>
      </c>
      <c r="H159" s="68">
        <v>421686.31099999999</v>
      </c>
      <c r="I159" s="68">
        <v>129098.652</v>
      </c>
      <c r="J159" s="68">
        <v>2123551.3629999999</v>
      </c>
    </row>
    <row r="160" spans="1:10" x14ac:dyDescent="0.25">
      <c r="A160">
        <v>2016</v>
      </c>
      <c r="B160">
        <v>3</v>
      </c>
      <c r="C160" t="s">
        <v>242</v>
      </c>
      <c r="D160" s="68">
        <v>539731.66700000002</v>
      </c>
      <c r="E160" s="68">
        <v>310524.26400000002</v>
      </c>
      <c r="F160" s="68">
        <v>1630383.122</v>
      </c>
      <c r="G160" s="68">
        <v>1039722.776</v>
      </c>
      <c r="H160" s="68">
        <v>590660.34600000002</v>
      </c>
      <c r="I160" s="68">
        <v>193396.454</v>
      </c>
      <c r="J160" s="68">
        <v>2674035.5060000001</v>
      </c>
    </row>
    <row r="161" spans="1:10" x14ac:dyDescent="0.25">
      <c r="A161">
        <v>2016</v>
      </c>
      <c r="B161">
        <v>4</v>
      </c>
      <c r="C161" t="s">
        <v>244</v>
      </c>
      <c r="D161" s="68">
        <v>388194.26199999999</v>
      </c>
      <c r="E161" s="68">
        <v>2847567.6340000001</v>
      </c>
      <c r="F161" s="68">
        <v>3399672.2</v>
      </c>
      <c r="G161" s="68">
        <v>2246913.8219999997</v>
      </c>
      <c r="H161" s="68">
        <v>1152758.3779999998</v>
      </c>
      <c r="I161" s="68">
        <v>288224.07599999994</v>
      </c>
      <c r="J161" s="68">
        <v>6923658.1730000004</v>
      </c>
    </row>
    <row r="162" spans="1:10" x14ac:dyDescent="0.25">
      <c r="A162">
        <v>2016</v>
      </c>
      <c r="B162">
        <v>5</v>
      </c>
      <c r="C162" t="s">
        <v>245</v>
      </c>
      <c r="D162" s="68">
        <v>359801.22900000005</v>
      </c>
      <c r="E162" s="68">
        <v>1491491.6729999997</v>
      </c>
      <c r="F162" s="68">
        <v>4422821.0370000005</v>
      </c>
      <c r="G162" s="68">
        <v>3135835.5269999998</v>
      </c>
      <c r="H162" s="68">
        <v>1286985.51</v>
      </c>
      <c r="I162" s="68">
        <v>792046.41800000006</v>
      </c>
      <c r="J162" s="68">
        <v>7066160.3590000002</v>
      </c>
    </row>
    <row r="163" spans="1:10" x14ac:dyDescent="0.25">
      <c r="A163">
        <v>2016</v>
      </c>
      <c r="B163">
        <v>6</v>
      </c>
      <c r="C163" t="s">
        <v>246</v>
      </c>
      <c r="D163" s="68">
        <v>554279.04500000004</v>
      </c>
      <c r="E163" s="68">
        <v>365241.83600000001</v>
      </c>
      <c r="F163" s="68">
        <v>2048983.906</v>
      </c>
      <c r="G163" s="68">
        <v>1192931.6369999999</v>
      </c>
      <c r="H163" s="68">
        <v>856052.26899999997</v>
      </c>
      <c r="I163" s="68">
        <v>182118.27900000001</v>
      </c>
      <c r="J163" s="68">
        <v>3150623.0629999996</v>
      </c>
    </row>
    <row r="164" spans="1:10" x14ac:dyDescent="0.25">
      <c r="A164">
        <v>2016</v>
      </c>
      <c r="B164">
        <v>7</v>
      </c>
      <c r="C164" t="s">
        <v>248</v>
      </c>
      <c r="D164" s="68">
        <v>452828.08900000004</v>
      </c>
      <c r="E164" s="68">
        <v>4201233.1710000001</v>
      </c>
      <c r="F164" s="68">
        <v>5255364.8160000006</v>
      </c>
      <c r="G164" s="68">
        <v>3738513.0050000004</v>
      </c>
      <c r="H164" s="68">
        <v>1516851.8110000002</v>
      </c>
      <c r="I164" s="68">
        <v>1444659.9570000002</v>
      </c>
      <c r="J164" s="68">
        <v>11354086.032</v>
      </c>
    </row>
    <row r="165" spans="1:10" x14ac:dyDescent="0.25">
      <c r="A165">
        <v>2016</v>
      </c>
      <c r="B165">
        <v>8</v>
      </c>
      <c r="C165" t="s">
        <v>249</v>
      </c>
      <c r="D165" s="68">
        <v>336018.92800000001</v>
      </c>
      <c r="E165" s="68">
        <v>1168422.5950000002</v>
      </c>
      <c r="F165" s="68">
        <v>3717164.057</v>
      </c>
      <c r="G165" s="68">
        <v>2557857.1529999999</v>
      </c>
      <c r="H165" s="68">
        <v>1159306.9039999999</v>
      </c>
      <c r="I165" s="68">
        <v>599778.72399999993</v>
      </c>
      <c r="J165" s="68">
        <v>5821384.3050000006</v>
      </c>
    </row>
    <row r="166" spans="1:10" x14ac:dyDescent="0.25">
      <c r="A166">
        <v>2016</v>
      </c>
      <c r="B166">
        <v>9</v>
      </c>
      <c r="C166" t="s">
        <v>251</v>
      </c>
      <c r="D166" s="68">
        <v>538313.75099999993</v>
      </c>
      <c r="E166" s="68">
        <v>431324.99699999997</v>
      </c>
      <c r="F166" s="68">
        <v>3030125.3530000001</v>
      </c>
      <c r="G166" s="68">
        <v>1814827.926</v>
      </c>
      <c r="H166" s="68">
        <v>1215297.4269999999</v>
      </c>
      <c r="I166" s="68">
        <v>357496.18599999999</v>
      </c>
      <c r="J166" s="68">
        <v>4357260.2850000001</v>
      </c>
    </row>
    <row r="167" spans="1:10" x14ac:dyDescent="0.25">
      <c r="A167">
        <v>2016</v>
      </c>
      <c r="B167">
        <v>10</v>
      </c>
      <c r="C167" t="s">
        <v>252</v>
      </c>
      <c r="D167" s="68">
        <v>290026.66000000003</v>
      </c>
      <c r="E167" s="68">
        <v>456434.79200000007</v>
      </c>
      <c r="F167" s="68">
        <v>1786145.5959999999</v>
      </c>
      <c r="G167" s="68">
        <v>1101428.0619999999</v>
      </c>
      <c r="H167" s="68">
        <v>684717.53399999999</v>
      </c>
      <c r="I167" s="68">
        <v>227841.647</v>
      </c>
      <c r="J167" s="68">
        <v>2760448.6950000003</v>
      </c>
    </row>
    <row r="168" spans="1:10" x14ac:dyDescent="0.25">
      <c r="A168" t="s">
        <v>336</v>
      </c>
      <c r="D168" s="68">
        <v>4268658.0220000008</v>
      </c>
      <c r="E168" s="68">
        <v>22591139.613000002</v>
      </c>
      <c r="F168" s="68">
        <v>65368438.54900001</v>
      </c>
      <c r="G168" s="68">
        <v>48999880.560999997</v>
      </c>
      <c r="H168" s="68">
        <v>16368557.987999998</v>
      </c>
      <c r="I168" s="68">
        <v>17036186.913999997</v>
      </c>
      <c r="J168" s="68">
        <v>109264423.09299999</v>
      </c>
    </row>
    <row r="169" spans="1:10" x14ac:dyDescent="0.25">
      <c r="A169" t="s">
        <v>337</v>
      </c>
      <c r="B169" t="s">
        <v>337</v>
      </c>
      <c r="C169" t="s">
        <v>337</v>
      </c>
      <c r="D169" s="68"/>
      <c r="E169" s="68"/>
      <c r="F169" s="68"/>
      <c r="G169" s="68"/>
      <c r="H169" s="68"/>
      <c r="I169" s="68"/>
      <c r="J169" s="68"/>
    </row>
    <row r="170" spans="1:10" x14ac:dyDescent="0.25">
      <c r="A170" t="s">
        <v>338</v>
      </c>
      <c r="D170" s="68"/>
      <c r="E170" s="68"/>
      <c r="F170" s="68"/>
      <c r="G170" s="68"/>
      <c r="H170" s="68"/>
      <c r="I170" s="68"/>
      <c r="J170" s="68"/>
    </row>
    <row r="171" spans="1:10" x14ac:dyDescent="0.25">
      <c r="A171">
        <v>2017</v>
      </c>
      <c r="B171">
        <v>1</v>
      </c>
      <c r="C171" t="s">
        <v>240</v>
      </c>
      <c r="D171" s="68">
        <v>166726.80899999998</v>
      </c>
      <c r="E171" s="68">
        <v>7774551.3260000004</v>
      </c>
      <c r="F171" s="68">
        <v>41179195.678000003</v>
      </c>
      <c r="G171" s="68">
        <v>33589694.773000002</v>
      </c>
      <c r="H171" s="68">
        <v>7589500.9050000003</v>
      </c>
      <c r="I171" s="68">
        <v>13414248.620000001</v>
      </c>
      <c r="J171" s="68">
        <v>62534722.421999998</v>
      </c>
    </row>
    <row r="172" spans="1:10" x14ac:dyDescent="0.25">
      <c r="A172">
        <v>2017</v>
      </c>
      <c r="B172">
        <v>2</v>
      </c>
      <c r="C172" t="s">
        <v>241</v>
      </c>
      <c r="D172" s="68">
        <v>926591.13699999999</v>
      </c>
      <c r="E172" s="68">
        <v>179001.864</v>
      </c>
      <c r="F172" s="68">
        <v>1244948.4369999999</v>
      </c>
      <c r="G172" s="68">
        <v>819775.87800000003</v>
      </c>
      <c r="H172" s="68">
        <v>425172.55900000001</v>
      </c>
      <c r="I172" s="68">
        <v>144435.84700000001</v>
      </c>
      <c r="J172" s="68">
        <v>2494977.287</v>
      </c>
    </row>
    <row r="173" spans="1:10" x14ac:dyDescent="0.25">
      <c r="A173">
        <v>2017</v>
      </c>
      <c r="B173">
        <v>3</v>
      </c>
      <c r="C173" t="s">
        <v>242</v>
      </c>
      <c r="D173" s="68">
        <v>460314.42900000006</v>
      </c>
      <c r="E173" s="68">
        <v>301278.04100000003</v>
      </c>
      <c r="F173" s="68">
        <v>1719082.6300000004</v>
      </c>
      <c r="G173" s="68">
        <v>1114989.4110000001</v>
      </c>
      <c r="H173" s="68">
        <v>604093.21900000004</v>
      </c>
      <c r="I173" s="68">
        <v>203283.36</v>
      </c>
      <c r="J173" s="68">
        <v>2683958.4630000005</v>
      </c>
    </row>
    <row r="174" spans="1:10" x14ac:dyDescent="0.25">
      <c r="A174">
        <v>2017</v>
      </c>
      <c r="B174">
        <v>4</v>
      </c>
      <c r="C174" t="s">
        <v>244</v>
      </c>
      <c r="D174" s="68">
        <v>385704.73500000004</v>
      </c>
      <c r="E174" s="68">
        <v>5107127.1199999992</v>
      </c>
      <c r="F174" s="68">
        <v>4477379.057</v>
      </c>
      <c r="G174" s="68">
        <v>3293457.4240000001</v>
      </c>
      <c r="H174" s="68">
        <v>1183921.6329999999</v>
      </c>
      <c r="I174" s="68">
        <v>338425.53700000007</v>
      </c>
      <c r="J174" s="68">
        <v>10308636.449999999</v>
      </c>
    </row>
    <row r="175" spans="1:10" x14ac:dyDescent="0.25">
      <c r="A175">
        <v>2017</v>
      </c>
      <c r="B175">
        <v>5</v>
      </c>
      <c r="C175" t="s">
        <v>245</v>
      </c>
      <c r="D175" s="68">
        <v>349104.337</v>
      </c>
      <c r="E175" s="68">
        <v>1276668.665</v>
      </c>
      <c r="F175" s="68">
        <v>4608507.5449999999</v>
      </c>
      <c r="G175" s="68">
        <v>3300489.5409999997</v>
      </c>
      <c r="H175" s="68">
        <v>1308018.0040000002</v>
      </c>
      <c r="I175" s="68">
        <v>783300.09900000005</v>
      </c>
      <c r="J175" s="68">
        <v>7017580.6469999999</v>
      </c>
    </row>
    <row r="176" spans="1:10" x14ac:dyDescent="0.25">
      <c r="A176">
        <v>2017</v>
      </c>
      <c r="B176">
        <v>6</v>
      </c>
      <c r="C176" t="s">
        <v>246</v>
      </c>
      <c r="D176" s="68">
        <v>446547.20000000007</v>
      </c>
      <c r="E176" s="68">
        <v>309049.07500000001</v>
      </c>
      <c r="F176" s="68">
        <v>2064537.3740000001</v>
      </c>
      <c r="G176" s="68">
        <v>1209891.831</v>
      </c>
      <c r="H176" s="68">
        <v>854645.54299999995</v>
      </c>
      <c r="I176" s="68">
        <v>179956.49200000003</v>
      </c>
      <c r="J176" s="68">
        <v>3000090.1429999997</v>
      </c>
    </row>
    <row r="177" spans="1:10" x14ac:dyDescent="0.25">
      <c r="A177">
        <v>2017</v>
      </c>
      <c r="B177">
        <v>7</v>
      </c>
      <c r="C177" t="s">
        <v>248</v>
      </c>
      <c r="D177" s="68">
        <v>478454.16</v>
      </c>
      <c r="E177" s="68">
        <v>4470156.6269999994</v>
      </c>
      <c r="F177" s="68">
        <v>5646291.6279999996</v>
      </c>
      <c r="G177" s="68">
        <v>4093655.51</v>
      </c>
      <c r="H177" s="68">
        <v>1552636.118</v>
      </c>
      <c r="I177" s="68">
        <v>1624679.5990000002</v>
      </c>
      <c r="J177" s="68">
        <v>12219582.013999999</v>
      </c>
    </row>
    <row r="178" spans="1:10" x14ac:dyDescent="0.25">
      <c r="A178">
        <v>2017</v>
      </c>
      <c r="B178">
        <v>8</v>
      </c>
      <c r="C178" t="s">
        <v>249</v>
      </c>
      <c r="D178" s="68">
        <v>429180.31299999997</v>
      </c>
      <c r="E178" s="68">
        <v>1118077.7939999998</v>
      </c>
      <c r="F178" s="68">
        <v>3836732.8909999998</v>
      </c>
      <c r="G178" s="68">
        <v>2640043.0949999997</v>
      </c>
      <c r="H178" s="68">
        <v>1196689.7960000001</v>
      </c>
      <c r="I178" s="68">
        <v>604243.277</v>
      </c>
      <c r="J178" s="68">
        <v>5988234.2690000013</v>
      </c>
    </row>
    <row r="179" spans="1:10" x14ac:dyDescent="0.25">
      <c r="A179">
        <v>2017</v>
      </c>
      <c r="B179">
        <v>9</v>
      </c>
      <c r="C179" t="s">
        <v>251</v>
      </c>
      <c r="D179" s="68">
        <v>511325.65899999999</v>
      </c>
      <c r="E179" s="68">
        <v>449385.79500000004</v>
      </c>
      <c r="F179" s="68">
        <v>3156966.8870000001</v>
      </c>
      <c r="G179" s="68">
        <v>1920637.469</v>
      </c>
      <c r="H179" s="68">
        <v>1236329.4180000001</v>
      </c>
      <c r="I179" s="68">
        <v>383178.92200000002</v>
      </c>
      <c r="J179" s="68">
        <v>4500857.2630000003</v>
      </c>
    </row>
    <row r="180" spans="1:10" x14ac:dyDescent="0.25">
      <c r="A180">
        <v>2017</v>
      </c>
      <c r="B180">
        <v>10</v>
      </c>
      <c r="C180" t="s">
        <v>252</v>
      </c>
      <c r="D180" s="68">
        <v>333469.50599999999</v>
      </c>
      <c r="E180" s="68">
        <v>324823.69</v>
      </c>
      <c r="F180" s="68">
        <v>1779474.9219999998</v>
      </c>
      <c r="G180" s="68">
        <v>1094390.3299999998</v>
      </c>
      <c r="H180" s="68">
        <v>685084.59200000006</v>
      </c>
      <c r="I180" s="68">
        <v>213529.709</v>
      </c>
      <c r="J180" s="68">
        <v>2651297.827</v>
      </c>
    </row>
    <row r="181" spans="1:10" x14ac:dyDescent="0.25">
      <c r="A181" t="s">
        <v>339</v>
      </c>
      <c r="D181" s="68">
        <v>4487418.2850000001</v>
      </c>
      <c r="E181" s="68">
        <v>21310119.997000001</v>
      </c>
      <c r="F181" s="68">
        <v>69713117.04900001</v>
      </c>
      <c r="G181" s="68">
        <v>53077025.261999995</v>
      </c>
      <c r="H181" s="68">
        <v>16636091.787</v>
      </c>
      <c r="I181" s="68">
        <v>17889281.461999997</v>
      </c>
      <c r="J181" s="68">
        <v>113399936.78500003</v>
      </c>
    </row>
    <row r="182" spans="1:10" x14ac:dyDescent="0.25">
      <c r="A182">
        <v>2018</v>
      </c>
      <c r="B182">
        <v>1</v>
      </c>
      <c r="C182" t="s">
        <v>240</v>
      </c>
      <c r="D182" s="68">
        <v>155047.99</v>
      </c>
      <c r="E182" s="68">
        <v>16113009.392000001</v>
      </c>
      <c r="F182" s="68">
        <v>44808679.048</v>
      </c>
      <c r="G182" s="68">
        <v>36684090.347000003</v>
      </c>
      <c r="H182" s="68">
        <v>8124588.7010000004</v>
      </c>
      <c r="I182" s="68">
        <v>16344809.098999999</v>
      </c>
      <c r="J182" s="68">
        <v>77421545.533999994</v>
      </c>
    </row>
    <row r="183" spans="1:10" x14ac:dyDescent="0.25">
      <c r="A183">
        <v>2018</v>
      </c>
      <c r="B183">
        <v>2</v>
      </c>
      <c r="C183" t="s">
        <v>241</v>
      </c>
      <c r="D183" s="68">
        <v>876492.78600000008</v>
      </c>
      <c r="E183" s="68">
        <v>197971.38399999999</v>
      </c>
      <c r="F183" s="68">
        <v>1263398.7069999999</v>
      </c>
      <c r="G183" s="68">
        <v>807308.26800000004</v>
      </c>
      <c r="H183" s="68">
        <v>456090.43900000001</v>
      </c>
      <c r="I183" s="68">
        <v>143018.601</v>
      </c>
      <c r="J183" s="68">
        <v>2480881.4790000003</v>
      </c>
    </row>
    <row r="184" spans="1:10" x14ac:dyDescent="0.25">
      <c r="A184">
        <v>2018</v>
      </c>
      <c r="B184">
        <v>3</v>
      </c>
      <c r="C184" t="s">
        <v>242</v>
      </c>
      <c r="D184" s="68">
        <v>477860.451</v>
      </c>
      <c r="E184" s="68">
        <v>299904.61099999998</v>
      </c>
      <c r="F184" s="68">
        <v>1700590.1230000001</v>
      </c>
      <c r="G184" s="68">
        <v>1054304.4270000001</v>
      </c>
      <c r="H184" s="68">
        <v>646285.696</v>
      </c>
      <c r="I184" s="68">
        <v>198300.15500000003</v>
      </c>
      <c r="J184" s="68">
        <v>2676655.3389999997</v>
      </c>
    </row>
    <row r="185" spans="1:10" x14ac:dyDescent="0.25">
      <c r="A185">
        <v>2018</v>
      </c>
      <c r="B185">
        <v>4</v>
      </c>
      <c r="C185" t="s">
        <v>244</v>
      </c>
      <c r="D185" s="68">
        <v>346134.03200000001</v>
      </c>
      <c r="E185" s="68">
        <v>11459739.346000001</v>
      </c>
      <c r="F185" s="68">
        <v>5088544.3089999994</v>
      </c>
      <c r="G185" s="68">
        <v>3884762.0900000003</v>
      </c>
      <c r="H185" s="68">
        <v>1203782.219</v>
      </c>
      <c r="I185" s="68">
        <v>345192.82199999999</v>
      </c>
      <c r="J185" s="68">
        <v>17239610.505999997</v>
      </c>
    </row>
    <row r="186" spans="1:10" x14ac:dyDescent="0.25">
      <c r="A186">
        <v>2018</v>
      </c>
      <c r="B186">
        <v>5</v>
      </c>
      <c r="C186" t="s">
        <v>245</v>
      </c>
      <c r="D186" s="68">
        <v>263382.31599999999</v>
      </c>
      <c r="E186" s="68">
        <v>1328892.1170000001</v>
      </c>
      <c r="F186" s="68">
        <v>4649113.2620000001</v>
      </c>
      <c r="G186" s="68">
        <v>3238039.4020000002</v>
      </c>
      <c r="H186" s="68">
        <v>1411073.86</v>
      </c>
      <c r="I186" s="68">
        <v>751124.89299999992</v>
      </c>
      <c r="J186" s="68">
        <v>6992512.5860000001</v>
      </c>
    </row>
    <row r="187" spans="1:10" x14ac:dyDescent="0.25">
      <c r="A187">
        <v>2018</v>
      </c>
      <c r="B187">
        <v>6</v>
      </c>
      <c r="C187" t="s">
        <v>246</v>
      </c>
      <c r="D187" s="68">
        <v>489219.95799999998</v>
      </c>
      <c r="E187" s="68">
        <v>286977.93599999999</v>
      </c>
      <c r="F187" s="68">
        <v>2129890.4409999996</v>
      </c>
      <c r="G187" s="68">
        <v>1235242.7250000001</v>
      </c>
      <c r="H187" s="68">
        <v>894647.71600000001</v>
      </c>
      <c r="I187" s="68">
        <v>185780.09400000001</v>
      </c>
      <c r="J187" s="68">
        <v>3091868.43</v>
      </c>
    </row>
    <row r="188" spans="1:10" x14ac:dyDescent="0.25">
      <c r="A188">
        <v>2018</v>
      </c>
      <c r="B188">
        <v>7</v>
      </c>
      <c r="C188" t="s">
        <v>248</v>
      </c>
      <c r="D188" s="68">
        <v>463336.52700000006</v>
      </c>
      <c r="E188" s="68">
        <v>5406786.5999999996</v>
      </c>
      <c r="F188" s="68">
        <v>5865826.5480000004</v>
      </c>
      <c r="G188" s="68">
        <v>4152173.2840000005</v>
      </c>
      <c r="H188" s="68">
        <v>1713653.264</v>
      </c>
      <c r="I188" s="68">
        <v>1609347.111</v>
      </c>
      <c r="J188" s="68">
        <v>13345296.786999999</v>
      </c>
    </row>
    <row r="189" spans="1:10" x14ac:dyDescent="0.25">
      <c r="A189">
        <v>2018</v>
      </c>
      <c r="B189">
        <v>8</v>
      </c>
      <c r="C189" t="s">
        <v>249</v>
      </c>
      <c r="D189" s="68">
        <v>454166.95899999997</v>
      </c>
      <c r="E189" s="68">
        <v>1409165.175</v>
      </c>
      <c r="F189" s="68">
        <v>3849761.328999999</v>
      </c>
      <c r="G189" s="68">
        <v>2597316.5349999997</v>
      </c>
      <c r="H189" s="68">
        <v>1252444.7939999998</v>
      </c>
      <c r="I189" s="68">
        <v>602650.50999999989</v>
      </c>
      <c r="J189" s="68">
        <v>6315743.9739999995</v>
      </c>
    </row>
    <row r="190" spans="1:10" x14ac:dyDescent="0.25">
      <c r="A190">
        <v>2018</v>
      </c>
      <c r="B190">
        <v>9</v>
      </c>
      <c r="C190" t="s">
        <v>251</v>
      </c>
      <c r="D190" s="68">
        <v>556831.73099999991</v>
      </c>
      <c r="E190" s="68">
        <v>660646.31499999994</v>
      </c>
      <c r="F190" s="68">
        <v>3193131.7309999997</v>
      </c>
      <c r="G190" s="68">
        <v>1873586.4789999998</v>
      </c>
      <c r="H190" s="68">
        <v>1319545.2519999999</v>
      </c>
      <c r="I190" s="68">
        <v>373882.62900000002</v>
      </c>
      <c r="J190" s="68">
        <v>4784492.4079999998</v>
      </c>
    </row>
    <row r="191" spans="1:10" x14ac:dyDescent="0.25">
      <c r="A191">
        <v>2018</v>
      </c>
      <c r="B191">
        <v>10</v>
      </c>
      <c r="C191" t="s">
        <v>252</v>
      </c>
      <c r="D191" s="68">
        <v>300698.39600000007</v>
      </c>
      <c r="E191" s="68">
        <v>449734.28399999999</v>
      </c>
      <c r="F191" s="68">
        <v>1716934.787</v>
      </c>
      <c r="G191" s="68">
        <v>1012366.62</v>
      </c>
      <c r="H191" s="68">
        <v>704568.1669999999</v>
      </c>
      <c r="I191" s="68">
        <v>204080.36499999999</v>
      </c>
      <c r="J191" s="68">
        <v>2671447.827</v>
      </c>
    </row>
    <row r="192" spans="1:10" x14ac:dyDescent="0.25">
      <c r="A192" t="s">
        <v>340</v>
      </c>
      <c r="D192" s="68">
        <v>4383171.1459999997</v>
      </c>
      <c r="E192" s="68">
        <v>37612827.159999996</v>
      </c>
      <c r="F192" s="68">
        <v>74265870.285000011</v>
      </c>
      <c r="G192" s="68">
        <v>56539190.177000009</v>
      </c>
      <c r="H192" s="68">
        <v>17726680.107999999</v>
      </c>
      <c r="I192" s="68">
        <v>20758186.278999999</v>
      </c>
      <c r="J192" s="68">
        <v>137020054.86999997</v>
      </c>
    </row>
    <row r="193" spans="1:10" x14ac:dyDescent="0.25">
      <c r="A193">
        <v>2019</v>
      </c>
      <c r="B193">
        <v>1</v>
      </c>
      <c r="C193" t="s">
        <v>240</v>
      </c>
      <c r="D193" s="68">
        <v>160200.79699999999</v>
      </c>
      <c r="E193" s="68">
        <v>10595039.823000001</v>
      </c>
      <c r="F193" s="68">
        <v>48106188.809999995</v>
      </c>
      <c r="G193" s="68">
        <v>39431889.526000001</v>
      </c>
      <c r="H193" s="68">
        <v>8674299.284</v>
      </c>
      <c r="I193" s="68">
        <v>17492229.067000002</v>
      </c>
      <c r="J193" s="68">
        <v>76353658.5</v>
      </c>
    </row>
    <row r="194" spans="1:10" x14ac:dyDescent="0.25">
      <c r="A194">
        <v>2019</v>
      </c>
      <c r="B194">
        <v>2</v>
      </c>
      <c r="C194" t="s">
        <v>241</v>
      </c>
      <c r="D194" s="68">
        <v>970459.76500000001</v>
      </c>
      <c r="E194" s="68">
        <v>167962.28399999999</v>
      </c>
      <c r="F194" s="68">
        <v>1340576.885</v>
      </c>
      <c r="G194" s="68">
        <v>847020.55199999991</v>
      </c>
      <c r="H194" s="68">
        <v>493556.33299999998</v>
      </c>
      <c r="I194" s="68">
        <v>158791.255</v>
      </c>
      <c r="J194" s="68">
        <v>2637790.1880000001</v>
      </c>
    </row>
    <row r="195" spans="1:10" x14ac:dyDescent="0.25">
      <c r="A195">
        <v>2019</v>
      </c>
      <c r="B195">
        <v>3</v>
      </c>
      <c r="C195" t="s">
        <v>242</v>
      </c>
      <c r="D195" s="68">
        <v>450132.21300000005</v>
      </c>
      <c r="E195" s="68">
        <v>297083.76699999999</v>
      </c>
      <c r="F195" s="68">
        <v>1831769.8679999998</v>
      </c>
      <c r="G195" s="68">
        <v>1146367.5869999998</v>
      </c>
      <c r="H195" s="68">
        <v>685402.28099999996</v>
      </c>
      <c r="I195" s="68">
        <v>223828.72499999998</v>
      </c>
      <c r="J195" s="68">
        <v>2802814.5720000002</v>
      </c>
    </row>
    <row r="196" spans="1:10" x14ac:dyDescent="0.25">
      <c r="A196">
        <v>2019</v>
      </c>
      <c r="B196">
        <v>4</v>
      </c>
      <c r="C196" t="s">
        <v>244</v>
      </c>
      <c r="D196" s="68">
        <v>363276.23599999998</v>
      </c>
      <c r="E196" s="68">
        <v>11142694.613</v>
      </c>
      <c r="F196" s="68">
        <v>6160116.6269999994</v>
      </c>
      <c r="G196" s="68">
        <v>4828767.3650000012</v>
      </c>
      <c r="H196" s="68">
        <v>1331349.2619999999</v>
      </c>
      <c r="I196" s="68">
        <v>405943.98099999997</v>
      </c>
      <c r="J196" s="68">
        <v>18072031.458000001</v>
      </c>
    </row>
    <row r="197" spans="1:10" x14ac:dyDescent="0.25">
      <c r="A197">
        <v>2019</v>
      </c>
      <c r="B197">
        <v>5</v>
      </c>
      <c r="C197" t="s">
        <v>245</v>
      </c>
      <c r="D197" s="68">
        <v>238022.685</v>
      </c>
      <c r="E197" s="68">
        <v>1286968.284</v>
      </c>
      <c r="F197" s="68">
        <v>4821191.7319999998</v>
      </c>
      <c r="G197" s="68">
        <v>3355052.4690000005</v>
      </c>
      <c r="H197" s="68">
        <v>1466139.2629999998</v>
      </c>
      <c r="I197" s="68">
        <v>831246.92599999998</v>
      </c>
      <c r="J197" s="68">
        <v>7177429.6290000007</v>
      </c>
    </row>
    <row r="198" spans="1:10" x14ac:dyDescent="0.25">
      <c r="A198">
        <v>2019</v>
      </c>
      <c r="B198">
        <v>6</v>
      </c>
      <c r="C198" t="s">
        <v>246</v>
      </c>
      <c r="D198" s="68">
        <v>307263.92099999997</v>
      </c>
      <c r="E198" s="68">
        <v>289447.18900000001</v>
      </c>
      <c r="F198" s="68">
        <v>2173547.2740000002</v>
      </c>
      <c r="G198" s="68">
        <v>1235020.0149999999</v>
      </c>
      <c r="H198" s="68">
        <v>938527.25900000008</v>
      </c>
      <c r="I198" s="68">
        <v>191265.22500000001</v>
      </c>
      <c r="J198" s="68">
        <v>2961523.6069999998</v>
      </c>
    </row>
    <row r="199" spans="1:10" x14ac:dyDescent="0.25">
      <c r="A199">
        <v>2019</v>
      </c>
      <c r="B199">
        <v>7</v>
      </c>
      <c r="C199" t="s">
        <v>248</v>
      </c>
      <c r="D199" s="68">
        <v>454480.75699999998</v>
      </c>
      <c r="E199" s="68">
        <v>4340475.574</v>
      </c>
      <c r="F199" s="68">
        <v>6187653.243999999</v>
      </c>
      <c r="G199" s="68">
        <v>4335963.7189999996</v>
      </c>
      <c r="H199" s="68">
        <v>1851689.5250000001</v>
      </c>
      <c r="I199" s="68">
        <v>1890065.1310000001</v>
      </c>
      <c r="J199" s="68">
        <v>12872674.706999999</v>
      </c>
    </row>
    <row r="200" spans="1:10" x14ac:dyDescent="0.25">
      <c r="A200">
        <v>2019</v>
      </c>
      <c r="B200">
        <v>8</v>
      </c>
      <c r="C200" t="s">
        <v>249</v>
      </c>
      <c r="D200" s="68">
        <v>409153.86300000001</v>
      </c>
      <c r="E200" s="68">
        <v>1359467.952</v>
      </c>
      <c r="F200" s="68">
        <v>4142503.1300000004</v>
      </c>
      <c r="G200" s="68">
        <v>2799768.3840000001</v>
      </c>
      <c r="H200" s="68">
        <v>1342734.7459999998</v>
      </c>
      <c r="I200" s="68">
        <v>661007.97300000023</v>
      </c>
      <c r="J200" s="68">
        <v>6572132.9180000005</v>
      </c>
    </row>
    <row r="201" spans="1:10" x14ac:dyDescent="0.25">
      <c r="A201">
        <v>2019</v>
      </c>
      <c r="B201">
        <v>9</v>
      </c>
      <c r="C201" t="s">
        <v>251</v>
      </c>
      <c r="D201" s="68">
        <v>528035.19699999993</v>
      </c>
      <c r="E201" s="68">
        <v>679737.77500000002</v>
      </c>
      <c r="F201" s="68">
        <v>3510452.2850000001</v>
      </c>
      <c r="G201" s="68">
        <v>2108196.4359999998</v>
      </c>
      <c r="H201" s="68">
        <v>1402255.8489999999</v>
      </c>
      <c r="I201" s="68">
        <v>447693.09499999997</v>
      </c>
      <c r="J201" s="68">
        <v>5165918.3530000001</v>
      </c>
    </row>
    <row r="202" spans="1:10" x14ac:dyDescent="0.25">
      <c r="A202">
        <v>2019</v>
      </c>
      <c r="B202">
        <v>10</v>
      </c>
      <c r="C202" t="s">
        <v>252</v>
      </c>
      <c r="D202" s="68">
        <v>270864.70300000004</v>
      </c>
      <c r="E202" s="68">
        <v>322887.01299999998</v>
      </c>
      <c r="F202" s="68">
        <v>1905172.1889999998</v>
      </c>
      <c r="G202" s="68">
        <v>1139263.9809999999</v>
      </c>
      <c r="H202" s="68">
        <v>765908.20799999998</v>
      </c>
      <c r="I202" s="68">
        <v>230697.59400000001</v>
      </c>
      <c r="J202" s="68">
        <v>2729621.4989999998</v>
      </c>
    </row>
    <row r="203" spans="1:10" x14ac:dyDescent="0.25">
      <c r="A203" t="s">
        <v>341</v>
      </c>
      <c r="D203" s="68">
        <v>4151890.1369999996</v>
      </c>
      <c r="E203" s="68">
        <v>30481764.274000004</v>
      </c>
      <c r="F203" s="68">
        <v>80179172.043999985</v>
      </c>
      <c r="G203" s="68">
        <v>61227310.033999994</v>
      </c>
      <c r="H203" s="68">
        <v>18951862.010000002</v>
      </c>
      <c r="I203" s="68">
        <v>22532768.972000003</v>
      </c>
      <c r="J203" s="68">
        <v>137345595.43099999</v>
      </c>
    </row>
    <row r="204" spans="1:10" x14ac:dyDescent="0.25">
      <c r="A204">
        <v>2020</v>
      </c>
      <c r="B204">
        <v>1</v>
      </c>
      <c r="C204" t="s">
        <v>240</v>
      </c>
      <c r="D204" s="68">
        <v>176742.89099999997</v>
      </c>
      <c r="E204" s="68">
        <v>14055769.225000001</v>
      </c>
      <c r="F204" s="68">
        <v>47234329.936999999</v>
      </c>
      <c r="G204" s="68">
        <v>38649237.241999999</v>
      </c>
      <c r="H204" s="68">
        <v>8585092.6950000003</v>
      </c>
      <c r="I204" s="68">
        <v>18240009.685000002</v>
      </c>
      <c r="J204" s="68">
        <v>79706851.736999989</v>
      </c>
    </row>
    <row r="205" spans="1:10" x14ac:dyDescent="0.25">
      <c r="A205">
        <v>2020</v>
      </c>
      <c r="B205">
        <v>2</v>
      </c>
      <c r="C205" t="s">
        <v>241</v>
      </c>
      <c r="D205" s="68">
        <v>1011239.036</v>
      </c>
      <c r="E205" s="68">
        <v>255368.88800000001</v>
      </c>
      <c r="F205" s="68">
        <v>1346460.03</v>
      </c>
      <c r="G205" s="68">
        <v>835240.4879999999</v>
      </c>
      <c r="H205" s="68">
        <v>511219.54199999996</v>
      </c>
      <c r="I205" s="68">
        <v>174667.486</v>
      </c>
      <c r="J205" s="68">
        <v>2787735.4419999998</v>
      </c>
    </row>
    <row r="206" spans="1:10" x14ac:dyDescent="0.25">
      <c r="A206">
        <v>2020</v>
      </c>
      <c r="B206">
        <v>3</v>
      </c>
      <c r="C206" t="s">
        <v>242</v>
      </c>
      <c r="D206" s="68">
        <v>581634.23300000001</v>
      </c>
      <c r="E206" s="68">
        <v>395497.24199999997</v>
      </c>
      <c r="F206" s="68">
        <v>1907728.2420000001</v>
      </c>
      <c r="G206" s="68">
        <v>1200233.148</v>
      </c>
      <c r="H206" s="68">
        <v>707495.09399999992</v>
      </c>
      <c r="I206" s="68">
        <v>253792.37099999998</v>
      </c>
      <c r="J206" s="68">
        <v>3138652.088</v>
      </c>
    </row>
    <row r="207" spans="1:10" x14ac:dyDescent="0.25">
      <c r="A207">
        <v>2020</v>
      </c>
      <c r="B207">
        <v>4</v>
      </c>
      <c r="C207" t="s">
        <v>244</v>
      </c>
      <c r="D207" s="68">
        <v>418459.02799999999</v>
      </c>
      <c r="E207" s="68">
        <v>7155017.1979999999</v>
      </c>
      <c r="F207" s="68">
        <v>4870913.2479999997</v>
      </c>
      <c r="G207" s="68">
        <v>3482101.1310000001</v>
      </c>
      <c r="H207" s="68">
        <v>1388812.1170000001</v>
      </c>
      <c r="I207" s="68">
        <v>436235.79099999997</v>
      </c>
      <c r="J207" s="68">
        <v>12880625.267999999</v>
      </c>
    </row>
    <row r="208" spans="1:10" x14ac:dyDescent="0.25">
      <c r="A208">
        <v>2020</v>
      </c>
      <c r="B208">
        <v>5</v>
      </c>
      <c r="C208" t="s">
        <v>245</v>
      </c>
      <c r="D208" s="68">
        <v>326486.34099999996</v>
      </c>
      <c r="E208" s="68">
        <v>1751878.9129999999</v>
      </c>
      <c r="F208" s="68">
        <v>4874759.6979999989</v>
      </c>
      <c r="G208" s="68">
        <v>3374536.2590000005</v>
      </c>
      <c r="H208" s="68">
        <v>1500223.439</v>
      </c>
      <c r="I208" s="68">
        <v>938894.39500000025</v>
      </c>
      <c r="J208" s="68">
        <v>7892019.347000001</v>
      </c>
    </row>
    <row r="209" spans="1:10" x14ac:dyDescent="0.25">
      <c r="A209">
        <v>2020</v>
      </c>
      <c r="B209">
        <v>6</v>
      </c>
      <c r="C209" t="s">
        <v>246</v>
      </c>
      <c r="D209" s="68">
        <v>573115.7080000001</v>
      </c>
      <c r="E209" s="68">
        <v>365299.17599999998</v>
      </c>
      <c r="F209" s="68">
        <v>2291214.9619999998</v>
      </c>
      <c r="G209" s="68">
        <v>1345780.2650000001</v>
      </c>
      <c r="H209" s="68">
        <v>945434.69700000016</v>
      </c>
      <c r="I209" s="68">
        <v>238521.51199999999</v>
      </c>
      <c r="J209" s="68">
        <v>3468151.358</v>
      </c>
    </row>
    <row r="210" spans="1:10" x14ac:dyDescent="0.25">
      <c r="A210">
        <v>2020</v>
      </c>
      <c r="B210">
        <v>7</v>
      </c>
      <c r="C210" t="s">
        <v>248</v>
      </c>
      <c r="D210" s="68">
        <v>559377.83900000004</v>
      </c>
      <c r="E210" s="68">
        <v>4440447.1009999998</v>
      </c>
      <c r="F210" s="68">
        <v>5936606.4520000014</v>
      </c>
      <c r="G210" s="68">
        <v>4083878.5130000007</v>
      </c>
      <c r="H210" s="68">
        <v>1852727.9390000002</v>
      </c>
      <c r="I210" s="68">
        <v>1841928.5550000002</v>
      </c>
      <c r="J210" s="68">
        <v>12778359.947000001</v>
      </c>
    </row>
    <row r="211" spans="1:10" x14ac:dyDescent="0.25">
      <c r="A211">
        <v>2020</v>
      </c>
      <c r="B211">
        <v>8</v>
      </c>
      <c r="C211" t="s">
        <v>249</v>
      </c>
      <c r="D211" s="68">
        <v>531565.9580000001</v>
      </c>
      <c r="E211" s="68">
        <v>1644327.0799999998</v>
      </c>
      <c r="F211" s="68">
        <v>4159660.7359999991</v>
      </c>
      <c r="G211" s="68">
        <v>2774032.6040000003</v>
      </c>
      <c r="H211" s="68">
        <v>1385628.132</v>
      </c>
      <c r="I211" s="68">
        <v>656942.67299999995</v>
      </c>
      <c r="J211" s="68">
        <v>6992496.4460000005</v>
      </c>
    </row>
    <row r="212" spans="1:10" x14ac:dyDescent="0.25">
      <c r="A212">
        <v>2020</v>
      </c>
      <c r="B212">
        <v>9</v>
      </c>
      <c r="C212" t="s">
        <v>251</v>
      </c>
      <c r="D212" s="68">
        <v>676865.34899999993</v>
      </c>
      <c r="E212" s="68">
        <v>798938.48600000003</v>
      </c>
      <c r="F212" s="68">
        <v>3543407.7110000001</v>
      </c>
      <c r="G212" s="68">
        <v>2099614.642</v>
      </c>
      <c r="H212" s="68">
        <v>1443793.0689999999</v>
      </c>
      <c r="I212" s="68">
        <v>527525.47699999996</v>
      </c>
      <c r="J212" s="68">
        <v>5546737.023</v>
      </c>
    </row>
    <row r="213" spans="1:10" x14ac:dyDescent="0.25">
      <c r="A213">
        <v>2020</v>
      </c>
      <c r="B213">
        <v>10</v>
      </c>
      <c r="C213" t="s">
        <v>252</v>
      </c>
      <c r="D213" s="68">
        <v>367833.23599999998</v>
      </c>
      <c r="E213" s="68">
        <v>606289.70699999994</v>
      </c>
      <c r="F213" s="68">
        <v>2002915.0229999998</v>
      </c>
      <c r="G213" s="68">
        <v>1229523.6140000001</v>
      </c>
      <c r="H213" s="68">
        <v>773391.4090000001</v>
      </c>
      <c r="I213" s="68">
        <v>277255.74200000003</v>
      </c>
      <c r="J213" s="68">
        <v>3254293.7049999996</v>
      </c>
    </row>
    <row r="214" spans="1:10" x14ac:dyDescent="0.25">
      <c r="A214" t="s">
        <v>343</v>
      </c>
      <c r="D214" s="68">
        <v>5223319.6189999999</v>
      </c>
      <c r="E214" s="68">
        <v>31468833.015999999</v>
      </c>
      <c r="F214" s="68">
        <v>78167996.039000005</v>
      </c>
      <c r="G214" s="68">
        <v>59074177.906000003</v>
      </c>
      <c r="H214" s="68">
        <v>19093818.133000001</v>
      </c>
      <c r="I214" s="68">
        <v>23585773.686999999</v>
      </c>
      <c r="J214" s="68">
        <v>138445922.361</v>
      </c>
    </row>
  </sheetData>
  <pageMargins left="0.511811024" right="0.511811024" top="0.78740157499999996" bottom="0.78740157499999996" header="0.31496062000000002" footer="0.3149606200000000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Planilha18"/>
  <dimension ref="A2:U103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5" x14ac:dyDescent="0.25"/>
  <cols>
    <col min="1" max="1" width="29.5703125" customWidth="1"/>
    <col min="2" max="21" width="7.7109375" bestFit="1" customWidth="1"/>
  </cols>
  <sheetData>
    <row r="2" spans="1:21" x14ac:dyDescent="0.25">
      <c r="A2" s="109" t="s">
        <v>314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</row>
    <row r="3" spans="1:21" x14ac:dyDescent="0.25">
      <c r="B3" s="108">
        <v>2002</v>
      </c>
      <c r="C3" s="108">
        <v>2003</v>
      </c>
      <c r="D3" s="108">
        <v>2004</v>
      </c>
      <c r="E3" s="108">
        <v>2005</v>
      </c>
      <c r="F3" s="108">
        <v>2006</v>
      </c>
      <c r="G3" s="108">
        <v>2007</v>
      </c>
      <c r="H3" s="108">
        <v>2008</v>
      </c>
      <c r="I3" s="108">
        <v>2009</v>
      </c>
      <c r="J3" s="108">
        <v>2010</v>
      </c>
      <c r="K3" s="108">
        <v>2011</v>
      </c>
      <c r="L3" s="108">
        <v>2012</v>
      </c>
      <c r="M3" s="108">
        <v>2013</v>
      </c>
      <c r="N3" s="108">
        <v>2014</v>
      </c>
      <c r="O3" s="108">
        <v>2015</v>
      </c>
      <c r="P3" s="108">
        <v>2016</v>
      </c>
      <c r="Q3" s="108">
        <v>2017</v>
      </c>
      <c r="R3" s="108">
        <v>2018</v>
      </c>
      <c r="S3" s="108">
        <v>2019</v>
      </c>
      <c r="T3" s="108">
        <v>2020</v>
      </c>
      <c r="U3" s="108" t="s">
        <v>337</v>
      </c>
    </row>
    <row r="4" spans="1:21" x14ac:dyDescent="0.25">
      <c r="A4" s="1">
        <v>1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</row>
    <row r="5" spans="1:21" x14ac:dyDescent="0.25">
      <c r="A5" s="105" t="s">
        <v>240</v>
      </c>
      <c r="B5" s="106">
        <v>11292.239668194543</v>
      </c>
      <c r="C5" s="106">
        <v>12690.548611052165</v>
      </c>
      <c r="D5" s="106">
        <v>15996.620333685823</v>
      </c>
      <c r="E5" s="106">
        <v>18030.930755426074</v>
      </c>
      <c r="F5" s="106">
        <v>19988.714422499404</v>
      </c>
      <c r="G5" s="106">
        <v>22920.569172169271</v>
      </c>
      <c r="H5" s="106">
        <v>26149.176685725412</v>
      </c>
      <c r="I5" s="106">
        <v>25009.488363596465</v>
      </c>
      <c r="J5" s="106">
        <v>29595.361245271106</v>
      </c>
      <c r="K5" s="106">
        <v>33053.101640527551</v>
      </c>
      <c r="L5" s="106">
        <v>34395.746683374651</v>
      </c>
      <c r="M5" s="106">
        <v>31487.608473535209</v>
      </c>
      <c r="N5" s="106">
        <v>34211.422425396588</v>
      </c>
      <c r="O5" s="106">
        <v>33690.37398336528</v>
      </c>
      <c r="P5" s="106">
        <v>32567.175899762489</v>
      </c>
      <c r="Q5" s="106">
        <v>31902.00372204449</v>
      </c>
      <c r="R5" s="106">
        <v>39669.322439773467</v>
      </c>
      <c r="S5" s="106">
        <v>38575.370692307573</v>
      </c>
      <c r="T5" s="106">
        <v>39724.598993962572</v>
      </c>
      <c r="U5" s="106" t="e">
        <v>#DIV/0!</v>
      </c>
    </row>
    <row r="6" spans="1:21" x14ac:dyDescent="0.25">
      <c r="A6" s="107" t="s">
        <v>68</v>
      </c>
      <c r="B6" s="106">
        <v>4849.568816410906</v>
      </c>
      <c r="C6" s="106">
        <v>5655.2555327844721</v>
      </c>
      <c r="D6" s="106">
        <v>6799.1207709305882</v>
      </c>
      <c r="E6" s="106">
        <v>8299.4695489737132</v>
      </c>
      <c r="F6" s="106">
        <v>8212.0895839449604</v>
      </c>
      <c r="G6" s="106">
        <v>10151.61029180784</v>
      </c>
      <c r="H6" s="106">
        <v>12196.693433477698</v>
      </c>
      <c r="I6" s="106">
        <v>11955.636305243277</v>
      </c>
      <c r="J6" s="106">
        <v>14934.624346221193</v>
      </c>
      <c r="K6" s="106">
        <v>17772.827183662994</v>
      </c>
      <c r="L6" s="106">
        <v>19515.911310299038</v>
      </c>
      <c r="M6" s="106">
        <v>18358.221313175909</v>
      </c>
      <c r="N6" s="106">
        <v>22500.178224667798</v>
      </c>
      <c r="O6" s="106">
        <v>21198.344990335303</v>
      </c>
      <c r="P6" s="106">
        <v>19241.420517860435</v>
      </c>
      <c r="Q6" s="106">
        <v>20659.679581173456</v>
      </c>
      <c r="R6" s="106">
        <v>24839.572224731444</v>
      </c>
      <c r="S6" s="106">
        <v>26129.304722189438</v>
      </c>
      <c r="T6" s="106">
        <v>26634.354826694314</v>
      </c>
      <c r="U6" s="106" t="e">
        <v>#DIV/0!</v>
      </c>
    </row>
    <row r="7" spans="1:21" x14ac:dyDescent="0.25">
      <c r="A7" s="107" t="s">
        <v>90</v>
      </c>
      <c r="B7" s="106">
        <v>5613.5209206559302</v>
      </c>
      <c r="C7" s="106">
        <v>5908.4231240539184</v>
      </c>
      <c r="D7" s="106">
        <v>8367.9698228128455</v>
      </c>
      <c r="E7" s="106">
        <v>8526.0986049031562</v>
      </c>
      <c r="F7" s="106">
        <v>21812.1276355921</v>
      </c>
      <c r="G7" s="106">
        <v>24032.192057334472</v>
      </c>
      <c r="H7" s="106">
        <v>24435.576434108527</v>
      </c>
      <c r="I7" s="106">
        <v>16090.777189458951</v>
      </c>
      <c r="J7" s="106">
        <v>22192.345254874326</v>
      </c>
      <c r="K7" s="106">
        <v>26051.498673127961</v>
      </c>
      <c r="L7" s="106">
        <v>24235.747447822141</v>
      </c>
      <c r="M7" s="106">
        <v>24165.36997444856</v>
      </c>
      <c r="N7" s="106">
        <v>23248.379882563189</v>
      </c>
      <c r="O7" s="106">
        <v>21690.880660495372</v>
      </c>
      <c r="P7" s="106">
        <v>18050.744307027875</v>
      </c>
      <c r="Q7" s="106">
        <v>20325.288625523921</v>
      </c>
      <c r="R7" s="106">
        <v>21243.480271592045</v>
      </c>
      <c r="S7" s="106">
        <v>18803.074015528386</v>
      </c>
      <c r="T7" s="106">
        <v>18345.922453070896</v>
      </c>
      <c r="U7" s="106" t="e">
        <v>#DIV/0!</v>
      </c>
    </row>
    <row r="8" spans="1:21" x14ac:dyDescent="0.25">
      <c r="A8" s="107" t="s">
        <v>38</v>
      </c>
      <c r="B8" s="106">
        <v>4820.2220094879485</v>
      </c>
      <c r="C8" s="106">
        <v>5077.5800618925878</v>
      </c>
      <c r="D8" s="106">
        <v>5761.4819324315058</v>
      </c>
      <c r="E8" s="106">
        <v>6240.1907321435365</v>
      </c>
      <c r="F8" s="106">
        <v>7785.4019700332956</v>
      </c>
      <c r="G8" s="106">
        <v>8693.6515554739817</v>
      </c>
      <c r="H8" s="106">
        <v>9174.4543559008089</v>
      </c>
      <c r="I8" s="106">
        <v>10938.96602062487</v>
      </c>
      <c r="J8" s="106">
        <v>12181.718465793001</v>
      </c>
      <c r="K8" s="106">
        <v>13162.074505315108</v>
      </c>
      <c r="L8" s="106">
        <v>15238.556289179865</v>
      </c>
      <c r="M8" s="106">
        <v>15524.272708508919</v>
      </c>
      <c r="N8" s="106">
        <v>16108.052881683268</v>
      </c>
      <c r="O8" s="106">
        <v>17070.830370110685</v>
      </c>
      <c r="P8" s="106">
        <v>17124.798783599166</v>
      </c>
      <c r="Q8" s="106">
        <v>17545.946048422455</v>
      </c>
      <c r="R8" s="106">
        <v>17563.486550877366</v>
      </c>
      <c r="S8" s="106">
        <v>18971.236658951293</v>
      </c>
      <c r="T8" s="106">
        <v>18272.894073448511</v>
      </c>
      <c r="U8" s="106" t="e">
        <v>#DIV/0!</v>
      </c>
    </row>
    <row r="9" spans="1:21" x14ac:dyDescent="0.25">
      <c r="A9" s="107" t="s">
        <v>175</v>
      </c>
      <c r="B9" s="106">
        <v>13180.479726094685</v>
      </c>
      <c r="C9" s="106">
        <v>15793.282229033854</v>
      </c>
      <c r="D9" s="106">
        <v>20513.031382901507</v>
      </c>
      <c r="E9" s="106">
        <v>21745.344277438548</v>
      </c>
      <c r="F9" s="106">
        <v>26296.622030073278</v>
      </c>
      <c r="G9" s="106">
        <v>29627.980034771779</v>
      </c>
      <c r="H9" s="106">
        <v>31185.794728945231</v>
      </c>
      <c r="I9" s="106">
        <v>27414.409735401099</v>
      </c>
      <c r="J9" s="106">
        <v>31877.378502115684</v>
      </c>
      <c r="K9" s="106">
        <v>33985.387811907342</v>
      </c>
      <c r="L9" s="106">
        <v>35432.490587336033</v>
      </c>
      <c r="M9" s="106">
        <v>33087.969528244153</v>
      </c>
      <c r="N9" s="106">
        <v>36824.414159117434</v>
      </c>
      <c r="O9" s="106">
        <v>36648.338490160204</v>
      </c>
      <c r="P9" s="106">
        <v>37099.678635685646</v>
      </c>
      <c r="Q9" s="106">
        <v>36996.762252844106</v>
      </c>
      <c r="R9" s="106">
        <v>49302.312899184006</v>
      </c>
      <c r="S9" s="106">
        <v>46996.448663793934</v>
      </c>
      <c r="T9" s="106">
        <v>47567.819528108645</v>
      </c>
      <c r="U9" s="106" t="e">
        <v>#DIV/0!</v>
      </c>
    </row>
    <row r="10" spans="1:21" x14ac:dyDescent="0.25">
      <c r="A10" s="107" t="s">
        <v>183</v>
      </c>
      <c r="B10" s="106">
        <v>6367.4582739908783</v>
      </c>
      <c r="C10" s="106">
        <v>8467.6364152114184</v>
      </c>
      <c r="D10" s="106">
        <v>8693.3120609902344</v>
      </c>
      <c r="E10" s="106">
        <v>10212.428857344679</v>
      </c>
      <c r="F10" s="106">
        <v>9317.0970811239422</v>
      </c>
      <c r="G10" s="106">
        <v>10963.425328907349</v>
      </c>
      <c r="H10" s="106">
        <v>12802.971773188683</v>
      </c>
      <c r="I10" s="106">
        <v>14445.735323612093</v>
      </c>
      <c r="J10" s="106">
        <v>13040.308804750843</v>
      </c>
      <c r="K10" s="106">
        <v>16265.622131495871</v>
      </c>
      <c r="L10" s="106">
        <v>19721.288515993707</v>
      </c>
      <c r="M10" s="106">
        <v>21489.397185051654</v>
      </c>
      <c r="N10" s="106">
        <v>21948.575561253714</v>
      </c>
      <c r="O10" s="106">
        <v>24299.782077611781</v>
      </c>
      <c r="P10" s="106">
        <v>27523.403333685823</v>
      </c>
      <c r="Q10" s="106">
        <v>27899.851450974264</v>
      </c>
      <c r="R10" s="106">
        <v>34180.887777113603</v>
      </c>
      <c r="S10" s="106">
        <v>37579.769986835207</v>
      </c>
      <c r="T10" s="106">
        <v>45523.897798742139</v>
      </c>
      <c r="U10" s="106" t="e">
        <v>#DIV/0!</v>
      </c>
    </row>
    <row r="11" spans="1:21" x14ac:dyDescent="0.25">
      <c r="A11" s="107" t="s">
        <v>189</v>
      </c>
      <c r="B11" s="106">
        <v>7610.135362671097</v>
      </c>
      <c r="C11" s="106">
        <v>8830.1894817480261</v>
      </c>
      <c r="D11" s="106">
        <v>10205.358578423777</v>
      </c>
      <c r="E11" s="106">
        <v>10371.672842605651</v>
      </c>
      <c r="F11" s="106">
        <v>11567.854662607862</v>
      </c>
      <c r="G11" s="106">
        <v>13642.373797944068</v>
      </c>
      <c r="H11" s="106">
        <v>15276.599336570333</v>
      </c>
      <c r="I11" s="106">
        <v>17179.563100293075</v>
      </c>
      <c r="J11" s="106">
        <v>19132.534095844796</v>
      </c>
      <c r="K11" s="106">
        <v>20638.843436051578</v>
      </c>
      <c r="L11" s="106">
        <v>23024.183744834663</v>
      </c>
      <c r="M11" s="106">
        <v>21939.915995803607</v>
      </c>
      <c r="N11" s="106">
        <v>23585.326247074234</v>
      </c>
      <c r="O11" s="106">
        <v>23522.544244249752</v>
      </c>
      <c r="P11" s="106">
        <v>23035.487835234664</v>
      </c>
      <c r="Q11" s="106">
        <v>22532.444283164881</v>
      </c>
      <c r="R11" s="106">
        <v>25165.297082730023</v>
      </c>
      <c r="S11" s="106">
        <v>25716.547809200587</v>
      </c>
      <c r="T11" s="106">
        <v>25115.273581010326</v>
      </c>
      <c r="U11" s="106" t="e">
        <v>#DIV/0!</v>
      </c>
    </row>
    <row r="12" spans="1:21" x14ac:dyDescent="0.25">
      <c r="A12" s="107" t="s">
        <v>71</v>
      </c>
      <c r="B12" s="106">
        <v>24005.835514118593</v>
      </c>
      <c r="C12" s="106">
        <v>25237.298417555259</v>
      </c>
      <c r="D12" s="106">
        <v>33318.207394340032</v>
      </c>
      <c r="E12" s="106">
        <v>40104.215737028899</v>
      </c>
      <c r="F12" s="106">
        <v>42430.462897961115</v>
      </c>
      <c r="G12" s="106">
        <v>47527.096942447184</v>
      </c>
      <c r="H12" s="106">
        <v>57823.662654924054</v>
      </c>
      <c r="I12" s="106">
        <v>54059.858284711205</v>
      </c>
      <c r="J12" s="106">
        <v>65090.628158290143</v>
      </c>
      <c r="K12" s="106">
        <v>73985.784364921376</v>
      </c>
      <c r="L12" s="106">
        <v>73003.886127469523</v>
      </c>
      <c r="M12" s="106">
        <v>63886.7005179919</v>
      </c>
      <c r="N12" s="106">
        <v>66565.89834537523</v>
      </c>
      <c r="O12" s="106">
        <v>64800.101670530385</v>
      </c>
      <c r="P12" s="106">
        <v>60411.378751512289</v>
      </c>
      <c r="Q12" s="106">
        <v>55769.343779258692</v>
      </c>
      <c r="R12" s="106">
        <v>71226.563163785671</v>
      </c>
      <c r="S12" s="106">
        <v>65332.320574321246</v>
      </c>
      <c r="T12" s="106">
        <v>69628.400065599766</v>
      </c>
      <c r="U12" s="106" t="e">
        <v>#DIV/0!</v>
      </c>
    </row>
    <row r="13" spans="1:21" x14ac:dyDescent="0.25">
      <c r="A13" s="1">
        <v>2</v>
      </c>
      <c r="B13" s="106"/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</row>
    <row r="14" spans="1:21" x14ac:dyDescent="0.25">
      <c r="A14" s="105" t="s">
        <v>241</v>
      </c>
      <c r="B14" s="106">
        <v>4453.7891262481771</v>
      </c>
      <c r="C14" s="106">
        <v>5139.0811376454003</v>
      </c>
      <c r="D14" s="106">
        <v>5719.2294228592991</v>
      </c>
      <c r="E14" s="106">
        <v>6793.7586482341403</v>
      </c>
      <c r="F14" s="106">
        <v>7561.1982819424993</v>
      </c>
      <c r="G14" s="106">
        <v>8532.1779831800322</v>
      </c>
      <c r="H14" s="106">
        <v>9764.745114254627</v>
      </c>
      <c r="I14" s="106">
        <v>11256.278749837389</v>
      </c>
      <c r="J14" s="106">
        <v>12052.077629928266</v>
      </c>
      <c r="K14" s="106">
        <v>13550.522476168111</v>
      </c>
      <c r="L14" s="106">
        <v>16342.656749891052</v>
      </c>
      <c r="M14" s="106">
        <v>16865.346247480695</v>
      </c>
      <c r="N14" s="106">
        <v>19219.329095359371</v>
      </c>
      <c r="O14" s="106">
        <v>19968.359885025791</v>
      </c>
      <c r="P14" s="106">
        <v>20769.040969817892</v>
      </c>
      <c r="Q14" s="106">
        <v>24249.44878897442</v>
      </c>
      <c r="R14" s="106">
        <v>24742.258115668854</v>
      </c>
      <c r="S14" s="106">
        <v>26151.430491939802</v>
      </c>
      <c r="T14" s="106">
        <v>27478.097660985874</v>
      </c>
      <c r="U14" s="106" t="e">
        <v>#DIV/0!</v>
      </c>
    </row>
    <row r="15" spans="1:21" x14ac:dyDescent="0.25">
      <c r="A15" s="107" t="s">
        <v>105</v>
      </c>
      <c r="B15" s="106">
        <v>3778.966659876417</v>
      </c>
      <c r="C15" s="106">
        <v>4098.0291896993394</v>
      </c>
      <c r="D15" s="106">
        <v>4429.7990039840633</v>
      </c>
      <c r="E15" s="106">
        <v>5534.7616068488642</v>
      </c>
      <c r="F15" s="106">
        <v>6476.4459830176365</v>
      </c>
      <c r="G15" s="106">
        <v>7857.6870542468123</v>
      </c>
      <c r="H15" s="106">
        <v>7635.4989445538977</v>
      </c>
      <c r="I15" s="106">
        <v>8036.2920753651824</v>
      </c>
      <c r="J15" s="106">
        <v>9151.3865147870383</v>
      </c>
      <c r="K15" s="106">
        <v>12198.57623874672</v>
      </c>
      <c r="L15" s="106">
        <v>14713.619886363636</v>
      </c>
      <c r="M15" s="106">
        <v>12692.494273780652</v>
      </c>
      <c r="N15" s="106">
        <v>13324.073402534375</v>
      </c>
      <c r="O15" s="106">
        <v>14772.620405961292</v>
      </c>
      <c r="P15" s="106">
        <v>16600.892254756443</v>
      </c>
      <c r="Q15" s="106">
        <v>16979.757678029026</v>
      </c>
      <c r="R15" s="106">
        <v>17076.286767311642</v>
      </c>
      <c r="S15" s="106">
        <v>18495.338831224228</v>
      </c>
      <c r="T15" s="106">
        <v>19704.260286671895</v>
      </c>
      <c r="U15" s="106" t="e">
        <v>#DIV/0!</v>
      </c>
    </row>
    <row r="16" spans="1:21" x14ac:dyDescent="0.25">
      <c r="A16" s="107" t="s">
        <v>112</v>
      </c>
      <c r="B16" s="106">
        <v>3393.2956536677548</v>
      </c>
      <c r="C16" s="106">
        <v>3659.3659201226264</v>
      </c>
      <c r="D16" s="106">
        <v>4043.1261502425959</v>
      </c>
      <c r="E16" s="106">
        <v>4401.6975395576173</v>
      </c>
      <c r="F16" s="106">
        <v>5548.5712644621308</v>
      </c>
      <c r="G16" s="106">
        <v>7101.0066231431547</v>
      </c>
      <c r="H16" s="106">
        <v>9310.2086357714488</v>
      </c>
      <c r="I16" s="106">
        <v>10318.018936908222</v>
      </c>
      <c r="J16" s="106">
        <v>10697.412829703153</v>
      </c>
      <c r="K16" s="106">
        <v>11863.885793357933</v>
      </c>
      <c r="L16" s="106">
        <v>13586.531808500788</v>
      </c>
      <c r="M16" s="106">
        <v>14713.838047405057</v>
      </c>
      <c r="N16" s="106">
        <v>16290.063168124394</v>
      </c>
      <c r="O16" s="106">
        <v>17337.295508902473</v>
      </c>
      <c r="P16" s="106">
        <v>18180.010214050981</v>
      </c>
      <c r="Q16" s="106">
        <v>18793.777668952007</v>
      </c>
      <c r="R16" s="106">
        <v>20812.671720500992</v>
      </c>
      <c r="S16" s="106">
        <v>19243.27598294647</v>
      </c>
      <c r="T16" s="106">
        <v>20637.282161234991</v>
      </c>
      <c r="U16" s="106" t="e">
        <v>#DIV/0!</v>
      </c>
    </row>
    <row r="17" spans="1:21" x14ac:dyDescent="0.25">
      <c r="A17" s="107" t="s">
        <v>161</v>
      </c>
      <c r="B17" s="106">
        <v>4093.3792859945079</v>
      </c>
      <c r="C17" s="106">
        <v>4207.0320751786267</v>
      </c>
      <c r="D17" s="106">
        <v>4836.1009809139987</v>
      </c>
      <c r="E17" s="106">
        <v>5438.0791550778022</v>
      </c>
      <c r="F17" s="106">
        <v>5826.0212576185513</v>
      </c>
      <c r="G17" s="106">
        <v>6997.5687909952221</v>
      </c>
      <c r="H17" s="106">
        <v>7143.2293549147489</v>
      </c>
      <c r="I17" s="106">
        <v>7513.0613670250341</v>
      </c>
      <c r="J17" s="106">
        <v>8858.047409220726</v>
      </c>
      <c r="K17" s="106">
        <v>10001.000245438925</v>
      </c>
      <c r="L17" s="106">
        <v>10676.205619726385</v>
      </c>
      <c r="M17" s="106">
        <v>11861.795435137024</v>
      </c>
      <c r="N17" s="106">
        <v>13456.214546301329</v>
      </c>
      <c r="O17" s="106">
        <v>13531.477532013969</v>
      </c>
      <c r="P17" s="106">
        <v>15478.085667727166</v>
      </c>
      <c r="Q17" s="106">
        <v>15339.03025835984</v>
      </c>
      <c r="R17" s="106">
        <v>16331.610894308944</v>
      </c>
      <c r="S17" s="106">
        <v>16808.028795811519</v>
      </c>
      <c r="T17" s="106">
        <v>23088.299991801261</v>
      </c>
      <c r="U17" s="106" t="e">
        <v>#DIV/0!</v>
      </c>
    </row>
    <row r="18" spans="1:21" x14ac:dyDescent="0.25">
      <c r="A18" s="107" t="s">
        <v>163</v>
      </c>
      <c r="B18" s="106">
        <v>5181.1692168916215</v>
      </c>
      <c r="C18" s="106">
        <v>6506.1153593698718</v>
      </c>
      <c r="D18" s="106">
        <v>7278.3488717997407</v>
      </c>
      <c r="E18" s="106">
        <v>8964.7765330188668</v>
      </c>
      <c r="F18" s="106">
        <v>9152.8288576300092</v>
      </c>
      <c r="G18" s="106">
        <v>9981.2400062804209</v>
      </c>
      <c r="H18" s="106">
        <v>12147.670521094778</v>
      </c>
      <c r="I18" s="106">
        <v>15017.000442203946</v>
      </c>
      <c r="J18" s="106">
        <v>15181.228099947335</v>
      </c>
      <c r="K18" s="106">
        <v>16124.811106935329</v>
      </c>
      <c r="L18" s="106">
        <v>20790.934242112486</v>
      </c>
      <c r="M18" s="106">
        <v>22309.967948038178</v>
      </c>
      <c r="N18" s="106">
        <v>26718.70472708279</v>
      </c>
      <c r="O18" s="106">
        <v>26629.4122007722</v>
      </c>
      <c r="P18" s="106">
        <v>26483.820362473351</v>
      </c>
      <c r="Q18" s="106">
        <v>34266.354563213783</v>
      </c>
      <c r="R18" s="106">
        <v>34373.611734296974</v>
      </c>
      <c r="S18" s="106">
        <v>36770.415794810913</v>
      </c>
      <c r="T18" s="106">
        <v>37073.21092283311</v>
      </c>
      <c r="U18" s="106" t="e">
        <v>#DIV/0!</v>
      </c>
    </row>
    <row r="19" spans="1:21" x14ac:dyDescent="0.25">
      <c r="A19" s="107" t="s">
        <v>107</v>
      </c>
      <c r="B19" s="106">
        <v>4699.4402213134472</v>
      </c>
      <c r="C19" s="106">
        <v>5290.8855280187909</v>
      </c>
      <c r="D19" s="106">
        <v>5804.9706959706964</v>
      </c>
      <c r="E19" s="106">
        <v>6607.4951442512674</v>
      </c>
      <c r="F19" s="106">
        <v>8137.0144838648812</v>
      </c>
      <c r="G19" s="106">
        <v>8398.086476039447</v>
      </c>
      <c r="H19" s="106">
        <v>9222.8633537378901</v>
      </c>
      <c r="I19" s="106">
        <v>10088.176694629254</v>
      </c>
      <c r="J19" s="106">
        <v>11498.935823974331</v>
      </c>
      <c r="K19" s="106">
        <v>13171.513506114256</v>
      </c>
      <c r="L19" s="106">
        <v>14807.390911156555</v>
      </c>
      <c r="M19" s="106">
        <v>14536.859081597815</v>
      </c>
      <c r="N19" s="106">
        <v>15306.396565613739</v>
      </c>
      <c r="O19" s="106">
        <v>17057.344638719191</v>
      </c>
      <c r="P19" s="106">
        <v>18004.4186416548</v>
      </c>
      <c r="Q19" s="106">
        <v>19415.504432882415</v>
      </c>
      <c r="R19" s="106">
        <v>19165.078659370723</v>
      </c>
      <c r="S19" s="106">
        <v>20449.171216617211</v>
      </c>
      <c r="T19" s="106">
        <v>20767.544258978247</v>
      </c>
      <c r="U19" s="106" t="e">
        <v>#DIV/0!</v>
      </c>
    </row>
    <row r="20" spans="1:21" x14ac:dyDescent="0.25">
      <c r="A20" s="1">
        <v>3</v>
      </c>
      <c r="B20" s="106"/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</row>
    <row r="21" spans="1:21" x14ac:dyDescent="0.25">
      <c r="A21" s="105" t="s">
        <v>242</v>
      </c>
      <c r="B21" s="106">
        <v>3985.8814270314183</v>
      </c>
      <c r="C21" s="106">
        <v>4269.2140486554908</v>
      </c>
      <c r="D21" s="106">
        <v>5019.0330002936362</v>
      </c>
      <c r="E21" s="106">
        <v>5844.9923635769374</v>
      </c>
      <c r="F21" s="106">
        <v>6539.6757791022455</v>
      </c>
      <c r="G21" s="106">
        <v>7560.5131951810272</v>
      </c>
      <c r="H21" s="106">
        <v>8202.7267123025722</v>
      </c>
      <c r="I21" s="106">
        <v>9060.1567354650924</v>
      </c>
      <c r="J21" s="106">
        <v>10765.873715536238</v>
      </c>
      <c r="K21" s="106">
        <v>12176.465003015681</v>
      </c>
      <c r="L21" s="106">
        <v>14661.159848035499</v>
      </c>
      <c r="M21" s="106">
        <v>14958.084934925759</v>
      </c>
      <c r="N21" s="106">
        <v>15817.61518311773</v>
      </c>
      <c r="O21" s="106">
        <v>16487.701906750175</v>
      </c>
      <c r="P21" s="106">
        <v>18492.63835408022</v>
      </c>
      <c r="Q21" s="106">
        <v>18449.366312200556</v>
      </c>
      <c r="R21" s="106">
        <v>18892.926338450678</v>
      </c>
      <c r="S21" s="106">
        <v>19671.497055747786</v>
      </c>
      <c r="T21" s="106">
        <v>21906.946842369758</v>
      </c>
      <c r="U21" s="106" t="e">
        <v>#DIV/0!</v>
      </c>
    </row>
    <row r="22" spans="1:21" x14ac:dyDescent="0.25">
      <c r="A22" s="107" t="s">
        <v>16</v>
      </c>
      <c r="B22" s="106">
        <v>3125.7604431251339</v>
      </c>
      <c r="C22" s="106">
        <v>3283.2253375501759</v>
      </c>
      <c r="D22" s="106">
        <v>3715.7317666126423</v>
      </c>
      <c r="E22" s="106">
        <v>4363.212885154062</v>
      </c>
      <c r="F22" s="106">
        <v>5029.6034855164662</v>
      </c>
      <c r="G22" s="106">
        <v>5785.5846358821045</v>
      </c>
      <c r="H22" s="106">
        <v>5983.8731938137125</v>
      </c>
      <c r="I22" s="106">
        <v>6501.9211062962013</v>
      </c>
      <c r="J22" s="106">
        <v>7839.7745930644023</v>
      </c>
      <c r="K22" s="106">
        <v>8967.1731066959092</v>
      </c>
      <c r="L22" s="106">
        <v>10427.620265855947</v>
      </c>
      <c r="M22" s="106">
        <v>10616.292310528093</v>
      </c>
      <c r="N22" s="106">
        <v>11563.152605993479</v>
      </c>
      <c r="O22" s="106">
        <v>12123.386824428422</v>
      </c>
      <c r="P22" s="106">
        <v>14578.014040176506</v>
      </c>
      <c r="Q22" s="106">
        <v>13601.296066252589</v>
      </c>
      <c r="R22" s="106">
        <v>14257.35947265625</v>
      </c>
      <c r="S22" s="106">
        <v>14667.149283986138</v>
      </c>
      <c r="T22" s="106">
        <v>16381.420226563783</v>
      </c>
      <c r="U22" s="106" t="e">
        <v>#DIV/0!</v>
      </c>
    </row>
    <row r="23" spans="1:21" x14ac:dyDescent="0.25">
      <c r="A23" s="107" t="s">
        <v>65</v>
      </c>
      <c r="B23" s="106">
        <v>3438.7020553621751</v>
      </c>
      <c r="C23" s="106">
        <v>2996.5189511517729</v>
      </c>
      <c r="D23" s="106">
        <v>3994.5749742288481</v>
      </c>
      <c r="E23" s="106">
        <v>4599.0951229028478</v>
      </c>
      <c r="F23" s="106">
        <v>4993.9734982332147</v>
      </c>
      <c r="G23" s="106">
        <v>6731.4455201388255</v>
      </c>
      <c r="H23" s="106">
        <v>8395.1595735149185</v>
      </c>
      <c r="I23" s="106">
        <v>7998.8575290619092</v>
      </c>
      <c r="J23" s="106">
        <v>9134.5208455666489</v>
      </c>
      <c r="K23" s="106">
        <v>13048.680968742143</v>
      </c>
      <c r="L23" s="106">
        <v>15798.934644351464</v>
      </c>
      <c r="M23" s="106">
        <v>14394.749861867551</v>
      </c>
      <c r="N23" s="106">
        <v>15471.811516677155</v>
      </c>
      <c r="O23" s="106">
        <v>15488.450411603291</v>
      </c>
      <c r="P23" s="106">
        <v>20281.268187856531</v>
      </c>
      <c r="Q23" s="106">
        <v>16323.846237731732</v>
      </c>
      <c r="R23" s="106">
        <v>18761.224133753331</v>
      </c>
      <c r="S23" s="106">
        <v>14943.585375685263</v>
      </c>
      <c r="T23" s="106">
        <v>21022.539470507767</v>
      </c>
      <c r="U23" s="106" t="e">
        <v>#DIV/0!</v>
      </c>
    </row>
    <row r="24" spans="1:21" x14ac:dyDescent="0.25">
      <c r="A24" s="107" t="s">
        <v>80</v>
      </c>
      <c r="B24" s="106">
        <v>3834.2840112840113</v>
      </c>
      <c r="C24" s="106">
        <v>4036.9165608561584</v>
      </c>
      <c r="D24" s="106">
        <v>4794.4047554714944</v>
      </c>
      <c r="E24" s="106">
        <v>5789.1957652969677</v>
      </c>
      <c r="F24" s="106">
        <v>6272.9618375189912</v>
      </c>
      <c r="G24" s="106">
        <v>6788.7230266643128</v>
      </c>
      <c r="H24" s="106">
        <v>7672.514906990571</v>
      </c>
      <c r="I24" s="106">
        <v>8342.8744409754454</v>
      </c>
      <c r="J24" s="106">
        <v>9871.240287523533</v>
      </c>
      <c r="K24" s="106">
        <v>11682.044374414445</v>
      </c>
      <c r="L24" s="106">
        <v>12678.166638413291</v>
      </c>
      <c r="M24" s="106">
        <v>12907.748787661974</v>
      </c>
      <c r="N24" s="106">
        <v>13878.092164444095</v>
      </c>
      <c r="O24" s="106">
        <v>14583.96655177816</v>
      </c>
      <c r="P24" s="106">
        <v>15933.34777535781</v>
      </c>
      <c r="Q24" s="106">
        <v>15314.494283065515</v>
      </c>
      <c r="R24" s="106">
        <v>15512.890489001426</v>
      </c>
      <c r="S24" s="106">
        <v>16039.339935549791</v>
      </c>
      <c r="T24" s="106">
        <v>18835.385678588162</v>
      </c>
      <c r="U24" s="106" t="e">
        <v>#DIV/0!</v>
      </c>
    </row>
    <row r="25" spans="1:21" x14ac:dyDescent="0.25">
      <c r="A25" s="107" t="s">
        <v>84</v>
      </c>
      <c r="B25" s="106">
        <v>4417.9353374388929</v>
      </c>
      <c r="C25" s="106">
        <v>4723.5863494051346</v>
      </c>
      <c r="D25" s="106">
        <v>5302.4958612294577</v>
      </c>
      <c r="E25" s="106">
        <v>6031.0399484536092</v>
      </c>
      <c r="F25" s="106">
        <v>6465.90414194196</v>
      </c>
      <c r="G25" s="106">
        <v>7207.1071371291091</v>
      </c>
      <c r="H25" s="106">
        <v>7972.9778046062411</v>
      </c>
      <c r="I25" s="106">
        <v>9171.7294715760272</v>
      </c>
      <c r="J25" s="106">
        <v>11228.102784062343</v>
      </c>
      <c r="K25" s="106">
        <v>12164.161898203218</v>
      </c>
      <c r="L25" s="106">
        <v>17159.47721740216</v>
      </c>
      <c r="M25" s="106">
        <v>17635.323115769694</v>
      </c>
      <c r="N25" s="106">
        <v>18124.04237857414</v>
      </c>
      <c r="O25" s="106">
        <v>17998.208071827059</v>
      </c>
      <c r="P25" s="106">
        <v>19826.545867183209</v>
      </c>
      <c r="Q25" s="106">
        <v>20319.79707684783</v>
      </c>
      <c r="R25" s="106">
        <v>20756.457150485006</v>
      </c>
      <c r="S25" s="106">
        <v>23191.761299852289</v>
      </c>
      <c r="T25" s="106">
        <v>24786.25136821044</v>
      </c>
      <c r="U25" s="106" t="e">
        <v>#DIV/0!</v>
      </c>
    </row>
    <row r="26" spans="1:21" x14ac:dyDescent="0.25">
      <c r="A26" s="107" t="s">
        <v>122</v>
      </c>
      <c r="B26" s="106">
        <v>2886.9609893607349</v>
      </c>
      <c r="C26" s="106">
        <v>3072.8986033012879</v>
      </c>
      <c r="D26" s="106">
        <v>3619.1341210426626</v>
      </c>
      <c r="E26" s="106">
        <v>4293.2881035878072</v>
      </c>
      <c r="F26" s="106">
        <v>5013.6228597041691</v>
      </c>
      <c r="G26" s="106">
        <v>5549.0302721718199</v>
      </c>
      <c r="H26" s="106">
        <v>5976.513751572892</v>
      </c>
      <c r="I26" s="106">
        <v>6131.3063038793107</v>
      </c>
      <c r="J26" s="106">
        <v>7337.4990300230947</v>
      </c>
      <c r="K26" s="106">
        <v>8126.9295618413753</v>
      </c>
      <c r="L26" s="106">
        <v>9356.359296947272</v>
      </c>
      <c r="M26" s="106">
        <v>9399.2804344018223</v>
      </c>
      <c r="N26" s="106">
        <v>10090.364718235911</v>
      </c>
      <c r="O26" s="106">
        <v>10495.689543626508</v>
      </c>
      <c r="P26" s="106">
        <v>11696.760810692756</v>
      </c>
      <c r="Q26" s="106">
        <v>11742.04975124378</v>
      </c>
      <c r="R26" s="106">
        <v>11918.598668004744</v>
      </c>
      <c r="S26" s="106">
        <v>12893.725038823422</v>
      </c>
      <c r="T26" s="106">
        <v>14277.535443153756</v>
      </c>
      <c r="U26" s="106" t="e">
        <v>#DIV/0!</v>
      </c>
    </row>
    <row r="27" spans="1:21" x14ac:dyDescent="0.25">
      <c r="A27" s="107" t="s">
        <v>129</v>
      </c>
      <c r="B27" s="106">
        <v>4676.5805945564352</v>
      </c>
      <c r="C27" s="106">
        <v>5438.8199707894528</v>
      </c>
      <c r="D27" s="106">
        <v>6601.2261158244191</v>
      </c>
      <c r="E27" s="106">
        <v>8235.0172463558974</v>
      </c>
      <c r="F27" s="106">
        <v>9412.9293685548801</v>
      </c>
      <c r="G27" s="106">
        <v>11338.722182849044</v>
      </c>
      <c r="H27" s="106">
        <v>11721.956011508177</v>
      </c>
      <c r="I27" s="106">
        <v>12942.757480078184</v>
      </c>
      <c r="J27" s="106">
        <v>13552.833953259878</v>
      </c>
      <c r="K27" s="106">
        <v>14446.395576203022</v>
      </c>
      <c r="L27" s="106">
        <v>16766.024149286499</v>
      </c>
      <c r="M27" s="106">
        <v>18579.782012875265</v>
      </c>
      <c r="N27" s="106">
        <v>19380.792520427403</v>
      </c>
      <c r="O27" s="106">
        <v>21660.17064550133</v>
      </c>
      <c r="P27" s="106">
        <v>22972.269416732968</v>
      </c>
      <c r="Q27" s="106">
        <v>25187.366636446059</v>
      </c>
      <c r="R27" s="106">
        <v>23132.681851311954</v>
      </c>
      <c r="S27" s="106">
        <v>26245.78549179346</v>
      </c>
      <c r="T27" s="106">
        <v>29182.117553191489</v>
      </c>
      <c r="U27" s="106" t="e">
        <v>#DIV/0!</v>
      </c>
    </row>
    <row r="28" spans="1:21" x14ac:dyDescent="0.25">
      <c r="A28" s="107" t="s">
        <v>181</v>
      </c>
      <c r="B28" s="106">
        <v>5514.7581307972287</v>
      </c>
      <c r="C28" s="106">
        <v>6220.6631301255948</v>
      </c>
      <c r="D28" s="106">
        <v>7403.5617787015262</v>
      </c>
      <c r="E28" s="106">
        <v>8204.2681847269632</v>
      </c>
      <c r="F28" s="106">
        <v>9296.8486236145091</v>
      </c>
      <c r="G28" s="106">
        <v>10634.378344975819</v>
      </c>
      <c r="H28" s="106">
        <v>11234.25447063605</v>
      </c>
      <c r="I28" s="106">
        <v>12950.392750149791</v>
      </c>
      <c r="J28" s="106">
        <v>15825.163474692203</v>
      </c>
      <c r="K28" s="106">
        <v>17295.915142472084</v>
      </c>
      <c r="L28" s="106">
        <v>18800.207073101359</v>
      </c>
      <c r="M28" s="106">
        <v>18880.759323219518</v>
      </c>
      <c r="N28" s="106">
        <v>19980.317548149098</v>
      </c>
      <c r="O28" s="106">
        <v>21197.214791105122</v>
      </c>
      <c r="P28" s="106">
        <v>22437.830374508587</v>
      </c>
      <c r="Q28" s="106">
        <v>23540.253794506611</v>
      </c>
      <c r="R28" s="106">
        <v>24157.962459677419</v>
      </c>
      <c r="S28" s="106">
        <v>23754.421727261939</v>
      </c>
      <c r="T28" s="106">
        <v>25055.724412507283</v>
      </c>
      <c r="U28" s="106" t="e">
        <v>#DIV/0!</v>
      </c>
    </row>
    <row r="29" spans="1:21" x14ac:dyDescent="0.25">
      <c r="A29" s="1">
        <v>4</v>
      </c>
      <c r="B29" s="106"/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</row>
    <row r="30" spans="1:21" x14ac:dyDescent="0.25">
      <c r="A30" s="105" t="s">
        <v>244</v>
      </c>
      <c r="B30" s="106">
        <v>9212.3386845871446</v>
      </c>
      <c r="C30" s="106">
        <v>11938.364062086421</v>
      </c>
      <c r="D30" s="106">
        <v>15449.631972082263</v>
      </c>
      <c r="E30" s="106">
        <v>22482.916292591715</v>
      </c>
      <c r="F30" s="106">
        <v>17657.285961828224</v>
      </c>
      <c r="G30" s="106">
        <v>31839.991462681206</v>
      </c>
      <c r="H30" s="106">
        <v>44028.495989313698</v>
      </c>
      <c r="I30" s="106">
        <v>35453.096497885002</v>
      </c>
      <c r="J30" s="106">
        <v>66518.475327485605</v>
      </c>
      <c r="K30" s="106">
        <v>125022.1982585698</v>
      </c>
      <c r="L30" s="106">
        <v>152116.19301470587</v>
      </c>
      <c r="M30" s="106">
        <v>142444.98383031593</v>
      </c>
      <c r="N30" s="106">
        <v>157324.03040040273</v>
      </c>
      <c r="O30" s="106">
        <v>98190.469122502167</v>
      </c>
      <c r="P30" s="106">
        <v>39698.509070788852</v>
      </c>
      <c r="Q30" s="106">
        <v>58533.551656588024</v>
      </c>
      <c r="R30" s="106">
        <v>99274.48810291609</v>
      </c>
      <c r="S30" s="106">
        <v>102987.44832970515</v>
      </c>
      <c r="T30" s="106">
        <v>72663.514689953954</v>
      </c>
      <c r="U30" s="106" t="e">
        <v>#DIV/0!</v>
      </c>
    </row>
    <row r="31" spans="1:21" x14ac:dyDescent="0.25">
      <c r="A31" s="107" t="s">
        <v>36</v>
      </c>
      <c r="B31" s="106">
        <v>2972.9580318379162</v>
      </c>
      <c r="C31" s="106">
        <v>3338.6195472511681</v>
      </c>
      <c r="D31" s="106">
        <v>3883.2591936512431</v>
      </c>
      <c r="E31" s="106">
        <v>5016.2185192997258</v>
      </c>
      <c r="F31" s="106">
        <v>6217.0540050237232</v>
      </c>
      <c r="G31" s="106">
        <v>6815.4009153972684</v>
      </c>
      <c r="H31" s="106">
        <v>8097.4865237471558</v>
      </c>
      <c r="I31" s="106">
        <v>9247.0898868700733</v>
      </c>
      <c r="J31" s="106">
        <v>10900.464684813755</v>
      </c>
      <c r="K31" s="106">
        <v>13469.808539550853</v>
      </c>
      <c r="L31" s="106">
        <v>19727.824659099024</v>
      </c>
      <c r="M31" s="106">
        <v>19272.064472710146</v>
      </c>
      <c r="N31" s="106">
        <v>21034.285264145881</v>
      </c>
      <c r="O31" s="106">
        <v>19802.262672811059</v>
      </c>
      <c r="P31" s="106">
        <v>23282.834852618267</v>
      </c>
      <c r="Q31" s="106">
        <v>22548.173252884233</v>
      </c>
      <c r="R31" s="106">
        <v>22374.392832623918</v>
      </c>
      <c r="S31" s="106">
        <v>24502.669954112735</v>
      </c>
      <c r="T31" s="106">
        <v>25296.305821262642</v>
      </c>
      <c r="U31" s="106" t="e">
        <v>#DIV/0!</v>
      </c>
    </row>
    <row r="32" spans="1:21" x14ac:dyDescent="0.25">
      <c r="A32" s="107" t="s">
        <v>44</v>
      </c>
      <c r="B32" s="106">
        <v>36058.242064876176</v>
      </c>
      <c r="C32" s="106">
        <v>37154.453986232482</v>
      </c>
      <c r="D32" s="106">
        <v>58743.240164855757</v>
      </c>
      <c r="E32" s="106">
        <v>88439.185353118984</v>
      </c>
      <c r="F32" s="106">
        <v>70259.601452198462</v>
      </c>
      <c r="G32" s="106">
        <v>93847.031861863405</v>
      </c>
      <c r="H32" s="106">
        <v>137697.18293288324</v>
      </c>
      <c r="I32" s="106">
        <v>103498.19336497577</v>
      </c>
      <c r="J32" s="106">
        <v>185606.58102452499</v>
      </c>
      <c r="K32" s="106">
        <v>222413.17795178242</v>
      </c>
      <c r="L32" s="106">
        <v>229644.31471400714</v>
      </c>
      <c r="M32" s="106">
        <v>153312.49508590292</v>
      </c>
      <c r="N32" s="106">
        <v>170999.12702155096</v>
      </c>
      <c r="O32" s="106">
        <v>98284.475057920659</v>
      </c>
      <c r="P32" s="106">
        <v>25395.757644797268</v>
      </c>
      <c r="Q32" s="106">
        <v>28192.851432775169</v>
      </c>
      <c r="R32" s="106">
        <v>31937.633456291758</v>
      </c>
      <c r="S32" s="106">
        <v>34527.973242661385</v>
      </c>
      <c r="T32" s="106">
        <v>34679.390241445311</v>
      </c>
      <c r="U32" s="106" t="e">
        <v>#DIV/0!</v>
      </c>
    </row>
    <row r="33" spans="1:21" x14ac:dyDescent="0.25">
      <c r="A33" s="107" t="s">
        <v>101</v>
      </c>
      <c r="B33" s="106">
        <v>5071.5056992174214</v>
      </c>
      <c r="C33" s="106">
        <v>6191.5656344665103</v>
      </c>
      <c r="D33" s="106">
        <v>8223.5578046572864</v>
      </c>
      <c r="E33" s="106">
        <v>9505.0807251442984</v>
      </c>
      <c r="F33" s="106">
        <v>10363.865118894601</v>
      </c>
      <c r="G33" s="106">
        <v>13354.884307585246</v>
      </c>
      <c r="H33" s="106">
        <v>15861.8721361186</v>
      </c>
      <c r="I33" s="106">
        <v>16847.248130409211</v>
      </c>
      <c r="J33" s="106">
        <v>15125.175803100528</v>
      </c>
      <c r="K33" s="106">
        <v>17199.800999761963</v>
      </c>
      <c r="L33" s="106">
        <v>19395.089740556738</v>
      </c>
      <c r="M33" s="106">
        <v>18840.017640980219</v>
      </c>
      <c r="N33" s="106">
        <v>19390.154510205572</v>
      </c>
      <c r="O33" s="106">
        <v>20267.359152886565</v>
      </c>
      <c r="P33" s="106">
        <v>20763.792002301496</v>
      </c>
      <c r="Q33" s="106">
        <v>23687.420019977173</v>
      </c>
      <c r="R33" s="106">
        <v>23094.990614769005</v>
      </c>
      <c r="S33" s="106">
        <v>23292.52077922078</v>
      </c>
      <c r="T33" s="106">
        <v>21866.758176483218</v>
      </c>
      <c r="U33" s="106" t="e">
        <v>#DIV/0!</v>
      </c>
    </row>
    <row r="34" spans="1:21" x14ac:dyDescent="0.25">
      <c r="A34" s="107" t="s">
        <v>109</v>
      </c>
      <c r="B34" s="106">
        <v>4935.0510886918719</v>
      </c>
      <c r="C34" s="106">
        <v>9328.7045257903501</v>
      </c>
      <c r="D34" s="106">
        <v>9016.1983149294701</v>
      </c>
      <c r="E34" s="106">
        <v>13058.220977406067</v>
      </c>
      <c r="F34" s="106">
        <v>8187.2571376225224</v>
      </c>
      <c r="G34" s="106">
        <v>30179.04297343755</v>
      </c>
      <c r="H34" s="106">
        <v>34361.644062557949</v>
      </c>
      <c r="I34" s="106">
        <v>22740.271084521228</v>
      </c>
      <c r="J34" s="106">
        <v>43417.00206531561</v>
      </c>
      <c r="K34" s="106">
        <v>149007.7309109552</v>
      </c>
      <c r="L34" s="106">
        <v>196143.59835778616</v>
      </c>
      <c r="M34" s="106">
        <v>188832.19110383815</v>
      </c>
      <c r="N34" s="106">
        <v>214278.15407045241</v>
      </c>
      <c r="O34" s="106">
        <v>136147.56159547149</v>
      </c>
      <c r="P34" s="106">
        <v>57401.965216134158</v>
      </c>
      <c r="Q34" s="106">
        <v>90405.069712371493</v>
      </c>
      <c r="R34" s="106">
        <v>167009.95051716032</v>
      </c>
      <c r="S34" s="106">
        <v>140690.45894957491</v>
      </c>
      <c r="T34" s="106">
        <v>93609.548938134802</v>
      </c>
      <c r="U34" s="106" t="e">
        <v>#DIV/0!</v>
      </c>
    </row>
    <row r="35" spans="1:21" x14ac:dyDescent="0.25">
      <c r="A35" s="107" t="s">
        <v>127</v>
      </c>
      <c r="B35" s="106">
        <v>3432.8726456009913</v>
      </c>
      <c r="C35" s="106">
        <v>4366.1251739367181</v>
      </c>
      <c r="D35" s="106">
        <v>4578.0763864867977</v>
      </c>
      <c r="E35" s="106">
        <v>5405.8877963816158</v>
      </c>
      <c r="F35" s="106">
        <v>5308.8091741108128</v>
      </c>
      <c r="G35" s="106">
        <v>9391.4141763556581</v>
      </c>
      <c r="H35" s="106">
        <v>10909.015084541437</v>
      </c>
      <c r="I35" s="106">
        <v>12240.271583287182</v>
      </c>
      <c r="J35" s="106">
        <v>21848.438896535568</v>
      </c>
      <c r="K35" s="106">
        <v>61148.38905033128</v>
      </c>
      <c r="L35" s="106">
        <v>84605.464224945928</v>
      </c>
      <c r="M35" s="106">
        <v>121510.44496499731</v>
      </c>
      <c r="N35" s="106">
        <v>116897.95348341549</v>
      </c>
      <c r="O35" s="106">
        <v>65892.785169949639</v>
      </c>
      <c r="P35" s="106">
        <v>29217.443408788284</v>
      </c>
      <c r="Q35" s="106">
        <v>41683.755184897855</v>
      </c>
      <c r="R35" s="106">
        <v>65675.534454707667</v>
      </c>
      <c r="S35" s="106">
        <v>137303.25834437259</v>
      </c>
      <c r="T35" s="106">
        <v>93156.700203173634</v>
      </c>
      <c r="U35" s="106" t="e">
        <v>#DIV/0!</v>
      </c>
    </row>
    <row r="36" spans="1:21" x14ac:dyDescent="0.25">
      <c r="A36" s="107" t="s">
        <v>151</v>
      </c>
      <c r="B36" s="106">
        <v>3355.6522035157218</v>
      </c>
      <c r="C36" s="106">
        <v>3743.3570273669084</v>
      </c>
      <c r="D36" s="106">
        <v>3925.0029151250142</v>
      </c>
      <c r="E36" s="106">
        <v>4523.6278629054086</v>
      </c>
      <c r="F36" s="106">
        <v>5040.5315282287629</v>
      </c>
      <c r="G36" s="106">
        <v>6617.7436149916921</v>
      </c>
      <c r="H36" s="106">
        <v>6719.7926435160698</v>
      </c>
      <c r="I36" s="106">
        <v>8492.1473971647683</v>
      </c>
      <c r="J36" s="106">
        <v>14603.154444628373</v>
      </c>
      <c r="K36" s="106">
        <v>23379.266499673271</v>
      </c>
      <c r="L36" s="106">
        <v>25439.114642146586</v>
      </c>
      <c r="M36" s="106">
        <v>22272.85579125585</v>
      </c>
      <c r="N36" s="106">
        <v>33028.116253983819</v>
      </c>
      <c r="O36" s="106">
        <v>24202.29803050782</v>
      </c>
      <c r="P36" s="106">
        <v>16585.619400855918</v>
      </c>
      <c r="Q36" s="106">
        <v>22148.116751031121</v>
      </c>
      <c r="R36" s="106">
        <v>28782.271965547909</v>
      </c>
      <c r="S36" s="106">
        <v>31290.758279213303</v>
      </c>
      <c r="T36" s="106">
        <v>26545.500340089784</v>
      </c>
      <c r="U36" s="106" t="e">
        <v>#DIV/0!</v>
      </c>
    </row>
    <row r="37" spans="1:21" x14ac:dyDescent="0.25">
      <c r="A37" s="107" t="s">
        <v>155</v>
      </c>
      <c r="B37" s="106">
        <v>16149.421563511116</v>
      </c>
      <c r="C37" s="106">
        <v>35616.416657979775</v>
      </c>
      <c r="D37" s="106">
        <v>39966.463090039506</v>
      </c>
      <c r="E37" s="106">
        <v>64727.496833142977</v>
      </c>
      <c r="F37" s="106">
        <v>38919.531363400733</v>
      </c>
      <c r="G37" s="106">
        <v>108452.66042495392</v>
      </c>
      <c r="H37" s="106">
        <v>174311.49258297792</v>
      </c>
      <c r="I37" s="106">
        <v>142906.44767495187</v>
      </c>
      <c r="J37" s="106">
        <v>298790.78410082404</v>
      </c>
      <c r="K37" s="106">
        <v>622975.9412898873</v>
      </c>
      <c r="L37" s="106">
        <v>777099.82558251033</v>
      </c>
      <c r="M37" s="106">
        <v>717343.67214734957</v>
      </c>
      <c r="N37" s="106">
        <v>815697.76053827652</v>
      </c>
      <c r="O37" s="106">
        <v>513142.00954991602</v>
      </c>
      <c r="P37" s="106">
        <v>169118.16883116885</v>
      </c>
      <c r="Q37" s="106">
        <v>292789.50621699879</v>
      </c>
      <c r="R37" s="106">
        <v>582654.66869777162</v>
      </c>
      <c r="S37" s="106">
        <v>465097.43010195269</v>
      </c>
      <c r="T37" s="106">
        <v>301474.89114770974</v>
      </c>
      <c r="U37" s="106" t="e">
        <v>#DIV/0!</v>
      </c>
    </row>
    <row r="38" spans="1:21" x14ac:dyDescent="0.25">
      <c r="A38" s="107" t="s">
        <v>159</v>
      </c>
      <c r="B38" s="106">
        <v>3732.5421216848677</v>
      </c>
      <c r="C38" s="106">
        <v>4212.391475859703</v>
      </c>
      <c r="D38" s="106">
        <v>4977.7121885747838</v>
      </c>
      <c r="E38" s="106">
        <v>6129.1164525486947</v>
      </c>
      <c r="F38" s="106">
        <v>7642.4489227492422</v>
      </c>
      <c r="G38" s="106">
        <v>7368.4969849698491</v>
      </c>
      <c r="H38" s="106">
        <v>7552.74055944056</v>
      </c>
      <c r="I38" s="106">
        <v>8441.5437232462664</v>
      </c>
      <c r="J38" s="106">
        <v>10069.22659489985</v>
      </c>
      <c r="K38" s="106">
        <v>10827.733980582523</v>
      </c>
      <c r="L38" s="106">
        <v>13098.783659784718</v>
      </c>
      <c r="M38" s="106">
        <v>13055.288751771866</v>
      </c>
      <c r="N38" s="106">
        <v>14079.057321131448</v>
      </c>
      <c r="O38" s="106">
        <v>15959.270485678704</v>
      </c>
      <c r="P38" s="106">
        <v>15847.386992543496</v>
      </c>
      <c r="Q38" s="106">
        <v>14785.011740388591</v>
      </c>
      <c r="R38" s="106">
        <v>15807.041315200551</v>
      </c>
      <c r="S38" s="106">
        <v>17223.904577525384</v>
      </c>
      <c r="T38" s="106">
        <v>17699.987958025114</v>
      </c>
      <c r="U38" s="106" t="e">
        <v>#DIV/0!</v>
      </c>
    </row>
    <row r="39" spans="1:21" x14ac:dyDescent="0.25">
      <c r="A39" s="1">
        <v>5</v>
      </c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</row>
    <row r="40" spans="1:21" x14ac:dyDescent="0.25">
      <c r="A40" s="105" t="s">
        <v>245</v>
      </c>
      <c r="B40" s="106">
        <v>5576.7045056354928</v>
      </c>
      <c r="C40" s="106">
        <v>6341.9522207039081</v>
      </c>
      <c r="D40" s="106">
        <v>7502.1159045391114</v>
      </c>
      <c r="E40" s="106">
        <v>8320.0386786970084</v>
      </c>
      <c r="F40" s="106">
        <v>9974.3661644571166</v>
      </c>
      <c r="G40" s="106">
        <v>10178.557865034576</v>
      </c>
      <c r="H40" s="106">
        <v>10832.548653018983</v>
      </c>
      <c r="I40" s="106">
        <v>12440.227959968319</v>
      </c>
      <c r="J40" s="106">
        <v>14747.600055722874</v>
      </c>
      <c r="K40" s="106">
        <v>16171.377613353972</v>
      </c>
      <c r="L40" s="106">
        <v>18581.597254876204</v>
      </c>
      <c r="M40" s="106">
        <v>18346.772995538966</v>
      </c>
      <c r="N40" s="106">
        <v>20708.52827951996</v>
      </c>
      <c r="O40" s="106">
        <v>20810.462790218102</v>
      </c>
      <c r="P40" s="106">
        <v>21274.644303606914</v>
      </c>
      <c r="Q40" s="106">
        <v>20981.384253155022</v>
      </c>
      <c r="R40" s="106">
        <v>21399.929567809424</v>
      </c>
      <c r="S40" s="106">
        <v>21815.033536668765</v>
      </c>
      <c r="T40" s="106">
        <v>23826.618442940948</v>
      </c>
      <c r="U40" s="106" t="e">
        <v>#DIV/0!</v>
      </c>
    </row>
    <row r="41" spans="1:21" x14ac:dyDescent="0.25">
      <c r="A41" s="107" t="s">
        <v>46</v>
      </c>
      <c r="B41" s="106">
        <v>2863.8081342801811</v>
      </c>
      <c r="C41" s="106">
        <v>3292.662182936203</v>
      </c>
      <c r="D41" s="106">
        <v>3931.2280347913779</v>
      </c>
      <c r="E41" s="106">
        <v>3900.7762089216544</v>
      </c>
      <c r="F41" s="106">
        <v>4530.1881580577228</v>
      </c>
      <c r="G41" s="106">
        <v>4737.8449520808717</v>
      </c>
      <c r="H41" s="106">
        <v>5412.3134537131227</v>
      </c>
      <c r="I41" s="106">
        <v>5649.8598249397446</v>
      </c>
      <c r="J41" s="106">
        <v>6493.5865832556892</v>
      </c>
      <c r="K41" s="106">
        <v>7804.4798134576949</v>
      </c>
      <c r="L41" s="106">
        <v>9074.936774709884</v>
      </c>
      <c r="M41" s="106">
        <v>8797.5850176857002</v>
      </c>
      <c r="N41" s="106">
        <v>9198.8452020202039</v>
      </c>
      <c r="O41" s="106">
        <v>10141.588339222615</v>
      </c>
      <c r="P41" s="106">
        <v>11760.044147325932</v>
      </c>
      <c r="Q41" s="106">
        <v>12053.388552697934</v>
      </c>
      <c r="R41" s="106">
        <v>13900.118997361478</v>
      </c>
      <c r="S41" s="106">
        <v>12907.977930487643</v>
      </c>
      <c r="T41" s="106">
        <v>13791.421630924015</v>
      </c>
      <c r="U41" s="106" t="e">
        <v>#DIV/0!</v>
      </c>
    </row>
    <row r="42" spans="1:21" x14ac:dyDescent="0.25">
      <c r="A42" s="107" t="s">
        <v>56</v>
      </c>
      <c r="B42" s="106">
        <v>5662.106270170586</v>
      </c>
      <c r="C42" s="106">
        <v>6257.4404344382856</v>
      </c>
      <c r="D42" s="106">
        <v>8006.0266913607147</v>
      </c>
      <c r="E42" s="106">
        <v>9264.5654355251918</v>
      </c>
      <c r="F42" s="106">
        <v>11017.46405023548</v>
      </c>
      <c r="G42" s="106">
        <v>10242.89682360892</v>
      </c>
      <c r="H42" s="106">
        <v>10687.343183779119</v>
      </c>
      <c r="I42" s="106">
        <v>12207.336502510416</v>
      </c>
      <c r="J42" s="106">
        <v>14429.238211382113</v>
      </c>
      <c r="K42" s="106">
        <v>16417.438446874687</v>
      </c>
      <c r="L42" s="106">
        <v>19301.752678571429</v>
      </c>
      <c r="M42" s="106">
        <v>19135.145645369175</v>
      </c>
      <c r="N42" s="106">
        <v>19180.036832078382</v>
      </c>
      <c r="O42" s="106">
        <v>22315.071013326178</v>
      </c>
      <c r="P42" s="106">
        <v>22935.006616674018</v>
      </c>
      <c r="Q42" s="106">
        <v>22396.686208065064</v>
      </c>
      <c r="R42" s="106">
        <v>21045.363875903102</v>
      </c>
      <c r="S42" s="106">
        <v>22902.497654155497</v>
      </c>
      <c r="T42" s="106">
        <v>26150.195704254438</v>
      </c>
      <c r="U42" s="106" t="e">
        <v>#DIV/0!</v>
      </c>
    </row>
    <row r="43" spans="1:21" x14ac:dyDescent="0.25">
      <c r="A43" s="107" t="s">
        <v>48</v>
      </c>
      <c r="B43" s="106">
        <v>6580.0977994975319</v>
      </c>
      <c r="C43" s="106">
        <v>7492.3628980701924</v>
      </c>
      <c r="D43" s="106">
        <v>8818.3851324116768</v>
      </c>
      <c r="E43" s="106">
        <v>9660.2973202127378</v>
      </c>
      <c r="F43" s="106">
        <v>11606.887363108755</v>
      </c>
      <c r="G43" s="106">
        <v>11552.27061058539</v>
      </c>
      <c r="H43" s="106">
        <v>12320.814823936227</v>
      </c>
      <c r="I43" s="106">
        <v>14281.239248927999</v>
      </c>
      <c r="J43" s="106">
        <v>16847.149048336301</v>
      </c>
      <c r="K43" s="106">
        <v>18211.8921703081</v>
      </c>
      <c r="L43" s="106">
        <v>20971.754204916837</v>
      </c>
      <c r="M43" s="106">
        <v>20659.559296925632</v>
      </c>
      <c r="N43" s="106">
        <v>23889.078353215151</v>
      </c>
      <c r="O43" s="106">
        <v>22976.487901409666</v>
      </c>
      <c r="P43" s="106">
        <v>22930.72934743849</v>
      </c>
      <c r="Q43" s="106">
        <v>22478.195167470669</v>
      </c>
      <c r="R43" s="106">
        <v>23331.018951013873</v>
      </c>
      <c r="S43" s="106">
        <v>23543.994276745208</v>
      </c>
      <c r="T43" s="106">
        <v>25235.58882942604</v>
      </c>
      <c r="U43" s="106" t="e">
        <v>#DIV/0!</v>
      </c>
    </row>
    <row r="44" spans="1:21" x14ac:dyDescent="0.25">
      <c r="A44" s="107" t="s">
        <v>73</v>
      </c>
      <c r="B44" s="106">
        <v>4136.1882669859315</v>
      </c>
      <c r="C44" s="106">
        <v>4701.9042237646081</v>
      </c>
      <c r="D44" s="106">
        <v>5642.5904340484994</v>
      </c>
      <c r="E44" s="106">
        <v>6605.4990202858471</v>
      </c>
      <c r="F44" s="106">
        <v>7965.8529982313003</v>
      </c>
      <c r="G44" s="106">
        <v>8809.0832868217058</v>
      </c>
      <c r="H44" s="106">
        <v>9357.5498990872657</v>
      </c>
      <c r="I44" s="106">
        <v>10460.986571118874</v>
      </c>
      <c r="J44" s="106">
        <v>13307.028254752197</v>
      </c>
      <c r="K44" s="106">
        <v>14500.926303724927</v>
      </c>
      <c r="L44" s="106">
        <v>16676.82421250856</v>
      </c>
      <c r="M44" s="106">
        <v>16917.58123275562</v>
      </c>
      <c r="N44" s="106">
        <v>17693.336677132669</v>
      </c>
      <c r="O44" s="106">
        <v>20757.937296782893</v>
      </c>
      <c r="P44" s="106">
        <v>23323.928473863936</v>
      </c>
      <c r="Q44" s="106">
        <v>22550.758406432749</v>
      </c>
      <c r="R44" s="106">
        <v>23527.741297531953</v>
      </c>
      <c r="S44" s="106">
        <v>24304.239516172005</v>
      </c>
      <c r="T44" s="106">
        <v>29086.416589397832</v>
      </c>
      <c r="U44" s="106" t="e">
        <v>#DIV/0!</v>
      </c>
    </row>
    <row r="45" spans="1:21" x14ac:dyDescent="0.25">
      <c r="A45" s="107" t="s">
        <v>133</v>
      </c>
      <c r="B45" s="106">
        <v>3771.1243762428248</v>
      </c>
      <c r="C45" s="106">
        <v>4118.2028365098267</v>
      </c>
      <c r="D45" s="106">
        <v>4719.8774628286819</v>
      </c>
      <c r="E45" s="106">
        <v>5172.784363543974</v>
      </c>
      <c r="F45" s="106">
        <v>6000.7813556882775</v>
      </c>
      <c r="G45" s="106">
        <v>6676.9830586080589</v>
      </c>
      <c r="H45" s="106">
        <v>7270.9199157396797</v>
      </c>
      <c r="I45" s="106">
        <v>8560.6881728358658</v>
      </c>
      <c r="J45" s="106">
        <v>9707.946173449689</v>
      </c>
      <c r="K45" s="106">
        <v>12498.474652241113</v>
      </c>
      <c r="L45" s="106">
        <v>13366.913141000852</v>
      </c>
      <c r="M45" s="106">
        <v>13444.121937822696</v>
      </c>
      <c r="N45" s="106">
        <v>14986.015514654764</v>
      </c>
      <c r="O45" s="106">
        <v>16304.054298146184</v>
      </c>
      <c r="P45" s="106">
        <v>16460.856516496766</v>
      </c>
      <c r="Q45" s="106">
        <v>16940.020154812326</v>
      </c>
      <c r="R45" s="106">
        <v>16607.733839868659</v>
      </c>
      <c r="S45" s="106">
        <v>16865.544067602186</v>
      </c>
      <c r="T45" s="106">
        <v>18762.122190312082</v>
      </c>
      <c r="U45" s="106" t="e">
        <v>#DIV/0!</v>
      </c>
    </row>
    <row r="46" spans="1:21" x14ac:dyDescent="0.25">
      <c r="A46" s="107" t="s">
        <v>142</v>
      </c>
      <c r="B46" s="106">
        <v>2690.8703311161462</v>
      </c>
      <c r="C46" s="106">
        <v>3086.6601636709047</v>
      </c>
      <c r="D46" s="106">
        <v>3580.2935893691588</v>
      </c>
      <c r="E46" s="106">
        <v>4181.5541526784409</v>
      </c>
      <c r="F46" s="106">
        <v>4894.9398161657427</v>
      </c>
      <c r="G46" s="106">
        <v>5282.0876381764319</v>
      </c>
      <c r="H46" s="106">
        <v>5585.196271470465</v>
      </c>
      <c r="I46" s="106">
        <v>6295.28142171524</v>
      </c>
      <c r="J46" s="106">
        <v>7090.9749930536263</v>
      </c>
      <c r="K46" s="106">
        <v>8268.7171325768049</v>
      </c>
      <c r="L46" s="106">
        <v>9340.2891906797176</v>
      </c>
      <c r="M46" s="106">
        <v>8999.3488793885226</v>
      </c>
      <c r="N46" s="106">
        <v>9490.014292152191</v>
      </c>
      <c r="O46" s="106">
        <v>10010.408997824139</v>
      </c>
      <c r="P46" s="106">
        <v>10777.974804351976</v>
      </c>
      <c r="Q46" s="106">
        <v>12347.405478932049</v>
      </c>
      <c r="R46" s="106">
        <v>12220.424983734547</v>
      </c>
      <c r="S46" s="106">
        <v>12779.653375623016</v>
      </c>
      <c r="T46" s="106">
        <v>13041.680922323843</v>
      </c>
      <c r="U46" s="106" t="e">
        <v>#DIV/0!</v>
      </c>
    </row>
    <row r="47" spans="1:21" x14ac:dyDescent="0.25">
      <c r="A47" s="107" t="s">
        <v>179</v>
      </c>
      <c r="B47" s="106">
        <v>4147.9289895508509</v>
      </c>
      <c r="C47" s="106">
        <v>4833.4525375688545</v>
      </c>
      <c r="D47" s="106">
        <v>5756.022524132999</v>
      </c>
      <c r="E47" s="106">
        <v>6755.9452307385618</v>
      </c>
      <c r="F47" s="106">
        <v>8075.4360583941607</v>
      </c>
      <c r="G47" s="106">
        <v>8852.1647631844135</v>
      </c>
      <c r="H47" s="106">
        <v>9125.1399589942812</v>
      </c>
      <c r="I47" s="106">
        <v>9462.1508289960839</v>
      </c>
      <c r="J47" s="106">
        <v>12521.906744684185</v>
      </c>
      <c r="K47" s="106">
        <v>12957.249727485076</v>
      </c>
      <c r="L47" s="106">
        <v>15507.788038154164</v>
      </c>
      <c r="M47" s="106">
        <v>14681.107838411106</v>
      </c>
      <c r="N47" s="106">
        <v>15632.225792589763</v>
      </c>
      <c r="O47" s="106">
        <v>16537.143512605839</v>
      </c>
      <c r="P47" s="106">
        <v>17862.974855113105</v>
      </c>
      <c r="Q47" s="106">
        <v>17476.581866197183</v>
      </c>
      <c r="R47" s="106">
        <v>14225.727071250059</v>
      </c>
      <c r="S47" s="106">
        <v>15680.89015045323</v>
      </c>
      <c r="T47" s="106">
        <v>16977.930017136772</v>
      </c>
      <c r="U47" s="106" t="e">
        <v>#DIV/0!</v>
      </c>
    </row>
    <row r="48" spans="1:21" x14ac:dyDescent="0.25">
      <c r="A48" s="1">
        <v>6</v>
      </c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</row>
    <row r="49" spans="1:21" x14ac:dyDescent="0.25">
      <c r="A49" s="105" t="s">
        <v>246</v>
      </c>
      <c r="B49" s="106">
        <v>3060.4176726426372</v>
      </c>
      <c r="C49" s="106">
        <v>3398.1471103885751</v>
      </c>
      <c r="D49" s="106">
        <v>3987.4649638383466</v>
      </c>
      <c r="E49" s="106">
        <v>4350.6185042922325</v>
      </c>
      <c r="F49" s="106">
        <v>5167.2725171442571</v>
      </c>
      <c r="G49" s="106">
        <v>6031.8104007046823</v>
      </c>
      <c r="H49" s="106">
        <v>6600.4202781632193</v>
      </c>
      <c r="I49" s="106">
        <v>7146.6786618163051</v>
      </c>
      <c r="J49" s="106">
        <v>8156.0168111220983</v>
      </c>
      <c r="K49" s="106">
        <v>9766.1190949710654</v>
      </c>
      <c r="L49" s="106">
        <v>12366.850211803088</v>
      </c>
      <c r="M49" s="106">
        <v>11351.654545724803</v>
      </c>
      <c r="N49" s="106">
        <v>12008.479988164512</v>
      </c>
      <c r="O49" s="106">
        <v>13078.965824468738</v>
      </c>
      <c r="P49" s="106">
        <v>15397.284079913205</v>
      </c>
      <c r="Q49" s="106">
        <v>14598.268420028222</v>
      </c>
      <c r="R49" s="106">
        <v>15538.588953663686</v>
      </c>
      <c r="S49" s="106">
        <v>14832.685273111558</v>
      </c>
      <c r="T49" s="106">
        <v>17312.105255801649</v>
      </c>
      <c r="U49" s="106" t="e">
        <v>#DIV/0!</v>
      </c>
    </row>
    <row r="50" spans="1:21" x14ac:dyDescent="0.25">
      <c r="A50" s="107" t="s">
        <v>31</v>
      </c>
      <c r="B50" s="106">
        <v>2887.663102607391</v>
      </c>
      <c r="C50" s="106">
        <v>3532.5749252615847</v>
      </c>
      <c r="D50" s="106">
        <v>4050.6115761188503</v>
      </c>
      <c r="E50" s="106">
        <v>4520.1867908864497</v>
      </c>
      <c r="F50" s="106">
        <v>5383.7709449325048</v>
      </c>
      <c r="G50" s="106">
        <v>6636.1091786171364</v>
      </c>
      <c r="H50" s="106">
        <v>6797.2346102107485</v>
      </c>
      <c r="I50" s="106">
        <v>7324.6593455993325</v>
      </c>
      <c r="J50" s="106">
        <v>8647.8389747920992</v>
      </c>
      <c r="K50" s="106">
        <v>9634.4858939275473</v>
      </c>
      <c r="L50" s="106">
        <v>13574.745412394695</v>
      </c>
      <c r="M50" s="106">
        <v>13336.591812068058</v>
      </c>
      <c r="N50" s="106">
        <v>14416.702816726642</v>
      </c>
      <c r="O50" s="106">
        <v>13406.70638099674</v>
      </c>
      <c r="P50" s="106">
        <v>15181.69090909091</v>
      </c>
      <c r="Q50" s="106">
        <v>15070.773471038387</v>
      </c>
      <c r="R50" s="106">
        <v>15327.900157026956</v>
      </c>
      <c r="S50" s="106">
        <v>16076.130534503392</v>
      </c>
      <c r="T50" s="106">
        <v>16835.233894912428</v>
      </c>
      <c r="U50" s="106" t="e">
        <v>#DIV/0!</v>
      </c>
    </row>
    <row r="51" spans="1:21" x14ac:dyDescent="0.25">
      <c r="A51" s="107" t="s">
        <v>63</v>
      </c>
      <c r="B51" s="106">
        <v>3590.1215760640544</v>
      </c>
      <c r="C51" s="106">
        <v>4046.27477899116</v>
      </c>
      <c r="D51" s="106">
        <v>4557.021166700426</v>
      </c>
      <c r="E51" s="106">
        <v>4706.2210242587607</v>
      </c>
      <c r="F51" s="106">
        <v>5132.7255635397178</v>
      </c>
      <c r="G51" s="106">
        <v>6170.2226872719466</v>
      </c>
      <c r="H51" s="106">
        <v>6688.5466901846858</v>
      </c>
      <c r="I51" s="106">
        <v>6874.7421422663347</v>
      </c>
      <c r="J51" s="106">
        <v>8195.846397299294</v>
      </c>
      <c r="K51" s="106">
        <v>8817.9397641112046</v>
      </c>
      <c r="L51" s="106">
        <v>10221.814483918437</v>
      </c>
      <c r="M51" s="106">
        <v>10410.41575037147</v>
      </c>
      <c r="N51" s="106">
        <v>11234.025157853197</v>
      </c>
      <c r="O51" s="106">
        <v>12040.435927672956</v>
      </c>
      <c r="P51" s="106">
        <v>13110.832794909447</v>
      </c>
      <c r="Q51" s="106">
        <v>13943.507021650086</v>
      </c>
      <c r="R51" s="106">
        <v>18232.091120080724</v>
      </c>
      <c r="S51" s="106">
        <v>16223.426429146539</v>
      </c>
      <c r="T51" s="106">
        <v>18178.467175266011</v>
      </c>
      <c r="U51" s="106" t="e">
        <v>#DIV/0!</v>
      </c>
    </row>
    <row r="52" spans="1:21" x14ac:dyDescent="0.25">
      <c r="A52" s="107" t="s">
        <v>82</v>
      </c>
      <c r="B52" s="106">
        <v>2476.6686116700203</v>
      </c>
      <c r="C52" s="106">
        <v>2845.6770482047214</v>
      </c>
      <c r="D52" s="106">
        <v>3390.9335260115604</v>
      </c>
      <c r="E52" s="106">
        <v>3799.8015933232173</v>
      </c>
      <c r="F52" s="106">
        <v>4373.3660814344412</v>
      </c>
      <c r="G52" s="106">
        <v>5236.0107504651642</v>
      </c>
      <c r="H52" s="106">
        <v>5798.9763858314991</v>
      </c>
      <c r="I52" s="106">
        <v>6029.3202953502287</v>
      </c>
      <c r="J52" s="106">
        <v>7193.2766334440748</v>
      </c>
      <c r="K52" s="106">
        <v>9039.1083908301789</v>
      </c>
      <c r="L52" s="106">
        <v>10327.583091031091</v>
      </c>
      <c r="M52" s="106">
        <v>10185.299061433447</v>
      </c>
      <c r="N52" s="106">
        <v>10551.440993788819</v>
      </c>
      <c r="O52" s="106">
        <v>11603.122822112282</v>
      </c>
      <c r="P52" s="106">
        <v>14302.841900647949</v>
      </c>
      <c r="Q52" s="106">
        <v>14580.240676496098</v>
      </c>
      <c r="R52" s="106">
        <v>15620.278469340708</v>
      </c>
      <c r="S52" s="106">
        <v>14092.858736059479</v>
      </c>
      <c r="T52" s="106">
        <v>16137.322248243559</v>
      </c>
      <c r="U52" s="106" t="e">
        <v>#DIV/0!</v>
      </c>
    </row>
    <row r="53" spans="1:21" x14ac:dyDescent="0.25">
      <c r="A53" s="107" t="s">
        <v>86</v>
      </c>
      <c r="B53" s="106">
        <v>3660.2472579128798</v>
      </c>
      <c r="C53" s="106">
        <v>4290.0353831891225</v>
      </c>
      <c r="D53" s="106">
        <v>4735.7797958571</v>
      </c>
      <c r="E53" s="106">
        <v>5299.3890038427426</v>
      </c>
      <c r="F53" s="106">
        <v>6108.1889374090251</v>
      </c>
      <c r="G53" s="106">
        <v>6543.430723878153</v>
      </c>
      <c r="H53" s="106">
        <v>6688.5485050890584</v>
      </c>
      <c r="I53" s="106">
        <v>7036.7967583028767</v>
      </c>
      <c r="J53" s="106">
        <v>8402.2973902172216</v>
      </c>
      <c r="K53" s="106">
        <v>9677.7918615528524</v>
      </c>
      <c r="L53" s="106">
        <v>13605.741483901074</v>
      </c>
      <c r="M53" s="106">
        <v>13875.847810165518</v>
      </c>
      <c r="N53" s="106">
        <v>13759.308062399767</v>
      </c>
      <c r="O53" s="106">
        <v>16984.083164005806</v>
      </c>
      <c r="P53" s="106">
        <v>18401.04682080925</v>
      </c>
      <c r="Q53" s="106">
        <v>18320.938120592888</v>
      </c>
      <c r="R53" s="106">
        <v>19793.261929537683</v>
      </c>
      <c r="S53" s="106">
        <v>20264.999703659803</v>
      </c>
      <c r="T53" s="106">
        <v>24492.792054349433</v>
      </c>
      <c r="U53" s="106" t="e">
        <v>#DIV/0!</v>
      </c>
    </row>
    <row r="54" spans="1:21" x14ac:dyDescent="0.25">
      <c r="A54" s="107" t="s">
        <v>92</v>
      </c>
      <c r="B54" s="106">
        <v>3411.7847449874212</v>
      </c>
      <c r="C54" s="106">
        <v>3976.3874487377257</v>
      </c>
      <c r="D54" s="106">
        <v>4596.9596000293022</v>
      </c>
      <c r="E54" s="106">
        <v>5005.3804418453537</v>
      </c>
      <c r="F54" s="106">
        <v>5734.6017437722421</v>
      </c>
      <c r="G54" s="106">
        <v>6756.1622996001715</v>
      </c>
      <c r="H54" s="106">
        <v>7439.9113254278</v>
      </c>
      <c r="I54" s="106">
        <v>8963.4871929102937</v>
      </c>
      <c r="J54" s="106">
        <v>9248.5119735755561</v>
      </c>
      <c r="K54" s="106">
        <v>10872.703920379554</v>
      </c>
      <c r="L54" s="106">
        <v>13884.705367271694</v>
      </c>
      <c r="M54" s="106">
        <v>12498.956641454353</v>
      </c>
      <c r="N54" s="106">
        <v>14660.576618338429</v>
      </c>
      <c r="O54" s="106">
        <v>16418.677301613166</v>
      </c>
      <c r="P54" s="106">
        <v>18342.954016674208</v>
      </c>
      <c r="Q54" s="106">
        <v>16841.030800294862</v>
      </c>
      <c r="R54" s="106">
        <v>17628.695102427551</v>
      </c>
      <c r="S54" s="106">
        <v>16803.526808565781</v>
      </c>
      <c r="T54" s="106">
        <v>18016.729516097937</v>
      </c>
      <c r="U54" s="106" t="e">
        <v>#DIV/0!</v>
      </c>
    </row>
    <row r="55" spans="1:21" x14ac:dyDescent="0.25">
      <c r="A55" s="107" t="s">
        <v>95</v>
      </c>
      <c r="B55" s="106">
        <v>2861.9052457703474</v>
      </c>
      <c r="C55" s="106">
        <v>2743.1398082124415</v>
      </c>
      <c r="D55" s="106">
        <v>3251.6644374881425</v>
      </c>
      <c r="E55" s="106">
        <v>3882.5217229509726</v>
      </c>
      <c r="F55" s="106">
        <v>4830.0730293486695</v>
      </c>
      <c r="G55" s="106">
        <v>5371.5814545269477</v>
      </c>
      <c r="H55" s="106">
        <v>6101.4198821796763</v>
      </c>
      <c r="I55" s="106">
        <v>6895.6204875189296</v>
      </c>
      <c r="J55" s="106">
        <v>7522.0660968405982</v>
      </c>
      <c r="K55" s="106">
        <v>8896.6798620018581</v>
      </c>
      <c r="L55" s="106">
        <v>10159.426782821871</v>
      </c>
      <c r="M55" s="106">
        <v>9750.9428280773154</v>
      </c>
      <c r="N55" s="106">
        <v>9535.4333079115313</v>
      </c>
      <c r="O55" s="106">
        <v>10905.084178418634</v>
      </c>
      <c r="P55" s="106">
        <v>12898.342629170415</v>
      </c>
      <c r="Q55" s="106">
        <v>12296.31400200912</v>
      </c>
      <c r="R55" s="106">
        <v>12922.163609513447</v>
      </c>
      <c r="S55" s="106">
        <v>12094.865194386932</v>
      </c>
      <c r="T55" s="106">
        <v>14250.854045258458</v>
      </c>
      <c r="U55" s="106" t="e">
        <v>#DIV/0!</v>
      </c>
    </row>
    <row r="56" spans="1:21" x14ac:dyDescent="0.25">
      <c r="A56" s="107" t="s">
        <v>99</v>
      </c>
      <c r="B56" s="106">
        <v>2310.5116376598867</v>
      </c>
      <c r="C56" s="106">
        <v>2677.934881320949</v>
      </c>
      <c r="D56" s="106">
        <v>3169.4383055250273</v>
      </c>
      <c r="E56" s="106">
        <v>3480.7517180443742</v>
      </c>
      <c r="F56" s="106">
        <v>4157.7010906283176</v>
      </c>
      <c r="G56" s="106">
        <v>5241.2457193684677</v>
      </c>
      <c r="H56" s="106">
        <v>5787.2882181110026</v>
      </c>
      <c r="I56" s="106">
        <v>5810.6485169950211</v>
      </c>
      <c r="J56" s="106">
        <v>7346.7231146809454</v>
      </c>
      <c r="K56" s="106">
        <v>8692.2549787424468</v>
      </c>
      <c r="L56" s="106">
        <v>10755.514631685166</v>
      </c>
      <c r="M56" s="106">
        <v>9459.6743617021275</v>
      </c>
      <c r="N56" s="106">
        <v>10482.164590652612</v>
      </c>
      <c r="O56" s="106">
        <v>11791.149264862561</v>
      </c>
      <c r="P56" s="106">
        <v>16493.192237978463</v>
      </c>
      <c r="Q56" s="106">
        <v>15617.205270457698</v>
      </c>
      <c r="R56" s="106">
        <v>13242.57383114699</v>
      </c>
      <c r="S56" s="106">
        <v>12609.111148610642</v>
      </c>
      <c r="T56" s="106">
        <v>17645.21006885653</v>
      </c>
      <c r="U56" s="106" t="e">
        <v>#DIV/0!</v>
      </c>
    </row>
    <row r="57" spans="1:21" x14ac:dyDescent="0.25">
      <c r="A57" s="107" t="s">
        <v>103</v>
      </c>
      <c r="B57" s="106">
        <v>3231.4599087972642</v>
      </c>
      <c r="C57" s="106">
        <v>3201.3941165378083</v>
      </c>
      <c r="D57" s="106">
        <v>4397.6092444774458</v>
      </c>
      <c r="E57" s="106">
        <v>4685.5818148352655</v>
      </c>
      <c r="F57" s="106">
        <v>5887.4945706725066</v>
      </c>
      <c r="G57" s="106">
        <v>6373.1286527148241</v>
      </c>
      <c r="H57" s="106">
        <v>6861.3565558460969</v>
      </c>
      <c r="I57" s="106">
        <v>6819.5727061015368</v>
      </c>
      <c r="J57" s="106">
        <v>8007.3840054565617</v>
      </c>
      <c r="K57" s="106">
        <v>12388.255727449488</v>
      </c>
      <c r="L57" s="106">
        <v>13344.042246437553</v>
      </c>
      <c r="M57" s="106">
        <v>11619.021565869667</v>
      </c>
      <c r="N57" s="106">
        <v>11428.209916589434</v>
      </c>
      <c r="O57" s="106">
        <v>12729.556658521686</v>
      </c>
      <c r="P57" s="106">
        <v>17608.017145015103</v>
      </c>
      <c r="Q57" s="106">
        <v>14469.515246636771</v>
      </c>
      <c r="R57" s="106">
        <v>16013.190836231664</v>
      </c>
      <c r="S57" s="106">
        <v>12836.393660761009</v>
      </c>
      <c r="T57" s="106">
        <v>18975.859899452906</v>
      </c>
      <c r="U57" s="106" t="e">
        <v>#DIV/0!</v>
      </c>
    </row>
    <row r="58" spans="1:21" x14ac:dyDescent="0.25">
      <c r="A58" s="107" t="s">
        <v>114</v>
      </c>
      <c r="B58" s="106">
        <v>3104.0452321368543</v>
      </c>
      <c r="C58" s="106">
        <v>3332.2577643192139</v>
      </c>
      <c r="D58" s="106">
        <v>4229.4354146376663</v>
      </c>
      <c r="E58" s="106">
        <v>4337.5326044374797</v>
      </c>
      <c r="F58" s="106">
        <v>5487.2120423451624</v>
      </c>
      <c r="G58" s="106">
        <v>6225.3227587827514</v>
      </c>
      <c r="H58" s="106">
        <v>7041.5753581225235</v>
      </c>
      <c r="I58" s="106">
        <v>7347.8259842219595</v>
      </c>
      <c r="J58" s="106">
        <v>7822.3191660570592</v>
      </c>
      <c r="K58" s="106">
        <v>9977.414484720297</v>
      </c>
      <c r="L58" s="106">
        <v>11990.750835998837</v>
      </c>
      <c r="M58" s="106">
        <v>10942.185145942989</v>
      </c>
      <c r="N58" s="106">
        <v>11469.912891275533</v>
      </c>
      <c r="O58" s="106">
        <v>12616.382153118135</v>
      </c>
      <c r="P58" s="106">
        <v>14472.593047103521</v>
      </c>
      <c r="Q58" s="106">
        <v>13771.749698956382</v>
      </c>
      <c r="R58" s="106">
        <v>15063.061315880122</v>
      </c>
      <c r="S58" s="106">
        <v>14503.492027022392</v>
      </c>
      <c r="T58" s="106">
        <v>18145.388426083991</v>
      </c>
      <c r="U58" s="106" t="e">
        <v>#DIV/0!</v>
      </c>
    </row>
    <row r="59" spans="1:21" x14ac:dyDescent="0.25">
      <c r="A59" s="107" t="s">
        <v>118</v>
      </c>
      <c r="B59" s="106">
        <v>3180.8448523085749</v>
      </c>
      <c r="C59" s="106">
        <v>3338.676678945877</v>
      </c>
      <c r="D59" s="106">
        <v>3736.7260160353885</v>
      </c>
      <c r="E59" s="106">
        <v>4150.1469358065096</v>
      </c>
      <c r="F59" s="106">
        <v>4561.5718388225796</v>
      </c>
      <c r="G59" s="106">
        <v>5364.7863751051309</v>
      </c>
      <c r="H59" s="106">
        <v>5714.5412704109103</v>
      </c>
      <c r="I59" s="106">
        <v>6560.8171784601691</v>
      </c>
      <c r="J59" s="106">
        <v>8040.5346252755317</v>
      </c>
      <c r="K59" s="106">
        <v>8470.607482619831</v>
      </c>
      <c r="L59" s="106">
        <v>11171.342042971595</v>
      </c>
      <c r="M59" s="106">
        <v>9711.2088494063373</v>
      </c>
      <c r="N59" s="106">
        <v>9694.6684192673001</v>
      </c>
      <c r="O59" s="106">
        <v>10469.73896934995</v>
      </c>
      <c r="P59" s="106">
        <v>11259.30333695743</v>
      </c>
      <c r="Q59" s="106">
        <v>11731.118644067798</v>
      </c>
      <c r="R59" s="106">
        <v>11634.00272479564</v>
      </c>
      <c r="S59" s="106">
        <v>11585.943815616798</v>
      </c>
      <c r="T59" s="106">
        <v>12173.080146759072</v>
      </c>
      <c r="U59" s="106" t="e">
        <v>#DIV/0!</v>
      </c>
    </row>
    <row r="60" spans="1:21" x14ac:dyDescent="0.25">
      <c r="A60" s="107" t="s">
        <v>140</v>
      </c>
      <c r="B60" s="106">
        <v>2794.0795773569498</v>
      </c>
      <c r="C60" s="106">
        <v>2936.5933486825274</v>
      </c>
      <c r="D60" s="106">
        <v>3279.2176975679981</v>
      </c>
      <c r="E60" s="106">
        <v>3757.7556712724272</v>
      </c>
      <c r="F60" s="106">
        <v>4478.8906637717118</v>
      </c>
      <c r="G60" s="106">
        <v>5459.3728841503626</v>
      </c>
      <c r="H60" s="106">
        <v>6530.5454398010488</v>
      </c>
      <c r="I60" s="106">
        <v>6616.3302647347209</v>
      </c>
      <c r="J60" s="106">
        <v>7891.5120465546297</v>
      </c>
      <c r="K60" s="106">
        <v>8733.1290304951362</v>
      </c>
      <c r="L60" s="106">
        <v>10800.178936380617</v>
      </c>
      <c r="M60" s="106">
        <v>10839.169802421256</v>
      </c>
      <c r="N60" s="106">
        <v>11277.834842581868</v>
      </c>
      <c r="O60" s="106">
        <v>13238.742292030249</v>
      </c>
      <c r="P60" s="106">
        <v>16394.365664506535</v>
      </c>
      <c r="Q60" s="106">
        <v>14791.479754601227</v>
      </c>
      <c r="R60" s="106">
        <v>17280.006756373132</v>
      </c>
      <c r="S60" s="106">
        <v>15680.192041225308</v>
      </c>
      <c r="T60" s="106">
        <v>19837.107223280789</v>
      </c>
      <c r="U60" s="106" t="e">
        <v>#DIV/0!</v>
      </c>
    </row>
    <row r="61" spans="1:21" x14ac:dyDescent="0.25">
      <c r="A61" s="107" t="s">
        <v>170</v>
      </c>
      <c r="B61" s="106">
        <v>3293.9752324919336</v>
      </c>
      <c r="C61" s="106">
        <v>3863.3859914813065</v>
      </c>
      <c r="D61" s="106">
        <v>4257.8426701817152</v>
      </c>
      <c r="E61" s="106">
        <v>4221.5028163725119</v>
      </c>
      <c r="F61" s="106">
        <v>4797.1708321632495</v>
      </c>
      <c r="G61" s="106">
        <v>5229.3290444654685</v>
      </c>
      <c r="H61" s="106">
        <v>5553.5691280080528</v>
      </c>
      <c r="I61" s="106">
        <v>5945.0829001367993</v>
      </c>
      <c r="J61" s="106">
        <v>7698.2991264279544</v>
      </c>
      <c r="K61" s="106">
        <v>10858.569258867634</v>
      </c>
      <c r="L61" s="106">
        <v>16876.321919784554</v>
      </c>
      <c r="M61" s="106">
        <v>10784.510057340492</v>
      </c>
      <c r="N61" s="106">
        <v>10627.861272727274</v>
      </c>
      <c r="O61" s="106">
        <v>12232.740283327277</v>
      </c>
      <c r="P61" s="106">
        <v>15938.739840348331</v>
      </c>
      <c r="Q61" s="106">
        <v>14880.158390721277</v>
      </c>
      <c r="R61" s="106">
        <v>15284.534734052622</v>
      </c>
      <c r="S61" s="106">
        <v>15469.392667677152</v>
      </c>
      <c r="T61" s="106">
        <v>16407.930400151716</v>
      </c>
      <c r="U61" s="106" t="e">
        <v>#DIV/0!</v>
      </c>
    </row>
    <row r="62" spans="1:21" x14ac:dyDescent="0.25">
      <c r="A62" s="1">
        <v>7</v>
      </c>
      <c r="B62" s="106"/>
      <c r="C62" s="106"/>
      <c r="D62" s="106"/>
      <c r="E62" s="106"/>
      <c r="F62" s="106"/>
      <c r="G62" s="106"/>
      <c r="H62" s="106"/>
      <c r="I62" s="106"/>
      <c r="J62" s="106"/>
      <c r="K62" s="106"/>
      <c r="L62" s="106"/>
      <c r="M62" s="106"/>
      <c r="N62" s="106"/>
      <c r="O62" s="106"/>
      <c r="P62" s="106"/>
      <c r="Q62" s="106"/>
      <c r="R62" s="106"/>
      <c r="S62" s="106"/>
      <c r="T62" s="106"/>
      <c r="U62" s="106"/>
    </row>
    <row r="63" spans="1:21" x14ac:dyDescent="0.25">
      <c r="A63" s="105" t="s">
        <v>248</v>
      </c>
      <c r="B63" s="106">
        <v>10809.443157408054</v>
      </c>
      <c r="C63" s="106">
        <v>13563.226170050426</v>
      </c>
      <c r="D63" s="106">
        <v>14199.420274829068</v>
      </c>
      <c r="E63" s="106">
        <v>17337.931689274414</v>
      </c>
      <c r="F63" s="106">
        <v>22982.752527909954</v>
      </c>
      <c r="G63" s="106">
        <v>26543.378687890428</v>
      </c>
      <c r="H63" s="106">
        <v>32072.374766992667</v>
      </c>
      <c r="I63" s="106">
        <v>26147.191183938055</v>
      </c>
      <c r="J63" s="106">
        <v>29080.828530635219</v>
      </c>
      <c r="K63" s="106">
        <v>36613.879622270098</v>
      </c>
      <c r="L63" s="106">
        <v>37215.098572844341</v>
      </c>
      <c r="M63" s="106">
        <v>35787.380492064272</v>
      </c>
      <c r="N63" s="106">
        <v>35558.331858366822</v>
      </c>
      <c r="O63" s="106">
        <v>35802.285313725792</v>
      </c>
      <c r="P63" s="106">
        <v>33332.215903286226</v>
      </c>
      <c r="Q63" s="106">
        <v>35348.892818606531</v>
      </c>
      <c r="R63" s="106">
        <v>38447.323834793977</v>
      </c>
      <c r="S63" s="106">
        <v>36452.766258038748</v>
      </c>
      <c r="T63" s="106">
        <v>35589.063305417309</v>
      </c>
      <c r="U63" s="106" t="e">
        <v>#DIV/0!</v>
      </c>
    </row>
    <row r="64" spans="1:21" x14ac:dyDescent="0.25">
      <c r="A64" s="107" t="s">
        <v>50</v>
      </c>
      <c r="B64" s="106">
        <v>20804.194256379735</v>
      </c>
      <c r="C64" s="106">
        <v>28040.918329751308</v>
      </c>
      <c r="D64" s="106">
        <v>25357.151457022766</v>
      </c>
      <c r="E64" s="106">
        <v>31478.172820718562</v>
      </c>
      <c r="F64" s="106">
        <v>44737.805639654071</v>
      </c>
      <c r="G64" s="106">
        <v>51364.14748221053</v>
      </c>
      <c r="H64" s="106">
        <v>50450.403234557059</v>
      </c>
      <c r="I64" s="106">
        <v>47640.30201632384</v>
      </c>
      <c r="J64" s="106">
        <v>51944.277775059323</v>
      </c>
      <c r="K64" s="106">
        <v>63662.749302482196</v>
      </c>
      <c r="L64" s="106">
        <v>59452.684290942685</v>
      </c>
      <c r="M64" s="106">
        <v>56933.563017408967</v>
      </c>
      <c r="N64" s="106">
        <v>53489.226466648804</v>
      </c>
      <c r="O64" s="106">
        <v>55918.257563962296</v>
      </c>
      <c r="P64" s="106">
        <v>47647.232784817978</v>
      </c>
      <c r="Q64" s="106">
        <v>52871.708861402738</v>
      </c>
      <c r="R64" s="106">
        <v>54321.709068022763</v>
      </c>
      <c r="S64" s="106">
        <v>51484.628808535861</v>
      </c>
      <c r="T64" s="106">
        <v>43460.000795336622</v>
      </c>
      <c r="U64" s="106" t="e">
        <v>#DIV/0!</v>
      </c>
    </row>
    <row r="65" spans="1:21" x14ac:dyDescent="0.25">
      <c r="A65" s="107" t="s">
        <v>97</v>
      </c>
      <c r="B65" s="106">
        <v>8949.8836667314044</v>
      </c>
      <c r="C65" s="106">
        <v>8958.7090646094493</v>
      </c>
      <c r="D65" s="106">
        <v>11564.836628017487</v>
      </c>
      <c r="E65" s="106">
        <v>14701.195473833099</v>
      </c>
      <c r="F65" s="106">
        <v>19487.451534431137</v>
      </c>
      <c r="G65" s="106">
        <v>26726.705197827774</v>
      </c>
      <c r="H65" s="106">
        <v>27093.154883416049</v>
      </c>
      <c r="I65" s="106">
        <v>21958.948526669155</v>
      </c>
      <c r="J65" s="106">
        <v>22929.955099480198</v>
      </c>
      <c r="K65" s="106">
        <v>23370.586960383731</v>
      </c>
      <c r="L65" s="106">
        <v>18055.467666519628</v>
      </c>
      <c r="M65" s="106">
        <v>16038.162240184758</v>
      </c>
      <c r="N65" s="106">
        <v>22415.014785165818</v>
      </c>
      <c r="O65" s="106">
        <v>18957.411393429356</v>
      </c>
      <c r="P65" s="106">
        <v>18657.890385694813</v>
      </c>
      <c r="Q65" s="106">
        <v>19286.109053334392</v>
      </c>
      <c r="R65" s="106">
        <v>19608.146461787303</v>
      </c>
      <c r="S65" s="106">
        <v>23048.562865614233</v>
      </c>
      <c r="T65" s="106">
        <v>21550.769756175046</v>
      </c>
      <c r="U65" s="106" t="e">
        <v>#DIV/0!</v>
      </c>
    </row>
    <row r="66" spans="1:21" x14ac:dyDescent="0.25">
      <c r="A66" s="107" t="s">
        <v>120</v>
      </c>
      <c r="B66" s="106">
        <v>6630.4025245441799</v>
      </c>
      <c r="C66" s="106">
        <v>7901.888930912759</v>
      </c>
      <c r="D66" s="106">
        <v>10040.037194408524</v>
      </c>
      <c r="E66" s="106">
        <v>17120.551954763789</v>
      </c>
      <c r="F66" s="106">
        <v>13272.672311295262</v>
      </c>
      <c r="G66" s="106">
        <v>15474.296535444004</v>
      </c>
      <c r="H66" s="106">
        <v>15349.92889705382</v>
      </c>
      <c r="I66" s="106">
        <v>11437.15388824294</v>
      </c>
      <c r="J66" s="106">
        <v>13841.678264170041</v>
      </c>
      <c r="K66" s="106">
        <v>15794.929391721353</v>
      </c>
      <c r="L66" s="106">
        <v>15638.826325066095</v>
      </c>
      <c r="M66" s="106">
        <v>18026.514790444009</v>
      </c>
      <c r="N66" s="106">
        <v>19496.554349108934</v>
      </c>
      <c r="O66" s="106">
        <v>19466.618552461521</v>
      </c>
      <c r="P66" s="106">
        <v>20051.203497894247</v>
      </c>
      <c r="Q66" s="106">
        <v>20515.890668685926</v>
      </c>
      <c r="R66" s="106">
        <v>27465.719754423979</v>
      </c>
      <c r="S66" s="106">
        <v>25638.998980081597</v>
      </c>
      <c r="T66" s="106">
        <v>22928.772874058126</v>
      </c>
      <c r="U66" s="106" t="e">
        <v>#DIV/0!</v>
      </c>
    </row>
    <row r="67" spans="1:21" x14ac:dyDescent="0.25">
      <c r="A67" s="107" t="s">
        <v>54</v>
      </c>
      <c r="B67" s="106">
        <v>7913.3463957844824</v>
      </c>
      <c r="C67" s="106">
        <v>9234.2133396040863</v>
      </c>
      <c r="D67" s="106">
        <v>11328.029526639071</v>
      </c>
      <c r="E67" s="106">
        <v>12891.094302327498</v>
      </c>
      <c r="F67" s="106">
        <v>16504.878219512193</v>
      </c>
      <c r="G67" s="106">
        <v>18957.407469252754</v>
      </c>
      <c r="H67" s="106">
        <v>30643.455458705434</v>
      </c>
      <c r="I67" s="106">
        <v>20481.049191943559</v>
      </c>
      <c r="J67" s="106">
        <v>23186.000353972278</v>
      </c>
      <c r="K67" s="106">
        <v>31129.178588102488</v>
      </c>
      <c r="L67" s="106">
        <v>34889.195984592043</v>
      </c>
      <c r="M67" s="106">
        <v>32958.317189856418</v>
      </c>
      <c r="N67" s="106">
        <v>32898.768146051691</v>
      </c>
      <c r="O67" s="106">
        <v>32026.907394508195</v>
      </c>
      <c r="P67" s="106">
        <v>31700.079716020686</v>
      </c>
      <c r="Q67" s="106">
        <v>32425.353710188821</v>
      </c>
      <c r="R67" s="106">
        <v>37473.183424901974</v>
      </c>
      <c r="S67" s="106">
        <v>34954.888438823422</v>
      </c>
      <c r="T67" s="106">
        <v>37766.152772118083</v>
      </c>
      <c r="U67" s="106" t="e">
        <v>#DIV/0!</v>
      </c>
    </row>
    <row r="68" spans="1:21" x14ac:dyDescent="0.25">
      <c r="A68" s="107" t="s">
        <v>157</v>
      </c>
      <c r="B68" s="106">
        <v>3309.3215648277114</v>
      </c>
      <c r="C68" s="106">
        <v>3738.8633734939754</v>
      </c>
      <c r="D68" s="106">
        <v>4268.3590919923727</v>
      </c>
      <c r="E68" s="106">
        <v>4975.9534498075218</v>
      </c>
      <c r="F68" s="106">
        <v>6698.4699164017429</v>
      </c>
      <c r="G68" s="106">
        <v>7507.8276963887383</v>
      </c>
      <c r="H68" s="106">
        <v>8928.3575171771281</v>
      </c>
      <c r="I68" s="106">
        <v>9202.4284223343184</v>
      </c>
      <c r="J68" s="106">
        <v>10151.738282586382</v>
      </c>
      <c r="K68" s="106">
        <v>12460.714066844464</v>
      </c>
      <c r="L68" s="106">
        <v>13756.894314909952</v>
      </c>
      <c r="M68" s="106">
        <v>14368.725068812197</v>
      </c>
      <c r="N68" s="106">
        <v>16919.710368736211</v>
      </c>
      <c r="O68" s="106">
        <v>20115.112663573327</v>
      </c>
      <c r="P68" s="106">
        <v>20990.556958749548</v>
      </c>
      <c r="Q68" s="106">
        <v>19549.515341522329</v>
      </c>
      <c r="R68" s="106">
        <v>18741.850807512234</v>
      </c>
      <c r="S68" s="106">
        <v>20367.45974609477</v>
      </c>
      <c r="T68" s="106">
        <v>22149.044003943749</v>
      </c>
      <c r="U68" s="106" t="e">
        <v>#DIV/0!</v>
      </c>
    </row>
    <row r="69" spans="1:21" x14ac:dyDescent="0.25">
      <c r="A69" s="107" t="s">
        <v>177</v>
      </c>
      <c r="B69" s="106">
        <v>4094.9422312839811</v>
      </c>
      <c r="C69" s="106">
        <v>4174.7084037486557</v>
      </c>
      <c r="D69" s="106">
        <v>5112.2537811824786</v>
      </c>
      <c r="E69" s="106">
        <v>5723.6089879009023</v>
      </c>
      <c r="F69" s="106">
        <v>7482.525178504322</v>
      </c>
      <c r="G69" s="106">
        <v>8132.8593314126301</v>
      </c>
      <c r="H69" s="106">
        <v>8896.7042719614929</v>
      </c>
      <c r="I69" s="106">
        <v>9873.6522873616432</v>
      </c>
      <c r="J69" s="106">
        <v>12533.588600167644</v>
      </c>
      <c r="K69" s="106">
        <v>13648.995509043714</v>
      </c>
      <c r="L69" s="106">
        <v>14395.38019039903</v>
      </c>
      <c r="M69" s="106">
        <v>15445.683790932459</v>
      </c>
      <c r="N69" s="106">
        <v>18851.756138494653</v>
      </c>
      <c r="O69" s="106">
        <v>17668.564828720588</v>
      </c>
      <c r="P69" s="106">
        <v>17032.950997930478</v>
      </c>
      <c r="Q69" s="106">
        <v>19309.336076864798</v>
      </c>
      <c r="R69" s="106">
        <v>17377.975686780534</v>
      </c>
      <c r="S69" s="106">
        <v>16294.563285666776</v>
      </c>
      <c r="T69" s="106">
        <v>17704.351205997391</v>
      </c>
      <c r="U69" s="106" t="e">
        <v>#DIV/0!</v>
      </c>
    </row>
    <row r="70" spans="1:21" x14ac:dyDescent="0.25">
      <c r="A70" s="1">
        <v>8</v>
      </c>
      <c r="B70" s="106"/>
      <c r="C70" s="106"/>
      <c r="D70" s="106"/>
      <c r="E70" s="106"/>
      <c r="F70" s="106"/>
      <c r="G70" s="106"/>
      <c r="H70" s="106"/>
      <c r="I70" s="106"/>
      <c r="J70" s="106"/>
      <c r="K70" s="106"/>
      <c r="L70" s="106"/>
      <c r="M70" s="106"/>
      <c r="N70" s="106"/>
      <c r="O70" s="106"/>
      <c r="P70" s="106"/>
      <c r="Q70" s="106"/>
      <c r="R70" s="106"/>
      <c r="S70" s="106"/>
      <c r="T70" s="106"/>
      <c r="U70" s="106"/>
    </row>
    <row r="71" spans="1:21" x14ac:dyDescent="0.25">
      <c r="A71" s="105" t="s">
        <v>249</v>
      </c>
      <c r="B71" s="106">
        <v>4996.1547059142094</v>
      </c>
      <c r="C71" s="106">
        <v>5646.1636906484937</v>
      </c>
      <c r="D71" s="106">
        <v>6427.8882730253099</v>
      </c>
      <c r="E71" s="106">
        <v>7470.4317550321475</v>
      </c>
      <c r="F71" s="106">
        <v>8626.0274221716627</v>
      </c>
      <c r="G71" s="106">
        <v>9742.7954877603224</v>
      </c>
      <c r="H71" s="106">
        <v>10445.916922460427</v>
      </c>
      <c r="I71" s="106">
        <v>11528.633662418479</v>
      </c>
      <c r="J71" s="106">
        <v>13076.628138197573</v>
      </c>
      <c r="K71" s="106">
        <v>15631.921199471824</v>
      </c>
      <c r="L71" s="106">
        <v>17882.292459367276</v>
      </c>
      <c r="M71" s="106">
        <v>16564.086993663357</v>
      </c>
      <c r="N71" s="106">
        <v>19463.41252841031</v>
      </c>
      <c r="O71" s="106">
        <v>20254.71029484726</v>
      </c>
      <c r="P71" s="106">
        <v>20463.677893234533</v>
      </c>
      <c r="Q71" s="106">
        <v>20886.104967057192</v>
      </c>
      <c r="R71" s="106">
        <v>22484.83911438326</v>
      </c>
      <c r="S71" s="106">
        <v>23211.683724248516</v>
      </c>
      <c r="T71" s="106">
        <v>24505.239045793369</v>
      </c>
      <c r="U71" s="106" t="e">
        <v>#DIV/0!</v>
      </c>
    </row>
    <row r="72" spans="1:21" x14ac:dyDescent="0.25">
      <c r="A72" s="107" t="s">
        <v>40</v>
      </c>
      <c r="B72" s="106">
        <v>2741.9892033848846</v>
      </c>
      <c r="C72" s="106">
        <v>3075.7615757753929</v>
      </c>
      <c r="D72" s="106">
        <v>3423.1450336071694</v>
      </c>
      <c r="E72" s="106">
        <v>4125.7833031946957</v>
      </c>
      <c r="F72" s="106">
        <v>5014.0833206629159</v>
      </c>
      <c r="G72" s="106">
        <v>6299.1169732171675</v>
      </c>
      <c r="H72" s="106">
        <v>6494.0259158534636</v>
      </c>
      <c r="I72" s="106">
        <v>7009.8882047958523</v>
      </c>
      <c r="J72" s="106">
        <v>6915.9489250992747</v>
      </c>
      <c r="K72" s="106">
        <v>8359.2901293396862</v>
      </c>
      <c r="L72" s="106">
        <v>9699.1117894451236</v>
      </c>
      <c r="M72" s="106">
        <v>8785.7695447009301</v>
      </c>
      <c r="N72" s="106">
        <v>9522.2796653144014</v>
      </c>
      <c r="O72" s="106">
        <v>10199.64078648853</v>
      </c>
      <c r="P72" s="106">
        <v>10704.567113673391</v>
      </c>
      <c r="Q72" s="106">
        <v>11487.034405385191</v>
      </c>
      <c r="R72" s="106">
        <v>10694.949089510132</v>
      </c>
      <c r="S72" s="106">
        <v>11500.903522205206</v>
      </c>
      <c r="T72" s="106">
        <v>12352.51333502667</v>
      </c>
      <c r="U72" s="106" t="e">
        <v>#DIV/0!</v>
      </c>
    </row>
    <row r="73" spans="1:21" x14ac:dyDescent="0.25">
      <c r="A73" s="107" t="s">
        <v>58</v>
      </c>
      <c r="B73" s="106">
        <v>5569.885253522134</v>
      </c>
      <c r="C73" s="106">
        <v>5634.7442748091607</v>
      </c>
      <c r="D73" s="106">
        <v>5953.7000745288715</v>
      </c>
      <c r="E73" s="106">
        <v>7236.2097607587766</v>
      </c>
      <c r="F73" s="106">
        <v>8611.7258514205059</v>
      </c>
      <c r="G73" s="106">
        <v>8710.2177951601079</v>
      </c>
      <c r="H73" s="106">
        <v>9452.5061907004911</v>
      </c>
      <c r="I73" s="106">
        <v>9276.6223612458598</v>
      </c>
      <c r="J73" s="106">
        <v>11945.270680052259</v>
      </c>
      <c r="K73" s="106">
        <v>13740.703509493453</v>
      </c>
      <c r="L73" s="106">
        <v>16222.05834927576</v>
      </c>
      <c r="M73" s="106">
        <v>16020.701696331042</v>
      </c>
      <c r="N73" s="106">
        <v>19859.01862738833</v>
      </c>
      <c r="O73" s="106">
        <v>19132.965328757113</v>
      </c>
      <c r="P73" s="106">
        <v>20767.623336389213</v>
      </c>
      <c r="Q73" s="106">
        <v>19399.329275964017</v>
      </c>
      <c r="R73" s="106">
        <v>22839.189877519279</v>
      </c>
      <c r="S73" s="106">
        <v>21290.013226659783</v>
      </c>
      <c r="T73" s="106">
        <v>27672.340453552613</v>
      </c>
      <c r="U73" s="106" t="e">
        <v>#DIV/0!</v>
      </c>
    </row>
    <row r="74" spans="1:21" x14ac:dyDescent="0.25">
      <c r="A74" s="107" t="s">
        <v>42</v>
      </c>
      <c r="B74" s="106">
        <v>6434.8327031778745</v>
      </c>
      <c r="C74" s="106">
        <v>7332.7250472395281</v>
      </c>
      <c r="D74" s="106">
        <v>8449.1425759434569</v>
      </c>
      <c r="E74" s="106">
        <v>9526.4298860767503</v>
      </c>
      <c r="F74" s="106">
        <v>10713.531841236614</v>
      </c>
      <c r="G74" s="106">
        <v>12238.340304022056</v>
      </c>
      <c r="H74" s="106">
        <v>13331.616431674691</v>
      </c>
      <c r="I74" s="106">
        <v>15348.395393525796</v>
      </c>
      <c r="J74" s="106">
        <v>16838.806778539099</v>
      </c>
      <c r="K74" s="106">
        <v>19302.535959513305</v>
      </c>
      <c r="L74" s="106">
        <v>22497.263369717126</v>
      </c>
      <c r="M74" s="106">
        <v>20940.651375158483</v>
      </c>
      <c r="N74" s="106">
        <v>24579.274085641489</v>
      </c>
      <c r="O74" s="106">
        <v>26007.087984932245</v>
      </c>
      <c r="P74" s="106">
        <v>26243.220383824981</v>
      </c>
      <c r="Q74" s="106">
        <v>26766.378614735993</v>
      </c>
      <c r="R74" s="106">
        <v>28594.088164171739</v>
      </c>
      <c r="S74" s="106">
        <v>29116.706218009942</v>
      </c>
      <c r="T74" s="106">
        <v>30949.911247974069</v>
      </c>
      <c r="U74" s="106" t="e">
        <v>#DIV/0!</v>
      </c>
    </row>
    <row r="75" spans="1:21" x14ac:dyDescent="0.25">
      <c r="A75" s="107" t="s">
        <v>192</v>
      </c>
      <c r="B75" s="106">
        <v>2989.5169153183442</v>
      </c>
      <c r="C75" s="106">
        <v>3719.6918997608404</v>
      </c>
      <c r="D75" s="106">
        <v>4389.5965805007127</v>
      </c>
      <c r="E75" s="106">
        <v>5391.139307986321</v>
      </c>
      <c r="F75" s="106">
        <v>5705.086407477379</v>
      </c>
      <c r="G75" s="106">
        <v>6699.0137512639021</v>
      </c>
      <c r="H75" s="106">
        <v>7917.7374079814035</v>
      </c>
      <c r="I75" s="106">
        <v>8104.4287907869475</v>
      </c>
      <c r="J75" s="106">
        <v>8908.0082766231371</v>
      </c>
      <c r="K75" s="106">
        <v>12791.8864422202</v>
      </c>
      <c r="L75" s="106">
        <v>13652.140014406627</v>
      </c>
      <c r="M75" s="106">
        <v>12293.667363841714</v>
      </c>
      <c r="N75" s="106">
        <v>14052.263531353135</v>
      </c>
      <c r="O75" s="106">
        <v>14907.742917616411</v>
      </c>
      <c r="P75" s="106">
        <v>15208.138701382193</v>
      </c>
      <c r="Q75" s="106">
        <v>14211.909920634922</v>
      </c>
      <c r="R75" s="106">
        <v>21557.220103709613</v>
      </c>
      <c r="S75" s="106">
        <v>14838.613580926902</v>
      </c>
      <c r="T75" s="106">
        <v>19450.980590062114</v>
      </c>
      <c r="U75" s="106" t="e">
        <v>#DIV/0!</v>
      </c>
    </row>
    <row r="76" spans="1:21" x14ac:dyDescent="0.25">
      <c r="A76" s="107" t="s">
        <v>131</v>
      </c>
      <c r="B76" s="106">
        <v>3483.2514330895433</v>
      </c>
      <c r="C76" s="106">
        <v>4215.6508278632318</v>
      </c>
      <c r="D76" s="106">
        <v>4776.1403424393993</v>
      </c>
      <c r="E76" s="106">
        <v>5317.175714285715</v>
      </c>
      <c r="F76" s="106">
        <v>6937.1076009053195</v>
      </c>
      <c r="G76" s="106">
        <v>7905.7096616467825</v>
      </c>
      <c r="H76" s="106">
        <v>7847.1031559114463</v>
      </c>
      <c r="I76" s="106">
        <v>9121.3370176095923</v>
      </c>
      <c r="J76" s="106">
        <v>13409.949491311787</v>
      </c>
      <c r="K76" s="106">
        <v>21757.943114841935</v>
      </c>
      <c r="L76" s="106">
        <v>22813.481835902887</v>
      </c>
      <c r="M76" s="106">
        <v>15416.019847833279</v>
      </c>
      <c r="N76" s="106">
        <v>16340.60659358639</v>
      </c>
      <c r="O76" s="106">
        <v>16984.488626244638</v>
      </c>
      <c r="P76" s="106">
        <v>18207.79044795256</v>
      </c>
      <c r="Q76" s="106">
        <v>20270.683621647357</v>
      </c>
      <c r="R76" s="106">
        <v>19665.075826771652</v>
      </c>
      <c r="S76" s="106">
        <v>18165.283799579211</v>
      </c>
      <c r="T76" s="106">
        <v>17400.126205353699</v>
      </c>
      <c r="U76" s="106" t="e">
        <v>#DIV/0!</v>
      </c>
    </row>
    <row r="77" spans="1:21" x14ac:dyDescent="0.25">
      <c r="A77" s="107" t="s">
        <v>145</v>
      </c>
      <c r="B77" s="106">
        <v>2611.5451541307029</v>
      </c>
      <c r="C77" s="106">
        <v>3009.6326853638025</v>
      </c>
      <c r="D77" s="106">
        <v>3352.8069974618024</v>
      </c>
      <c r="E77" s="106">
        <v>3813.8525842696631</v>
      </c>
      <c r="F77" s="106">
        <v>4751.2004810342241</v>
      </c>
      <c r="G77" s="106">
        <v>5599.9248307608987</v>
      </c>
      <c r="H77" s="106">
        <v>5700.428785446762</v>
      </c>
      <c r="I77" s="106">
        <v>6000.5999351246146</v>
      </c>
      <c r="J77" s="106">
        <v>6286.8997676579929</v>
      </c>
      <c r="K77" s="106">
        <v>7137.9081623220554</v>
      </c>
      <c r="L77" s="106">
        <v>8134.0934536414698</v>
      </c>
      <c r="M77" s="106">
        <v>6780.2457081081084</v>
      </c>
      <c r="N77" s="106">
        <v>9134.1253813431867</v>
      </c>
      <c r="O77" s="106">
        <v>9252.3676231958325</v>
      </c>
      <c r="P77" s="106">
        <v>9048.7361517891259</v>
      </c>
      <c r="Q77" s="106">
        <v>10034.011182850149</v>
      </c>
      <c r="R77" s="106">
        <v>11649.577908842537</v>
      </c>
      <c r="S77" s="106">
        <v>10789.792097998619</v>
      </c>
      <c r="T77" s="106">
        <v>11996.277310563803</v>
      </c>
      <c r="U77" s="106" t="e">
        <v>#DIV/0!</v>
      </c>
    </row>
    <row r="78" spans="1:21" x14ac:dyDescent="0.25">
      <c r="A78" s="107" t="s">
        <v>166</v>
      </c>
      <c r="B78" s="106">
        <v>3888.2760973098211</v>
      </c>
      <c r="C78" s="106">
        <v>4093.5801041799004</v>
      </c>
      <c r="D78" s="106">
        <v>5010.5604055892172</v>
      </c>
      <c r="E78" s="106">
        <v>6370.3063238698669</v>
      </c>
      <c r="F78" s="106">
        <v>8286.9222822822812</v>
      </c>
      <c r="G78" s="106">
        <v>9498.3118622448983</v>
      </c>
      <c r="H78" s="106">
        <v>10229.419877300612</v>
      </c>
      <c r="I78" s="106">
        <v>10931.299329677026</v>
      </c>
      <c r="J78" s="106">
        <v>12437.370009980039</v>
      </c>
      <c r="K78" s="106">
        <v>14331.45619711299</v>
      </c>
      <c r="L78" s="106">
        <v>15349.901858736059</v>
      </c>
      <c r="M78" s="106">
        <v>15741.518557300758</v>
      </c>
      <c r="N78" s="106">
        <v>20752.241678224684</v>
      </c>
      <c r="O78" s="106">
        <v>22595.614651509932</v>
      </c>
      <c r="P78" s="106">
        <v>25854.849041533544</v>
      </c>
      <c r="Q78" s="106">
        <v>26064.516330233611</v>
      </c>
      <c r="R78" s="106">
        <v>28523.853999301435</v>
      </c>
      <c r="S78" s="106">
        <v>53946.627228525125</v>
      </c>
      <c r="T78" s="106">
        <v>29612.66041211005</v>
      </c>
      <c r="U78" s="106" t="e">
        <v>#DIV/0!</v>
      </c>
    </row>
    <row r="79" spans="1:21" x14ac:dyDescent="0.25">
      <c r="A79" s="107" t="s">
        <v>168</v>
      </c>
      <c r="B79" s="106">
        <v>3844.9171761066509</v>
      </c>
      <c r="C79" s="106">
        <v>4848.573731626363</v>
      </c>
      <c r="D79" s="106">
        <v>5493.4878432494279</v>
      </c>
      <c r="E79" s="106">
        <v>7024.2969617656418</v>
      </c>
      <c r="F79" s="106">
        <v>7856.8638367861149</v>
      </c>
      <c r="G79" s="106">
        <v>8164.9170995221266</v>
      </c>
      <c r="H79" s="106">
        <v>8348.9952404561227</v>
      </c>
      <c r="I79" s="106">
        <v>8676.4060580316309</v>
      </c>
      <c r="J79" s="106">
        <v>10393.294328133337</v>
      </c>
      <c r="K79" s="106">
        <v>12246.78381477808</v>
      </c>
      <c r="L79" s="106">
        <v>13973.117286786097</v>
      </c>
      <c r="M79" s="106">
        <v>14114.373126702996</v>
      </c>
      <c r="N79" s="106">
        <v>15469.090596618695</v>
      </c>
      <c r="O79" s="106">
        <v>15656.404729134554</v>
      </c>
      <c r="P79" s="106">
        <v>15133.296760540454</v>
      </c>
      <c r="Q79" s="106">
        <v>15228.958608695651</v>
      </c>
      <c r="R79" s="106">
        <v>15531.935092743768</v>
      </c>
      <c r="S79" s="106">
        <v>16678.21638074156</v>
      </c>
      <c r="T79" s="106">
        <v>17575.591895540208</v>
      </c>
      <c r="U79" s="106" t="e">
        <v>#DIV/0!</v>
      </c>
    </row>
    <row r="80" spans="1:21" x14ac:dyDescent="0.25">
      <c r="A80" s="107" t="s">
        <v>173</v>
      </c>
      <c r="B80" s="106">
        <v>5144.29486815991</v>
      </c>
      <c r="C80" s="106">
        <v>4799.7201649948429</v>
      </c>
      <c r="D80" s="106">
        <v>4940.0834178265277</v>
      </c>
      <c r="E80" s="106">
        <v>5360.3364690839344</v>
      </c>
      <c r="F80" s="106">
        <v>6448.913649529326</v>
      </c>
      <c r="G80" s="106">
        <v>7407.1940798927089</v>
      </c>
      <c r="H80" s="106">
        <v>7006.9099758946786</v>
      </c>
      <c r="I80" s="106">
        <v>7863.0864380142366</v>
      </c>
      <c r="J80" s="106">
        <v>10080.226543811465</v>
      </c>
      <c r="K80" s="106">
        <v>12503.759633189313</v>
      </c>
      <c r="L80" s="106">
        <v>14557.438891811327</v>
      </c>
      <c r="M80" s="106">
        <v>13798.184005254947</v>
      </c>
      <c r="N80" s="106">
        <v>15360.831474395505</v>
      </c>
      <c r="O80" s="106">
        <v>15042.274386304911</v>
      </c>
      <c r="P80" s="106">
        <v>14358.911800048067</v>
      </c>
      <c r="Q80" s="106">
        <v>17310.686779553223</v>
      </c>
      <c r="R80" s="106">
        <v>14066.730962818639</v>
      </c>
      <c r="S80" s="106">
        <v>15360.886508256141</v>
      </c>
      <c r="T80" s="106">
        <v>16621.264588329337</v>
      </c>
      <c r="U80" s="106" t="e">
        <v>#DIV/0!</v>
      </c>
    </row>
    <row r="81" spans="1:21" x14ac:dyDescent="0.25">
      <c r="A81" s="107" t="s">
        <v>187</v>
      </c>
      <c r="B81" s="106">
        <v>2732.0060627674748</v>
      </c>
      <c r="C81" s="106">
        <v>3307.6664300418829</v>
      </c>
      <c r="D81" s="106">
        <v>3998.0530643800957</v>
      </c>
      <c r="E81" s="106">
        <v>4873.7298525197457</v>
      </c>
      <c r="F81" s="106">
        <v>6142.1225667408225</v>
      </c>
      <c r="G81" s="106">
        <v>8427.2194049538339</v>
      </c>
      <c r="H81" s="106">
        <v>8980.9088578752489</v>
      </c>
      <c r="I81" s="106">
        <v>9057.8393365603642</v>
      </c>
      <c r="J81" s="106">
        <v>10870.152422270428</v>
      </c>
      <c r="K81" s="106">
        <v>15446.719100310986</v>
      </c>
      <c r="L81" s="106">
        <v>16165.460286458334</v>
      </c>
      <c r="M81" s="106">
        <v>14374.053373477487</v>
      </c>
      <c r="N81" s="106">
        <v>17407.708370345063</v>
      </c>
      <c r="O81" s="106">
        <v>19198.008869482161</v>
      </c>
      <c r="P81" s="106">
        <v>16499.234652858213</v>
      </c>
      <c r="Q81" s="106">
        <v>17496.915152752263</v>
      </c>
      <c r="R81" s="106">
        <v>18731.071839284446</v>
      </c>
      <c r="S81" s="106">
        <v>20870.908877840906</v>
      </c>
      <c r="T81" s="106">
        <v>22498.582249698004</v>
      </c>
      <c r="U81" s="106" t="e">
        <v>#DIV/0!</v>
      </c>
    </row>
    <row r="82" spans="1:21" x14ac:dyDescent="0.25">
      <c r="A82" s="1">
        <v>9</v>
      </c>
      <c r="B82" s="106"/>
      <c r="C82" s="106"/>
      <c r="D82" s="106"/>
      <c r="E82" s="106"/>
      <c r="F82" s="106"/>
      <c r="G82" s="106"/>
      <c r="H82" s="106"/>
      <c r="I82" s="106"/>
      <c r="J82" s="106"/>
      <c r="K82" s="106"/>
      <c r="L82" s="106"/>
      <c r="M82" s="106"/>
      <c r="N82" s="106"/>
      <c r="O82" s="106"/>
      <c r="P82" s="106"/>
      <c r="Q82" s="106"/>
      <c r="R82" s="106"/>
      <c r="S82" s="106"/>
      <c r="T82" s="106"/>
      <c r="U82" s="106"/>
    </row>
    <row r="83" spans="1:21" x14ac:dyDescent="0.25">
      <c r="A83" s="105" t="s">
        <v>251</v>
      </c>
      <c r="B83" s="106">
        <v>5639.2160099591028</v>
      </c>
      <c r="C83" s="106">
        <v>6319.0664651388724</v>
      </c>
      <c r="D83" s="106">
        <v>7228.6025431603239</v>
      </c>
      <c r="E83" s="106">
        <v>8615.4238476953906</v>
      </c>
      <c r="F83" s="106">
        <v>9830.68025905791</v>
      </c>
      <c r="G83" s="106">
        <v>10452.063556931071</v>
      </c>
      <c r="H83" s="106">
        <v>11091.973625128774</v>
      </c>
      <c r="I83" s="106">
        <v>11057.274811243147</v>
      </c>
      <c r="J83" s="106">
        <v>12053.370565412377</v>
      </c>
      <c r="K83" s="106">
        <v>14063.448090940579</v>
      </c>
      <c r="L83" s="106">
        <v>15527.186707750212</v>
      </c>
      <c r="M83" s="106">
        <v>14927.235616310434</v>
      </c>
      <c r="N83" s="106">
        <v>15258.298964390502</v>
      </c>
      <c r="O83" s="106">
        <v>16474.613387369889</v>
      </c>
      <c r="P83" s="106">
        <v>15101.218509237984</v>
      </c>
      <c r="Q83" s="106">
        <v>15416.798585349981</v>
      </c>
      <c r="R83" s="106">
        <v>16548.007830441878</v>
      </c>
      <c r="S83" s="106">
        <v>17652.870441055362</v>
      </c>
      <c r="T83" s="106">
        <v>18733.660120101053</v>
      </c>
      <c r="U83" s="106" t="e">
        <v>#DIV/0!</v>
      </c>
    </row>
    <row r="84" spans="1:21" x14ac:dyDescent="0.25">
      <c r="A84" s="107" t="s">
        <v>61</v>
      </c>
      <c r="B84" s="106">
        <v>4146.6051148677934</v>
      </c>
      <c r="C84" s="106">
        <v>4254.5331944244863</v>
      </c>
      <c r="D84" s="106">
        <v>5220.1772394686368</v>
      </c>
      <c r="E84" s="106">
        <v>6333.8084009883514</v>
      </c>
      <c r="F84" s="106">
        <v>7257.8127411772957</v>
      </c>
      <c r="G84" s="106">
        <v>8213.1510223048335</v>
      </c>
      <c r="H84" s="106">
        <v>8321.0523441055975</v>
      </c>
      <c r="I84" s="106">
        <v>8972.9599817059225</v>
      </c>
      <c r="J84" s="106">
        <v>10281.43876329319</v>
      </c>
      <c r="K84" s="106">
        <v>12446.154505232109</v>
      </c>
      <c r="L84" s="106">
        <v>12815.514567866647</v>
      </c>
      <c r="M84" s="106">
        <v>12734.454018063154</v>
      </c>
      <c r="N84" s="106">
        <v>12994.408226187352</v>
      </c>
      <c r="O84" s="106">
        <v>15407.029442485964</v>
      </c>
      <c r="P84" s="106">
        <v>14287.13125406108</v>
      </c>
      <c r="Q84" s="106">
        <v>16552.416817593792</v>
      </c>
      <c r="R84" s="106">
        <v>14116.973568281939</v>
      </c>
      <c r="S84" s="106">
        <v>15803.783533949589</v>
      </c>
      <c r="T84" s="106">
        <v>15245.582891598198</v>
      </c>
      <c r="U84" s="106" t="e">
        <v>#DIV/0!</v>
      </c>
    </row>
    <row r="85" spans="1:21" x14ac:dyDescent="0.25">
      <c r="A85" s="107" t="s">
        <v>76</v>
      </c>
      <c r="B85" s="106">
        <v>6596.434295105917</v>
      </c>
      <c r="C85" s="106">
        <v>6733.4979130685097</v>
      </c>
      <c r="D85" s="106">
        <v>6530.0674227883437</v>
      </c>
      <c r="E85" s="106">
        <v>7902.2038924930484</v>
      </c>
      <c r="F85" s="106">
        <v>7516.2661870503589</v>
      </c>
      <c r="G85" s="106">
        <v>8799.8929088829573</v>
      </c>
      <c r="H85" s="106">
        <v>11788.902586111215</v>
      </c>
      <c r="I85" s="106">
        <v>13984.242876676894</v>
      </c>
      <c r="J85" s="106">
        <v>11470.518699301192</v>
      </c>
      <c r="K85" s="106">
        <v>13283.987832167833</v>
      </c>
      <c r="L85" s="106">
        <v>13859.787510871456</v>
      </c>
      <c r="M85" s="106">
        <v>13882.000195701099</v>
      </c>
      <c r="N85" s="106">
        <v>13104.259362356368</v>
      </c>
      <c r="O85" s="106">
        <v>19337.621839560514</v>
      </c>
      <c r="P85" s="106">
        <v>13400.088189327977</v>
      </c>
      <c r="Q85" s="106">
        <v>13445.476658009755</v>
      </c>
      <c r="R85" s="106">
        <v>13621.915848163637</v>
      </c>
      <c r="S85" s="106">
        <v>15959.494865273798</v>
      </c>
      <c r="T85" s="106">
        <v>16360.158475362134</v>
      </c>
      <c r="U85" s="106" t="e">
        <v>#DIV/0!</v>
      </c>
    </row>
    <row r="86" spans="1:21" x14ac:dyDescent="0.25">
      <c r="A86" s="107" t="s">
        <v>116</v>
      </c>
      <c r="B86" s="106">
        <v>14839.881822259882</v>
      </c>
      <c r="C86" s="106">
        <v>17557.914754259822</v>
      </c>
      <c r="D86" s="106">
        <v>18705.646329746349</v>
      </c>
      <c r="E86" s="106">
        <v>22948.33472367049</v>
      </c>
      <c r="F86" s="106">
        <v>28741.972683474436</v>
      </c>
      <c r="G86" s="106">
        <v>26385.038498337053</v>
      </c>
      <c r="H86" s="106">
        <v>24294.905470270274</v>
      </c>
      <c r="I86" s="106">
        <v>15556.046523517382</v>
      </c>
      <c r="J86" s="106">
        <v>17271.056032041426</v>
      </c>
      <c r="K86" s="106">
        <v>25082.376700035893</v>
      </c>
      <c r="L86" s="106">
        <v>27946.803410073073</v>
      </c>
      <c r="M86" s="106">
        <v>25396.705242943583</v>
      </c>
      <c r="N86" s="106">
        <v>22282.410545402832</v>
      </c>
      <c r="O86" s="106">
        <v>19989.285749197043</v>
      </c>
      <c r="P86" s="106">
        <v>16837.592624356777</v>
      </c>
      <c r="Q86" s="106">
        <v>15531.118514270291</v>
      </c>
      <c r="R86" s="106">
        <v>19729.056346976991</v>
      </c>
      <c r="S86" s="106">
        <v>21236.071201233717</v>
      </c>
      <c r="T86" s="106">
        <v>20973.9202938239</v>
      </c>
      <c r="U86" s="106" t="e">
        <v>#DIV/0!</v>
      </c>
    </row>
    <row r="87" spans="1:21" x14ac:dyDescent="0.25">
      <c r="A87" s="107" t="s">
        <v>135</v>
      </c>
      <c r="B87" s="106">
        <v>3787.6824355971899</v>
      </c>
      <c r="C87" s="106">
        <v>4672.7516328331867</v>
      </c>
      <c r="D87" s="106">
        <v>5235.2804305167392</v>
      </c>
      <c r="E87" s="106">
        <v>6629.5826055748294</v>
      </c>
      <c r="F87" s="106">
        <v>7269.9297833935016</v>
      </c>
      <c r="G87" s="106">
        <v>7971.9615512834762</v>
      </c>
      <c r="H87" s="106">
        <v>8079.8792928483681</v>
      </c>
      <c r="I87" s="106">
        <v>8861.8877810776412</v>
      </c>
      <c r="J87" s="106">
        <v>13105.771143721295</v>
      </c>
      <c r="K87" s="106">
        <v>15225.615290041354</v>
      </c>
      <c r="L87" s="106">
        <v>15450.027149069016</v>
      </c>
      <c r="M87" s="106">
        <v>14646.005669588954</v>
      </c>
      <c r="N87" s="106">
        <v>15184.443985787439</v>
      </c>
      <c r="O87" s="106">
        <v>16639.710934248858</v>
      </c>
      <c r="P87" s="106">
        <v>17609.786420840021</v>
      </c>
      <c r="Q87" s="106">
        <v>17698.644835232841</v>
      </c>
      <c r="R87" s="106">
        <v>18134.816409163559</v>
      </c>
      <c r="S87" s="106">
        <v>18078.09175383635</v>
      </c>
      <c r="T87" s="106">
        <v>19453.801841854554</v>
      </c>
      <c r="U87" s="106" t="e">
        <v>#DIV/0!</v>
      </c>
    </row>
    <row r="88" spans="1:21" x14ac:dyDescent="0.25">
      <c r="A88" s="107" t="s">
        <v>138</v>
      </c>
      <c r="B88" s="106">
        <v>3682.0124916722184</v>
      </c>
      <c r="C88" s="106">
        <v>4094.2752808988762</v>
      </c>
      <c r="D88" s="106">
        <v>4473.6066959206892</v>
      </c>
      <c r="E88" s="106">
        <v>4887.4976646803034</v>
      </c>
      <c r="F88" s="106">
        <v>5145.0437420178805</v>
      </c>
      <c r="G88" s="106">
        <v>6463.9857515204167</v>
      </c>
      <c r="H88" s="106">
        <v>7217.787960771052</v>
      </c>
      <c r="I88" s="106">
        <v>7892.7160744500843</v>
      </c>
      <c r="J88" s="106">
        <v>11386.853314527505</v>
      </c>
      <c r="K88" s="106">
        <v>12323.092957246761</v>
      </c>
      <c r="L88" s="106">
        <v>11838.698344901226</v>
      </c>
      <c r="M88" s="106">
        <v>11168.959722457268</v>
      </c>
      <c r="N88" s="106">
        <v>11428.579277598779</v>
      </c>
      <c r="O88" s="106">
        <v>12431.034834324555</v>
      </c>
      <c r="P88" s="106">
        <v>12924.366252341222</v>
      </c>
      <c r="Q88" s="106">
        <v>12317.377751236989</v>
      </c>
      <c r="R88" s="106">
        <v>12303.466318443805</v>
      </c>
      <c r="S88" s="106">
        <v>14155.392288196959</v>
      </c>
      <c r="T88" s="106">
        <v>15935.374090247453</v>
      </c>
      <c r="U88" s="106" t="e">
        <v>#DIV/0!</v>
      </c>
    </row>
    <row r="89" spans="1:21" x14ac:dyDescent="0.25">
      <c r="A89" s="107" t="s">
        <v>147</v>
      </c>
      <c r="B89" s="106">
        <v>3947.1029877772753</v>
      </c>
      <c r="C89" s="106">
        <v>4097.1277652370209</v>
      </c>
      <c r="D89" s="106">
        <v>4734.55647333453</v>
      </c>
      <c r="E89" s="106">
        <v>5731.1847840680239</v>
      </c>
      <c r="F89" s="106">
        <v>5968.8123940394398</v>
      </c>
      <c r="G89" s="106">
        <v>6959.0509825892086</v>
      </c>
      <c r="H89" s="106">
        <v>7414.4813605554637</v>
      </c>
      <c r="I89" s="106">
        <v>8435.3124078019991</v>
      </c>
      <c r="J89" s="106">
        <v>9736.1760057169286</v>
      </c>
      <c r="K89" s="106">
        <v>10243.823187800292</v>
      </c>
      <c r="L89" s="106">
        <v>10402.792696605873</v>
      </c>
      <c r="M89" s="106">
        <v>10670.440817120623</v>
      </c>
      <c r="N89" s="106">
        <v>10421.935831146782</v>
      </c>
      <c r="O89" s="106">
        <v>11152.207631659521</v>
      </c>
      <c r="P89" s="106">
        <v>11087.023048298905</v>
      </c>
      <c r="Q89" s="106">
        <v>10830.285073670724</v>
      </c>
      <c r="R89" s="106">
        <v>10949.621622661844</v>
      </c>
      <c r="S89" s="106">
        <v>12139.809769324778</v>
      </c>
      <c r="T89" s="106">
        <v>13216.658276790115</v>
      </c>
      <c r="U89" s="106" t="e">
        <v>#DIV/0!</v>
      </c>
    </row>
    <row r="90" spans="1:21" x14ac:dyDescent="0.25">
      <c r="A90" s="107" t="s">
        <v>149</v>
      </c>
      <c r="B90" s="106">
        <v>4289.3281433194206</v>
      </c>
      <c r="C90" s="106">
        <v>5184.3067904708305</v>
      </c>
      <c r="D90" s="106">
        <v>6701.2096403619826</v>
      </c>
      <c r="E90" s="106">
        <v>7466.7670667666926</v>
      </c>
      <c r="F90" s="106">
        <v>9086.5486169714004</v>
      </c>
      <c r="G90" s="106">
        <v>9503.0081630852055</v>
      </c>
      <c r="H90" s="106">
        <v>10765.32659790328</v>
      </c>
      <c r="I90" s="106">
        <v>11454.388581720699</v>
      </c>
      <c r="J90" s="106">
        <v>13065.223808128583</v>
      </c>
      <c r="K90" s="106">
        <v>14031.857095421907</v>
      </c>
      <c r="L90" s="106">
        <v>14785.667641245263</v>
      </c>
      <c r="M90" s="106">
        <v>13878.825039388234</v>
      </c>
      <c r="N90" s="106">
        <v>14782.320042570984</v>
      </c>
      <c r="O90" s="106">
        <v>15024.152657113846</v>
      </c>
      <c r="P90" s="106">
        <v>15469.008040799614</v>
      </c>
      <c r="Q90" s="106">
        <v>17107.014522668633</v>
      </c>
      <c r="R90" s="106">
        <v>18739.659305757948</v>
      </c>
      <c r="S90" s="106">
        <v>21092.712537434836</v>
      </c>
      <c r="T90" s="106">
        <v>24968.293299666995</v>
      </c>
      <c r="U90" s="106" t="e">
        <v>#DIV/0!</v>
      </c>
    </row>
    <row r="91" spans="1:21" x14ac:dyDescent="0.25">
      <c r="A91" s="107" t="s">
        <v>153</v>
      </c>
      <c r="B91" s="106">
        <v>2933.1798231765074</v>
      </c>
      <c r="C91" s="106">
        <v>3363.5198680697345</v>
      </c>
      <c r="D91" s="106">
        <v>3931.0104085754233</v>
      </c>
      <c r="E91" s="106">
        <v>4819.9652509652515</v>
      </c>
      <c r="F91" s="106">
        <v>5455.9458090267117</v>
      </c>
      <c r="G91" s="106">
        <v>5778.7016542233932</v>
      </c>
      <c r="H91" s="106">
        <v>6488.3502304147469</v>
      </c>
      <c r="I91" s="106">
        <v>6697.1305367738387</v>
      </c>
      <c r="J91" s="106">
        <v>8451.4990686344754</v>
      </c>
      <c r="K91" s="106">
        <v>9939.5153539948824</v>
      </c>
      <c r="L91" s="106">
        <v>9243.2354683972917</v>
      </c>
      <c r="M91" s="106">
        <v>9783.3615283267463</v>
      </c>
      <c r="N91" s="106">
        <v>9863.8191655801838</v>
      </c>
      <c r="O91" s="106">
        <v>10285.053426248549</v>
      </c>
      <c r="P91" s="106">
        <v>10510.537183746488</v>
      </c>
      <c r="Q91" s="106">
        <v>10284.737754714593</v>
      </c>
      <c r="R91" s="106">
        <v>10241.833119218913</v>
      </c>
      <c r="S91" s="106">
        <v>10840.828309805418</v>
      </c>
      <c r="T91" s="106">
        <v>11836.08589420655</v>
      </c>
      <c r="U91" s="106" t="e">
        <v>#DIV/0!</v>
      </c>
    </row>
    <row r="92" spans="1:21" x14ac:dyDescent="0.25">
      <c r="A92" s="107" t="s">
        <v>78</v>
      </c>
      <c r="B92" s="106">
        <v>4964.1980599253329</v>
      </c>
      <c r="C92" s="106">
        <v>5510.8058284901954</v>
      </c>
      <c r="D92" s="106">
        <v>6702.9234059294076</v>
      </c>
      <c r="E92" s="106">
        <v>7829.3853301798099</v>
      </c>
      <c r="F92" s="106">
        <v>8895.6034966733041</v>
      </c>
      <c r="G92" s="106">
        <v>9669.8736279697059</v>
      </c>
      <c r="H92" s="106">
        <v>10310.620297054294</v>
      </c>
      <c r="I92" s="106">
        <v>10946.565842953167</v>
      </c>
      <c r="J92" s="106">
        <v>11630.371175515966</v>
      </c>
      <c r="K92" s="106">
        <v>12970.230629945498</v>
      </c>
      <c r="L92" s="106">
        <v>15335.152308820374</v>
      </c>
      <c r="M92" s="106">
        <v>14758.674880927729</v>
      </c>
      <c r="N92" s="106">
        <v>16128.40617765024</v>
      </c>
      <c r="O92" s="106">
        <v>17058.821729881602</v>
      </c>
      <c r="P92" s="106">
        <v>15981.976082950403</v>
      </c>
      <c r="Q92" s="106">
        <v>16441.491479108437</v>
      </c>
      <c r="R92" s="106">
        <v>17802.332140467708</v>
      </c>
      <c r="S92" s="106">
        <v>18321.974657570954</v>
      </c>
      <c r="T92" s="106">
        <v>19404.96415162618</v>
      </c>
      <c r="U92" s="106" t="e">
        <v>#DIV/0!</v>
      </c>
    </row>
    <row r="93" spans="1:21" x14ac:dyDescent="0.25">
      <c r="A93" s="1">
        <v>10</v>
      </c>
      <c r="B93" s="106"/>
      <c r="C93" s="106"/>
      <c r="D93" s="106"/>
      <c r="E93" s="106"/>
      <c r="F93" s="106"/>
      <c r="G93" s="106"/>
      <c r="H93" s="106"/>
      <c r="I93" s="106"/>
      <c r="J93" s="106"/>
      <c r="K93" s="106"/>
      <c r="L93" s="106"/>
      <c r="M93" s="106"/>
      <c r="N93" s="106"/>
      <c r="O93" s="106"/>
      <c r="P93" s="106"/>
      <c r="Q93" s="106"/>
      <c r="R93" s="106"/>
      <c r="S93" s="106"/>
      <c r="T93" s="106"/>
      <c r="U93" s="106"/>
    </row>
    <row r="94" spans="1:21" x14ac:dyDescent="0.25">
      <c r="A94" s="105" t="s">
        <v>252</v>
      </c>
      <c r="B94" s="106">
        <v>3570.6234517485541</v>
      </c>
      <c r="C94" s="106">
        <v>4154.3003152279343</v>
      </c>
      <c r="D94" s="106">
        <v>4998.1344098279314</v>
      </c>
      <c r="E94" s="106">
        <v>6317.7332147085781</v>
      </c>
      <c r="F94" s="106">
        <v>7608.0437095019779</v>
      </c>
      <c r="G94" s="106">
        <v>8159.4947204175232</v>
      </c>
      <c r="H94" s="106">
        <v>8438.5780829224495</v>
      </c>
      <c r="I94" s="106">
        <v>8901.6738394709537</v>
      </c>
      <c r="J94" s="106">
        <v>10878.497630578895</v>
      </c>
      <c r="K94" s="106">
        <v>12198.554999025531</v>
      </c>
      <c r="L94" s="106">
        <v>14155.657250202428</v>
      </c>
      <c r="M94" s="106">
        <v>13980.351379356583</v>
      </c>
      <c r="N94" s="106">
        <v>15549.877078406402</v>
      </c>
      <c r="O94" s="106">
        <v>16409.074567251711</v>
      </c>
      <c r="P94" s="106">
        <v>16573.7966137312</v>
      </c>
      <c r="Q94" s="106">
        <v>15843.115365079746</v>
      </c>
      <c r="R94" s="106">
        <v>16464.197925526016</v>
      </c>
      <c r="S94" s="106">
        <v>16756.218456495313</v>
      </c>
      <c r="T94" s="106">
        <v>19899.677163909862</v>
      </c>
      <c r="U94" s="106" t="e">
        <v>#DIV/0!</v>
      </c>
    </row>
    <row r="95" spans="1:21" x14ac:dyDescent="0.25">
      <c r="A95" s="107" t="s">
        <v>27</v>
      </c>
      <c r="B95" s="106">
        <v>2474.0919918508075</v>
      </c>
      <c r="C95" s="106">
        <v>3083.9564468118442</v>
      </c>
      <c r="D95" s="106">
        <v>3731.7733427252097</v>
      </c>
      <c r="E95" s="106">
        <v>4334.8044906900323</v>
      </c>
      <c r="F95" s="106">
        <v>5433.8788708163902</v>
      </c>
      <c r="G95" s="106">
        <v>6669.5351935646049</v>
      </c>
      <c r="H95" s="106">
        <v>6988.6246814108372</v>
      </c>
      <c r="I95" s="106">
        <v>6622.5050864279219</v>
      </c>
      <c r="J95" s="106">
        <v>7539.3305581513896</v>
      </c>
      <c r="K95" s="106">
        <v>8585.1703146374839</v>
      </c>
      <c r="L95" s="106">
        <v>9924.3611493461813</v>
      </c>
      <c r="M95" s="106">
        <v>9885.6195330483406</v>
      </c>
      <c r="N95" s="106">
        <v>11083.659252521911</v>
      </c>
      <c r="O95" s="106">
        <v>11482.190686070686</v>
      </c>
      <c r="P95" s="106">
        <v>11969.561966884094</v>
      </c>
      <c r="Q95" s="106">
        <v>11551.512570419574</v>
      </c>
      <c r="R95" s="106">
        <v>12056.889677477315</v>
      </c>
      <c r="S95" s="106">
        <v>12584.305744622923</v>
      </c>
      <c r="T95" s="106">
        <v>15215.011641763682</v>
      </c>
      <c r="U95" s="106" t="e">
        <v>#DIV/0!</v>
      </c>
    </row>
    <row r="96" spans="1:21" x14ac:dyDescent="0.25">
      <c r="A96" s="107" t="s">
        <v>21</v>
      </c>
      <c r="B96" s="106">
        <v>3208.431592169999</v>
      </c>
      <c r="C96" s="106">
        <v>3542.70601196097</v>
      </c>
      <c r="D96" s="106">
        <v>4033.5860215053767</v>
      </c>
      <c r="E96" s="106">
        <v>5405.6759327766613</v>
      </c>
      <c r="F96" s="106">
        <v>6603.2829588808818</v>
      </c>
      <c r="G96" s="106">
        <v>9097.3256114642809</v>
      </c>
      <c r="H96" s="106">
        <v>8578.4638655462168</v>
      </c>
      <c r="I96" s="106">
        <v>8473.9804272335059</v>
      </c>
      <c r="J96" s="106">
        <v>9743.2239150992955</v>
      </c>
      <c r="K96" s="106">
        <v>12213.699989488068</v>
      </c>
      <c r="L96" s="106">
        <v>13109.90564846955</v>
      </c>
      <c r="M96" s="106">
        <v>13551.034146341464</v>
      </c>
      <c r="N96" s="106">
        <v>14825.684336151167</v>
      </c>
      <c r="O96" s="106">
        <v>16103.548435171388</v>
      </c>
      <c r="P96" s="106">
        <v>16574.333895781638</v>
      </c>
      <c r="Q96" s="106">
        <v>19007.800694100151</v>
      </c>
      <c r="R96" s="106">
        <v>17840.058220242412</v>
      </c>
      <c r="S96" s="106">
        <v>17543.806264260529</v>
      </c>
      <c r="T96" s="106">
        <v>19988.554355726301</v>
      </c>
      <c r="U96" s="106" t="e">
        <v>#DIV/0!</v>
      </c>
    </row>
    <row r="97" spans="1:21" x14ac:dyDescent="0.25">
      <c r="A97" s="107" t="s">
        <v>29</v>
      </c>
      <c r="B97" s="106">
        <v>3288.6945351163527</v>
      </c>
      <c r="C97" s="106">
        <v>4205.7060256746136</v>
      </c>
      <c r="D97" s="106">
        <v>5328.0819174599883</v>
      </c>
      <c r="E97" s="106">
        <v>6982.3730199680103</v>
      </c>
      <c r="F97" s="106">
        <v>8012.5849221215776</v>
      </c>
      <c r="G97" s="106">
        <v>7808.2799101622622</v>
      </c>
      <c r="H97" s="106">
        <v>8437.4310549381371</v>
      </c>
      <c r="I97" s="106">
        <v>9701.4220434626022</v>
      </c>
      <c r="J97" s="106">
        <v>11883.52093080522</v>
      </c>
      <c r="K97" s="106">
        <v>12912.034341062517</v>
      </c>
      <c r="L97" s="106">
        <v>15491.729627827779</v>
      </c>
      <c r="M97" s="106">
        <v>15873.862198623581</v>
      </c>
      <c r="N97" s="106">
        <v>17227.619699846309</v>
      </c>
      <c r="O97" s="106">
        <v>18568.09036077042</v>
      </c>
      <c r="P97" s="106">
        <v>18812.717193966095</v>
      </c>
      <c r="Q97" s="106">
        <v>17307.288607203584</v>
      </c>
      <c r="R97" s="106">
        <v>19002.607559517095</v>
      </c>
      <c r="S97" s="106">
        <v>18116.204770436729</v>
      </c>
      <c r="T97" s="106">
        <v>22369.642144111698</v>
      </c>
      <c r="U97" s="106" t="e">
        <v>#DIV/0!</v>
      </c>
    </row>
    <row r="98" spans="1:21" x14ac:dyDescent="0.25">
      <c r="A98" s="107" t="s">
        <v>88</v>
      </c>
      <c r="B98" s="106">
        <v>3308.1789063808405</v>
      </c>
      <c r="C98" s="106">
        <v>3628.6299341415329</v>
      </c>
      <c r="D98" s="106">
        <v>4597.9612161536188</v>
      </c>
      <c r="E98" s="106">
        <v>6497.9578814095794</v>
      </c>
      <c r="F98" s="106">
        <v>8254.9128320081199</v>
      </c>
      <c r="G98" s="106">
        <v>8439.4243217719795</v>
      </c>
      <c r="H98" s="106">
        <v>8366.0918098582715</v>
      </c>
      <c r="I98" s="106">
        <v>8287.9349545854093</v>
      </c>
      <c r="J98" s="106">
        <v>11041.759376480213</v>
      </c>
      <c r="K98" s="106">
        <v>11791.102833203766</v>
      </c>
      <c r="L98" s="106">
        <v>14545.487422608998</v>
      </c>
      <c r="M98" s="106">
        <v>13837.917252435565</v>
      </c>
      <c r="N98" s="106">
        <v>14760.866249639901</v>
      </c>
      <c r="O98" s="106">
        <v>13400.434098306619</v>
      </c>
      <c r="P98" s="106">
        <v>14206.920018149569</v>
      </c>
      <c r="Q98" s="106">
        <v>12543.354750794897</v>
      </c>
      <c r="R98" s="106">
        <v>13134.623707308594</v>
      </c>
      <c r="S98" s="106">
        <v>13205.987697945297</v>
      </c>
      <c r="T98" s="106">
        <v>15839.264112108607</v>
      </c>
      <c r="U98" s="106" t="e">
        <v>#DIV/0!</v>
      </c>
    </row>
    <row r="99" spans="1:21" x14ac:dyDescent="0.25">
      <c r="A99" s="107" t="s">
        <v>125</v>
      </c>
      <c r="B99" s="106">
        <v>2897.4650219668806</v>
      </c>
      <c r="C99" s="106">
        <v>3127.1152824205019</v>
      </c>
      <c r="D99" s="106">
        <v>3677.0694898771108</v>
      </c>
      <c r="E99" s="106">
        <v>3875.5588843904634</v>
      </c>
      <c r="F99" s="106">
        <v>4975.5563696309191</v>
      </c>
      <c r="G99" s="106">
        <v>5277.3021896536675</v>
      </c>
      <c r="H99" s="106">
        <v>5346.4226821758466</v>
      </c>
      <c r="I99" s="106">
        <v>5776.3717970765256</v>
      </c>
      <c r="J99" s="106">
        <v>6635.7951470588241</v>
      </c>
      <c r="K99" s="106">
        <v>7836.5262735952183</v>
      </c>
      <c r="L99" s="106">
        <v>8079.4593519456084</v>
      </c>
      <c r="M99" s="106">
        <v>8038.2680307941655</v>
      </c>
      <c r="N99" s="106">
        <v>8566.1748630228522</v>
      </c>
      <c r="O99" s="106">
        <v>8698.0566100125652</v>
      </c>
      <c r="P99" s="106">
        <v>9500.6832111052918</v>
      </c>
      <c r="Q99" s="106">
        <v>10842.051689474027</v>
      </c>
      <c r="R99" s="106">
        <v>10237.921613794919</v>
      </c>
      <c r="S99" s="106">
        <v>10119.714006514658</v>
      </c>
      <c r="T99" s="106">
        <v>10924.319228536411</v>
      </c>
      <c r="U99" s="106" t="e">
        <v>#DIV/0!</v>
      </c>
    </row>
    <row r="100" spans="1:21" x14ac:dyDescent="0.25">
      <c r="A100" s="107" t="s">
        <v>25</v>
      </c>
      <c r="B100" s="106">
        <v>4476.3305601901584</v>
      </c>
      <c r="C100" s="106">
        <v>5091.1815625354348</v>
      </c>
      <c r="D100" s="106">
        <v>5801.7040656937561</v>
      </c>
      <c r="E100" s="106">
        <v>6723.552353357516</v>
      </c>
      <c r="F100" s="106">
        <v>8006.3384568158399</v>
      </c>
      <c r="G100" s="106">
        <v>8904.4857593510569</v>
      </c>
      <c r="H100" s="106">
        <v>9228.9772135416661</v>
      </c>
      <c r="I100" s="106">
        <v>9820.4455278940313</v>
      </c>
      <c r="J100" s="106">
        <v>12075.328400695349</v>
      </c>
      <c r="K100" s="106">
        <v>13588.604867820937</v>
      </c>
      <c r="L100" s="106">
        <v>15273.078667154259</v>
      </c>
      <c r="M100" s="106">
        <v>15066.669316439353</v>
      </c>
      <c r="N100" s="106">
        <v>17700.010874789714</v>
      </c>
      <c r="O100" s="106">
        <v>19722.069769753849</v>
      </c>
      <c r="P100" s="106">
        <v>18997.554405986535</v>
      </c>
      <c r="Q100" s="106">
        <v>18250.158988841169</v>
      </c>
      <c r="R100" s="106">
        <v>18821.376134993974</v>
      </c>
      <c r="S100" s="106">
        <v>20659.200718419477</v>
      </c>
      <c r="T100" s="106">
        <v>23957.476603085219</v>
      </c>
      <c r="U100" s="106" t="e">
        <v>#DIV/0!</v>
      </c>
    </row>
    <row r="101" spans="1:21" x14ac:dyDescent="0.25">
      <c r="A101" s="107" t="s">
        <v>185</v>
      </c>
      <c r="B101" s="106">
        <v>3901.6317611940299</v>
      </c>
      <c r="C101" s="106">
        <v>4241.8187232015234</v>
      </c>
      <c r="D101" s="106">
        <v>5121.8906398104264</v>
      </c>
      <c r="E101" s="106">
        <v>7822.7485822306244</v>
      </c>
      <c r="F101" s="106">
        <v>9587.696630537228</v>
      </c>
      <c r="G101" s="106">
        <v>10049.143021252154</v>
      </c>
      <c r="H101" s="106">
        <v>10405.366044817309</v>
      </c>
      <c r="I101" s="106">
        <v>9639.9646066184523</v>
      </c>
      <c r="J101" s="106">
        <v>11815.641720479704</v>
      </c>
      <c r="K101" s="106">
        <v>14259.234394758018</v>
      </c>
      <c r="L101" s="106">
        <v>17280.444750114624</v>
      </c>
      <c r="M101" s="106">
        <v>14912.498813632443</v>
      </c>
      <c r="N101" s="106">
        <v>15914.247532188841</v>
      </c>
      <c r="O101" s="106">
        <v>15237.873505550813</v>
      </c>
      <c r="P101" s="106">
        <v>16262.156150414277</v>
      </c>
      <c r="Q101" s="106">
        <v>14479.986679352995</v>
      </c>
      <c r="R101" s="106">
        <v>13975.426561988879</v>
      </c>
      <c r="S101" s="106">
        <v>12990.670829713292</v>
      </c>
      <c r="T101" s="106">
        <v>16261.201860666375</v>
      </c>
      <c r="U101" s="106" t="e">
        <v>#DIV/0!</v>
      </c>
    </row>
    <row r="102" spans="1:21" x14ac:dyDescent="0.25">
      <c r="A102" s="1" t="s">
        <v>337</v>
      </c>
      <c r="B102" s="106" t="e">
        <v>#DIV/0!</v>
      </c>
      <c r="C102" s="106" t="e">
        <v>#DIV/0!</v>
      </c>
      <c r="D102" s="106" t="e">
        <v>#DIV/0!</v>
      </c>
      <c r="E102" s="106" t="e">
        <v>#DIV/0!</v>
      </c>
      <c r="F102" s="106" t="e">
        <v>#DIV/0!</v>
      </c>
      <c r="G102" s="106" t="e">
        <v>#DIV/0!</v>
      </c>
      <c r="H102" s="106" t="e">
        <v>#DIV/0!</v>
      </c>
      <c r="I102" s="106" t="e">
        <v>#DIV/0!</v>
      </c>
      <c r="J102" s="106" t="e">
        <v>#DIV/0!</v>
      </c>
      <c r="K102" s="106" t="e">
        <v>#DIV/0!</v>
      </c>
      <c r="L102" s="106" t="e">
        <v>#DIV/0!</v>
      </c>
      <c r="M102" s="106" t="e">
        <v>#DIV/0!</v>
      </c>
      <c r="N102" s="106" t="e">
        <v>#DIV/0!</v>
      </c>
      <c r="O102" s="106" t="e">
        <v>#DIV/0!</v>
      </c>
      <c r="P102" s="106" t="e">
        <v>#DIV/0!</v>
      </c>
      <c r="Q102" s="106" t="e">
        <v>#DIV/0!</v>
      </c>
      <c r="R102" s="106" t="e">
        <v>#DIV/0!</v>
      </c>
      <c r="S102" s="106" t="e">
        <v>#DIV/0!</v>
      </c>
      <c r="T102" s="106" t="e">
        <v>#DIV/0!</v>
      </c>
      <c r="U102" s="106" t="e">
        <v>#DIV/0!</v>
      </c>
    </row>
    <row r="103" spans="1:21" x14ac:dyDescent="0.25">
      <c r="A103" s="108" t="s">
        <v>313</v>
      </c>
      <c r="B103" s="117">
        <v>8448.265199789359</v>
      </c>
      <c r="C103" s="117">
        <v>9697.5329299348741</v>
      </c>
      <c r="D103" s="117">
        <v>11853.327542702555</v>
      </c>
      <c r="E103" s="117">
        <v>13795.643250356108</v>
      </c>
      <c r="F103" s="117">
        <v>15432.872426200505</v>
      </c>
      <c r="G103" s="117">
        <v>18097.9670042</v>
      </c>
      <c r="H103" s="117">
        <v>20873.915956113655</v>
      </c>
      <c r="I103" s="117">
        <v>19848.411498741534</v>
      </c>
      <c r="J103" s="117">
        <v>24286.43623572027</v>
      </c>
      <c r="K103" s="117">
        <v>29877.242440559832</v>
      </c>
      <c r="L103" s="117">
        <v>32657.460171092353</v>
      </c>
      <c r="M103" s="117">
        <v>30545.237662416115</v>
      </c>
      <c r="N103" s="117">
        <v>33148.560326266153</v>
      </c>
      <c r="O103" s="117">
        <v>30628.169420121721</v>
      </c>
      <c r="P103" s="117">
        <v>27496.918635970484</v>
      </c>
      <c r="Q103" s="117">
        <v>28234.533190035945</v>
      </c>
      <c r="R103" s="117">
        <v>34493.1197229475</v>
      </c>
      <c r="S103" s="117">
        <v>34177.048369726173</v>
      </c>
      <c r="T103" s="117">
        <v>34065.982020161144</v>
      </c>
      <c r="U103" s="117" t="e">
        <v>#DIV/0!</v>
      </c>
    </row>
  </sheetData>
  <pageMargins left="0.511811024" right="0.511811024" top="0.78740157499999996" bottom="0.78740157499999996" header="0.31496062000000002" footer="0.31496062000000002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2">
    <tabColor theme="3" tint="-0.249977111117893"/>
  </sheetPr>
  <dimension ref="B1"/>
  <sheetViews>
    <sheetView workbookViewId="0">
      <selection activeCell="B1" sqref="B1"/>
    </sheetView>
  </sheetViews>
  <sheetFormatPr defaultRowHeight="15" x14ac:dyDescent="0.25"/>
  <sheetData>
    <row r="1" spans="2:2" x14ac:dyDescent="0.25">
      <c r="B1" s="116" t="s">
        <v>325</v>
      </c>
    </row>
  </sheetData>
  <hyperlinks>
    <hyperlink ref="B1" location="Sumário!A1" display="VOLTAR" xr:uid="{00000000-0004-0000-0100-000000000000}"/>
  </hyperlink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3"/>
  <dimension ref="A1:AH60"/>
  <sheetViews>
    <sheetView showGridLines="0" workbookViewId="0"/>
  </sheetViews>
  <sheetFormatPr defaultRowHeight="15" x14ac:dyDescent="0.25"/>
  <cols>
    <col min="1" max="1" width="3.42578125" customWidth="1"/>
    <col min="2" max="2" width="44" bestFit="1" customWidth="1"/>
    <col min="3" max="3" width="20" customWidth="1"/>
    <col min="6" max="6" width="13.5703125" customWidth="1"/>
    <col min="8" max="8" width="13.28515625" bestFit="1" customWidth="1"/>
    <col min="11" max="34" width="9.140625" style="28"/>
  </cols>
  <sheetData>
    <row r="1" spans="1:14" ht="23.25" x14ac:dyDescent="0.35">
      <c r="A1" s="22" t="s">
        <v>209</v>
      </c>
      <c r="D1" s="116" t="s">
        <v>325</v>
      </c>
    </row>
    <row r="2" spans="1:14" x14ac:dyDescent="0.25">
      <c r="F2" s="19" t="str">
        <f>CONCATENATE("Estrutura do PIB no município de ",D22," - ", D23)</f>
        <v>Estrutura do PIB no município de Afonso Cláudio - 2020</v>
      </c>
      <c r="G2" s="19"/>
      <c r="H2" s="19"/>
      <c r="I2" s="19"/>
      <c r="J2" s="19"/>
      <c r="K2" s="118"/>
      <c r="L2" s="118"/>
      <c r="M2" s="118"/>
      <c r="N2" s="118"/>
    </row>
    <row r="3" spans="1:14" x14ac:dyDescent="0.25">
      <c r="A3" s="21" t="s">
        <v>208</v>
      </c>
      <c r="B3" s="20"/>
    </row>
    <row r="4" spans="1:14" x14ac:dyDescent="0.25">
      <c r="A4" s="20"/>
      <c r="B4" s="20"/>
    </row>
    <row r="5" spans="1:14" x14ac:dyDescent="0.25">
      <c r="A5" s="20"/>
      <c r="B5" s="20"/>
    </row>
    <row r="6" spans="1:14" x14ac:dyDescent="0.25">
      <c r="A6" s="20"/>
      <c r="B6" s="20"/>
    </row>
    <row r="7" spans="1:14" x14ac:dyDescent="0.25">
      <c r="A7" s="20"/>
      <c r="B7" s="20"/>
    </row>
    <row r="8" spans="1:14" x14ac:dyDescent="0.25">
      <c r="G8" t="str">
        <f t="shared" ref="G8:H10" si="0">B13</f>
        <v>Agropecuária</v>
      </c>
      <c r="H8" s="3">
        <f t="shared" si="0"/>
        <v>87.892617000000001</v>
      </c>
    </row>
    <row r="9" spans="1:14" x14ac:dyDescent="0.25">
      <c r="G9" t="str">
        <f t="shared" si="0"/>
        <v>Indústria</v>
      </c>
      <c r="H9" s="3">
        <f t="shared" si="0"/>
        <v>46.107983999999995</v>
      </c>
    </row>
    <row r="10" spans="1:14" x14ac:dyDescent="0.25">
      <c r="B10" s="19" t="s">
        <v>206</v>
      </c>
      <c r="G10" t="str">
        <f t="shared" si="0"/>
        <v>Serviços</v>
      </c>
      <c r="H10" s="3">
        <f t="shared" si="0"/>
        <v>332.50712300000004</v>
      </c>
    </row>
    <row r="11" spans="1:14" ht="15.75" thickBot="1" x14ac:dyDescent="0.3">
      <c r="B11" s="19" t="str">
        <f>CONCATENATE("Componentes do PIB no município de ",D22," - ", D23)</f>
        <v>Componentes do PIB no município de Afonso Cláudio - 2020</v>
      </c>
      <c r="G11" t="str">
        <f>B18</f>
        <v>Impostos, líquidos de subsídios, sobre produtos</v>
      </c>
      <c r="H11" s="3">
        <f>C18</f>
        <v>32.388427999999998</v>
      </c>
    </row>
    <row r="12" spans="1:14" ht="15.75" thickBot="1" x14ac:dyDescent="0.3">
      <c r="B12" s="38" t="s">
        <v>203</v>
      </c>
      <c r="C12" s="39" t="s">
        <v>303</v>
      </c>
      <c r="D12" s="40" t="s">
        <v>202</v>
      </c>
      <c r="E12" s="6"/>
    </row>
    <row r="13" spans="1:14" x14ac:dyDescent="0.25">
      <c r="A13" s="5">
        <v>14</v>
      </c>
      <c r="B13" s="9" t="s">
        <v>195</v>
      </c>
      <c r="C13" s="10">
        <f>VLOOKUP(CONCATENATE($E$22,$D$23),Base,$A13,FALSE)/1000</f>
        <v>87.892617000000001</v>
      </c>
      <c r="D13" s="11">
        <f t="shared" ref="D13:D19" si="1">C13/$C$19*100</f>
        <v>17.617417266394515</v>
      </c>
      <c r="E13" s="4"/>
    </row>
    <row r="14" spans="1:14" x14ac:dyDescent="0.25">
      <c r="A14" s="5">
        <v>15</v>
      </c>
      <c r="B14" s="41" t="s">
        <v>196</v>
      </c>
      <c r="C14" s="42">
        <f t="shared" ref="C14:C19" si="2">VLOOKUP(CONCATENATE($E$22,$D$23),Base,$A14,FALSE)/1000</f>
        <v>46.107983999999995</v>
      </c>
      <c r="D14" s="43">
        <f t="shared" si="1"/>
        <v>9.2420003086293576</v>
      </c>
      <c r="E14" s="4"/>
    </row>
    <row r="15" spans="1:14" x14ac:dyDescent="0.25">
      <c r="A15" s="5">
        <v>16</v>
      </c>
      <c r="B15" s="12" t="s">
        <v>200</v>
      </c>
      <c r="C15" s="10">
        <f t="shared" si="2"/>
        <v>332.50712300000004</v>
      </c>
      <c r="D15" s="13">
        <f t="shared" si="1"/>
        <v>66.648564235371055</v>
      </c>
      <c r="E15" s="8"/>
    </row>
    <row r="16" spans="1:14" x14ac:dyDescent="0.25">
      <c r="A16" s="5">
        <v>17</v>
      </c>
      <c r="B16" s="44" t="s">
        <v>205</v>
      </c>
      <c r="C16" s="42">
        <f t="shared" si="2"/>
        <v>182.35918599999999</v>
      </c>
      <c r="D16" s="43">
        <f t="shared" si="1"/>
        <v>36.552534010018718</v>
      </c>
      <c r="E16" s="4"/>
    </row>
    <row r="17" spans="1:10" x14ac:dyDescent="0.25">
      <c r="A17" s="5">
        <v>18</v>
      </c>
      <c r="B17" s="14" t="s">
        <v>201</v>
      </c>
      <c r="C17" s="10">
        <f t="shared" si="2"/>
        <v>150.14793700000001</v>
      </c>
      <c r="D17" s="11">
        <f t="shared" si="1"/>
        <v>30.096030225352333</v>
      </c>
      <c r="E17" s="4"/>
    </row>
    <row r="18" spans="1:10" x14ac:dyDescent="0.25">
      <c r="A18" s="5">
        <v>19</v>
      </c>
      <c r="B18" s="41" t="s">
        <v>197</v>
      </c>
      <c r="C18" s="42">
        <f t="shared" si="2"/>
        <v>32.388427999999998</v>
      </c>
      <c r="D18" s="43">
        <f t="shared" si="1"/>
        <v>6.4920179891625658</v>
      </c>
      <c r="E18" s="4"/>
    </row>
    <row r="19" spans="1:10" ht="15.75" thickBot="1" x14ac:dyDescent="0.3">
      <c r="A19" s="5">
        <v>20</v>
      </c>
      <c r="B19" s="15" t="s">
        <v>198</v>
      </c>
      <c r="C19" s="16">
        <f t="shared" si="2"/>
        <v>498.89615299999997</v>
      </c>
      <c r="D19" s="17">
        <f t="shared" si="1"/>
        <v>100</v>
      </c>
      <c r="E19" s="7"/>
    </row>
    <row r="20" spans="1:10" x14ac:dyDescent="0.25">
      <c r="B20" t="s">
        <v>207</v>
      </c>
      <c r="C20" s="28"/>
      <c r="D20" s="28"/>
      <c r="E20" s="28"/>
      <c r="F20" t="s">
        <v>207</v>
      </c>
    </row>
    <row r="21" spans="1:10" x14ac:dyDescent="0.25">
      <c r="A21" s="5"/>
      <c r="B21" s="5"/>
      <c r="C21" s="5"/>
      <c r="D21" s="5"/>
      <c r="E21" s="5"/>
      <c r="F21" s="5"/>
      <c r="G21" s="28"/>
      <c r="H21" s="28"/>
    </row>
    <row r="22" spans="1:10" x14ac:dyDescent="0.25">
      <c r="A22" s="5"/>
      <c r="B22" s="5" t="s">
        <v>193</v>
      </c>
      <c r="C22" s="5">
        <v>1</v>
      </c>
      <c r="D22" s="18" t="str">
        <f>VLOOKUP(C22,Nomes!$G$2:$H$79,2,FALSE)</f>
        <v>Afonso Cláudio</v>
      </c>
      <c r="E22" s="18" t="str">
        <f>VLOOKUP(D22,Nomes!H2:J79,3,FALSE)</f>
        <v>3200102</v>
      </c>
      <c r="F22" s="5"/>
      <c r="G22" s="28"/>
      <c r="H22" s="28"/>
      <c r="I22" s="28"/>
      <c r="J22" s="28"/>
    </row>
    <row r="23" spans="1:10" x14ac:dyDescent="0.25">
      <c r="A23" s="5"/>
      <c r="B23" s="5" t="s">
        <v>194</v>
      </c>
      <c r="C23" s="5">
        <v>19</v>
      </c>
      <c r="D23" s="18">
        <f>VLOOKUP(C23,Nomes!$B$2:$C$20,2,FALSE)</f>
        <v>2020</v>
      </c>
      <c r="E23" s="18"/>
      <c r="F23" s="5"/>
      <c r="G23" s="28"/>
      <c r="H23" s="28"/>
      <c r="I23" s="28"/>
      <c r="J23" s="28"/>
    </row>
    <row r="24" spans="1:10" x14ac:dyDescent="0.25">
      <c r="A24" s="5"/>
      <c r="B24" s="5"/>
      <c r="C24" s="5"/>
      <c r="D24" s="5"/>
      <c r="E24" s="5"/>
      <c r="F24" s="5"/>
      <c r="G24" s="28"/>
      <c r="H24" s="28"/>
      <c r="I24" s="28"/>
      <c r="J24" s="28"/>
    </row>
    <row r="25" spans="1:10" x14ac:dyDescent="0.25">
      <c r="A25" s="5"/>
      <c r="B25" s="5"/>
      <c r="C25" s="5"/>
      <c r="D25" s="5"/>
      <c r="E25" s="5"/>
      <c r="F25" s="5"/>
      <c r="G25" s="28"/>
      <c r="H25" s="28"/>
      <c r="I25" s="28"/>
      <c r="J25" s="28"/>
    </row>
    <row r="26" spans="1:10" x14ac:dyDescent="0.25">
      <c r="A26" s="28"/>
      <c r="B26" s="28"/>
      <c r="C26" s="28"/>
      <c r="D26" s="28"/>
      <c r="E26" s="28"/>
      <c r="F26" s="28"/>
      <c r="G26" s="28"/>
      <c r="H26" s="28"/>
      <c r="I26" s="28"/>
      <c r="J26" s="28"/>
    </row>
    <row r="27" spans="1:10" x14ac:dyDescent="0.25">
      <c r="A27" s="28"/>
      <c r="B27" s="28"/>
      <c r="C27" s="28"/>
      <c r="D27" s="28"/>
      <c r="E27" s="28"/>
      <c r="F27" s="28"/>
      <c r="G27" s="28"/>
      <c r="H27" s="28"/>
      <c r="I27" s="28"/>
      <c r="J27" s="28"/>
    </row>
    <row r="28" spans="1:10" x14ac:dyDescent="0.25">
      <c r="A28" s="28"/>
      <c r="B28" s="28"/>
      <c r="C28" s="28"/>
      <c r="D28" s="28"/>
      <c r="E28" s="28"/>
      <c r="F28" s="28"/>
      <c r="G28" s="28"/>
      <c r="H28" s="28"/>
      <c r="I28" s="28"/>
      <c r="J28" s="28"/>
    </row>
    <row r="29" spans="1:10" x14ac:dyDescent="0.25">
      <c r="A29" s="28"/>
      <c r="B29" s="28"/>
      <c r="C29" s="28"/>
      <c r="D29" s="28"/>
      <c r="E29" s="28"/>
      <c r="F29" s="28"/>
      <c r="G29" s="28"/>
      <c r="H29" s="28"/>
      <c r="I29" s="28"/>
      <c r="J29" s="28"/>
    </row>
    <row r="30" spans="1:10" x14ac:dyDescent="0.25">
      <c r="A30" s="28"/>
      <c r="B30" s="28"/>
      <c r="C30" s="28"/>
      <c r="D30" s="28"/>
      <c r="E30" s="28"/>
      <c r="F30" s="28"/>
      <c r="G30" s="28"/>
      <c r="H30" s="28"/>
      <c r="I30" s="28"/>
      <c r="J30" s="28"/>
    </row>
    <row r="31" spans="1:10" x14ac:dyDescent="0.25">
      <c r="A31" s="28"/>
      <c r="B31" s="28"/>
      <c r="C31" s="28"/>
      <c r="D31" s="28"/>
      <c r="E31" s="28"/>
      <c r="F31" s="28"/>
      <c r="G31" s="28"/>
      <c r="H31" s="28"/>
      <c r="I31" s="28"/>
      <c r="J31" s="28"/>
    </row>
    <row r="32" spans="1:10" x14ac:dyDescent="0.25">
      <c r="A32" s="28"/>
      <c r="B32" s="28"/>
      <c r="C32" s="28"/>
      <c r="D32" s="28"/>
      <c r="E32" s="28"/>
      <c r="F32" s="28"/>
      <c r="G32" s="28"/>
      <c r="H32" s="28"/>
      <c r="I32" s="28"/>
      <c r="J32" s="28"/>
    </row>
    <row r="33" spans="1:10" x14ac:dyDescent="0.25">
      <c r="A33" s="28"/>
      <c r="B33" s="28"/>
      <c r="C33" s="28"/>
      <c r="D33" s="28"/>
      <c r="E33" s="28"/>
      <c r="F33" s="28"/>
      <c r="G33" s="28"/>
      <c r="H33" s="28"/>
      <c r="I33" s="28"/>
      <c r="J33" s="28"/>
    </row>
    <row r="34" spans="1:10" x14ac:dyDescent="0.25">
      <c r="A34" s="28"/>
      <c r="B34" s="28"/>
      <c r="C34" s="28"/>
      <c r="D34" s="28"/>
      <c r="E34" s="28"/>
      <c r="F34" s="28"/>
      <c r="G34" s="28"/>
      <c r="H34" s="28"/>
      <c r="I34" s="28"/>
      <c r="J34" s="28"/>
    </row>
    <row r="35" spans="1:10" x14ac:dyDescent="0.25">
      <c r="A35" s="28"/>
      <c r="B35" s="28"/>
      <c r="C35" s="28"/>
      <c r="D35" s="28"/>
      <c r="E35" s="28"/>
      <c r="F35" s="28"/>
      <c r="G35" s="28"/>
      <c r="H35" s="28"/>
      <c r="I35" s="28"/>
      <c r="J35" s="28"/>
    </row>
    <row r="36" spans="1:10" x14ac:dyDescent="0.25">
      <c r="A36" s="28"/>
      <c r="B36" s="28"/>
      <c r="C36" s="28"/>
      <c r="D36" s="28"/>
      <c r="E36" s="28"/>
      <c r="F36" s="28"/>
      <c r="G36" s="28"/>
      <c r="H36" s="28"/>
      <c r="I36" s="28"/>
      <c r="J36" s="28"/>
    </row>
    <row r="37" spans="1:10" x14ac:dyDescent="0.25">
      <c r="A37" s="28"/>
      <c r="B37" s="28"/>
      <c r="C37" s="28"/>
      <c r="D37" s="28"/>
      <c r="E37" s="28"/>
      <c r="F37" s="28"/>
      <c r="G37" s="28"/>
      <c r="H37" s="28"/>
      <c r="I37" s="28"/>
      <c r="J37" s="28"/>
    </row>
    <row r="38" spans="1:10" x14ac:dyDescent="0.25">
      <c r="A38" s="28"/>
      <c r="B38" s="28"/>
      <c r="C38" s="28"/>
      <c r="D38" s="28"/>
      <c r="E38" s="28"/>
      <c r="F38" s="28"/>
      <c r="G38" s="28"/>
      <c r="H38" s="28"/>
      <c r="I38" s="28"/>
      <c r="J38" s="28"/>
    </row>
    <row r="39" spans="1:10" x14ac:dyDescent="0.25">
      <c r="A39" s="28"/>
      <c r="B39" s="28"/>
      <c r="C39" s="28"/>
      <c r="D39" s="28"/>
      <c r="E39" s="28"/>
      <c r="F39" s="28"/>
      <c r="G39" s="28"/>
      <c r="H39" s="28"/>
      <c r="I39" s="28"/>
      <c r="J39" s="28"/>
    </row>
    <row r="40" spans="1:10" x14ac:dyDescent="0.25">
      <c r="A40" s="28"/>
      <c r="B40" s="28"/>
      <c r="C40" s="28"/>
      <c r="D40" s="28"/>
      <c r="E40" s="28"/>
      <c r="F40" s="28"/>
      <c r="G40" s="28"/>
      <c r="H40" s="28"/>
      <c r="I40" s="28"/>
      <c r="J40" s="28"/>
    </row>
    <row r="41" spans="1:10" x14ac:dyDescent="0.25">
      <c r="A41" s="28"/>
      <c r="B41" s="28"/>
      <c r="C41" s="28"/>
      <c r="D41" s="28"/>
      <c r="E41" s="28"/>
      <c r="F41" s="28"/>
      <c r="G41" s="28"/>
      <c r="H41" s="28"/>
      <c r="I41" s="28"/>
      <c r="J41" s="28"/>
    </row>
    <row r="42" spans="1:10" x14ac:dyDescent="0.25">
      <c r="A42" s="28"/>
      <c r="B42" s="28"/>
      <c r="C42" s="28"/>
      <c r="D42" s="28"/>
      <c r="E42" s="28"/>
      <c r="F42" s="28"/>
      <c r="G42" s="28"/>
      <c r="H42" s="28"/>
      <c r="I42" s="28"/>
      <c r="J42" s="28"/>
    </row>
    <row r="43" spans="1:10" x14ac:dyDescent="0.25">
      <c r="A43" s="28"/>
      <c r="B43" s="28"/>
      <c r="C43" s="28"/>
      <c r="D43" s="28"/>
      <c r="E43" s="28"/>
      <c r="F43" s="28"/>
      <c r="G43" s="28"/>
      <c r="H43" s="28"/>
      <c r="I43" s="28"/>
      <c r="J43" s="28"/>
    </row>
    <row r="44" spans="1:10" x14ac:dyDescent="0.25">
      <c r="A44" s="28"/>
      <c r="B44" s="28"/>
      <c r="C44" s="28"/>
      <c r="D44" s="28"/>
      <c r="E44" s="28"/>
      <c r="F44" s="28"/>
      <c r="G44" s="28"/>
      <c r="H44" s="28"/>
      <c r="I44" s="28"/>
      <c r="J44" s="28"/>
    </row>
    <row r="45" spans="1:10" x14ac:dyDescent="0.25">
      <c r="A45" s="28"/>
      <c r="B45" s="28"/>
      <c r="C45" s="28"/>
      <c r="D45" s="28"/>
      <c r="E45" s="28"/>
      <c r="F45" s="28"/>
      <c r="G45" s="28"/>
      <c r="H45" s="28"/>
      <c r="I45" s="28"/>
      <c r="J45" s="28"/>
    </row>
    <row r="46" spans="1:10" x14ac:dyDescent="0.25">
      <c r="A46" s="28"/>
      <c r="B46" s="28"/>
      <c r="C46" s="28"/>
      <c r="D46" s="28"/>
      <c r="E46" s="28"/>
      <c r="F46" s="28"/>
      <c r="G46" s="28"/>
      <c r="H46" s="28"/>
      <c r="I46" s="28"/>
      <c r="J46" s="28"/>
    </row>
    <row r="47" spans="1:10" x14ac:dyDescent="0.25">
      <c r="A47" s="28"/>
      <c r="B47" s="28"/>
      <c r="C47" s="28"/>
      <c r="D47" s="28"/>
      <c r="E47" s="28"/>
      <c r="F47" s="28"/>
      <c r="G47" s="28"/>
      <c r="H47" s="28"/>
      <c r="I47" s="28"/>
      <c r="J47" s="28"/>
    </row>
    <row r="48" spans="1:10" x14ac:dyDescent="0.25">
      <c r="A48" s="28"/>
      <c r="B48" s="28"/>
      <c r="C48" s="28"/>
      <c r="D48" s="28"/>
      <c r="E48" s="28"/>
      <c r="F48" s="28"/>
      <c r="G48" s="28"/>
      <c r="H48" s="28"/>
      <c r="I48" s="28"/>
      <c r="J48" s="28"/>
    </row>
    <row r="49" spans="1:10" x14ac:dyDescent="0.25">
      <c r="A49" s="28"/>
      <c r="B49" s="28"/>
      <c r="C49" s="28"/>
      <c r="D49" s="28"/>
      <c r="E49" s="28"/>
      <c r="F49" s="28"/>
      <c r="G49" s="28"/>
      <c r="H49" s="28"/>
      <c r="I49" s="28"/>
      <c r="J49" s="28"/>
    </row>
    <row r="50" spans="1:10" x14ac:dyDescent="0.25">
      <c r="A50" s="28"/>
      <c r="B50" s="28"/>
      <c r="C50" s="28"/>
      <c r="D50" s="28"/>
      <c r="E50" s="28"/>
      <c r="F50" s="28"/>
      <c r="G50" s="28"/>
      <c r="H50" s="28"/>
      <c r="I50" s="28"/>
      <c r="J50" s="28"/>
    </row>
    <row r="51" spans="1:10" x14ac:dyDescent="0.25">
      <c r="A51" s="28"/>
      <c r="B51" s="28"/>
      <c r="C51" s="28"/>
      <c r="D51" s="28"/>
      <c r="E51" s="28"/>
      <c r="F51" s="28"/>
      <c r="G51" s="28"/>
      <c r="H51" s="28"/>
      <c r="I51" s="28"/>
      <c r="J51" s="28"/>
    </row>
    <row r="52" spans="1:10" x14ac:dyDescent="0.25">
      <c r="A52" s="28"/>
      <c r="B52" s="28"/>
      <c r="C52" s="28"/>
      <c r="D52" s="28"/>
      <c r="E52" s="28"/>
      <c r="F52" s="28"/>
      <c r="G52" s="28"/>
      <c r="H52" s="28"/>
      <c r="I52" s="28"/>
      <c r="J52" s="28"/>
    </row>
    <row r="53" spans="1:10" x14ac:dyDescent="0.25">
      <c r="B53" s="28"/>
      <c r="C53" s="28"/>
      <c r="D53" s="28"/>
      <c r="E53" s="28"/>
      <c r="F53" s="28"/>
      <c r="G53" s="28"/>
      <c r="H53" s="28"/>
      <c r="I53" s="28"/>
      <c r="J53" s="28"/>
    </row>
    <row r="54" spans="1:10" x14ac:dyDescent="0.25">
      <c r="B54" s="28"/>
      <c r="C54" s="28"/>
      <c r="D54" s="28"/>
      <c r="E54" s="28"/>
      <c r="F54" s="28"/>
      <c r="G54" s="28"/>
      <c r="H54" s="28"/>
      <c r="I54" s="28"/>
      <c r="J54" s="28"/>
    </row>
    <row r="55" spans="1:10" x14ac:dyDescent="0.25">
      <c r="B55" s="28"/>
      <c r="C55" s="28"/>
      <c r="D55" s="28"/>
      <c r="E55" s="28"/>
      <c r="F55" s="28"/>
      <c r="G55" s="28"/>
      <c r="H55" s="28"/>
      <c r="I55" s="28"/>
      <c r="J55" s="28"/>
    </row>
    <row r="56" spans="1:10" x14ac:dyDescent="0.25">
      <c r="B56" s="28"/>
      <c r="C56" s="28"/>
      <c r="D56" s="28"/>
      <c r="E56" s="28"/>
      <c r="F56" s="28"/>
      <c r="G56" s="28"/>
      <c r="H56" s="28"/>
      <c r="I56" s="28"/>
      <c r="J56" s="28"/>
    </row>
    <row r="57" spans="1:10" x14ac:dyDescent="0.25">
      <c r="B57" s="28"/>
      <c r="C57" s="28"/>
      <c r="D57" s="28"/>
      <c r="E57" s="28"/>
      <c r="F57" s="28"/>
      <c r="G57" s="28"/>
      <c r="H57" s="28"/>
      <c r="I57" s="28"/>
      <c r="J57" s="28"/>
    </row>
    <row r="58" spans="1:10" x14ac:dyDescent="0.25">
      <c r="B58" s="28"/>
      <c r="C58" s="28"/>
      <c r="D58" s="28"/>
      <c r="E58" s="28"/>
      <c r="F58" s="28"/>
      <c r="G58" s="28"/>
      <c r="H58" s="28"/>
      <c r="I58" s="28"/>
      <c r="J58" s="28"/>
    </row>
    <row r="59" spans="1:10" x14ac:dyDescent="0.25">
      <c r="B59" s="28"/>
      <c r="C59" s="28"/>
      <c r="D59" s="28"/>
      <c r="E59" s="28"/>
      <c r="F59" s="28"/>
      <c r="G59" s="28"/>
      <c r="H59" s="28"/>
      <c r="I59" s="28"/>
      <c r="J59" s="28"/>
    </row>
    <row r="60" spans="1:10" x14ac:dyDescent="0.25">
      <c r="B60" s="28"/>
      <c r="C60" s="28"/>
      <c r="D60" s="28"/>
      <c r="E60" s="28"/>
      <c r="F60" s="28"/>
      <c r="G60" s="28"/>
      <c r="H60" s="28"/>
      <c r="I60" s="28"/>
      <c r="J60" s="28"/>
    </row>
  </sheetData>
  <hyperlinks>
    <hyperlink ref="D1" location="Sumário!A1" display="VOLTAR" xr:uid="{00000000-0004-0000-0200-000000000000}"/>
  </hyperlinks>
  <pageMargins left="0.511811024" right="0.511811024" top="0.78740157499999996" bottom="0.78740157499999996" header="0.31496062000000002" footer="0.31496062000000002"/>
  <pageSetup paperSize="13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Drop Down 1">
              <controlPr defaultSize="0" autoLine="0" autoPict="0">
                <anchor moveWithCells="1">
                  <from>
                    <xdr:col>1</xdr:col>
                    <xdr:colOff>9525</xdr:colOff>
                    <xdr:row>3</xdr:row>
                    <xdr:rowOff>28575</xdr:rowOff>
                  </from>
                  <to>
                    <xdr:col>1</xdr:col>
                    <xdr:colOff>2724150</xdr:colOff>
                    <xdr:row>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Drop Down 2">
              <controlPr defaultSize="0" autoLine="0" autoPict="0">
                <anchor moveWithCells="1">
                  <from>
                    <xdr:col>1</xdr:col>
                    <xdr:colOff>9525</xdr:colOff>
                    <xdr:row>5</xdr:row>
                    <xdr:rowOff>76200</xdr:rowOff>
                  </from>
                  <to>
                    <xdr:col>1</xdr:col>
                    <xdr:colOff>2724150</xdr:colOff>
                    <xdr:row>6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4"/>
  <dimension ref="A1:N34"/>
  <sheetViews>
    <sheetView showGridLines="0" workbookViewId="0"/>
  </sheetViews>
  <sheetFormatPr defaultRowHeight="15" x14ac:dyDescent="0.25"/>
  <cols>
    <col min="1" max="1" width="3.42578125" customWidth="1"/>
    <col min="2" max="2" width="44" bestFit="1" customWidth="1"/>
    <col min="3" max="3" width="20" customWidth="1"/>
    <col min="6" max="6" width="13.5703125" customWidth="1"/>
    <col min="8" max="8" width="13.28515625" bestFit="1" customWidth="1"/>
  </cols>
  <sheetData>
    <row r="1" spans="1:14" ht="23.25" x14ac:dyDescent="0.35">
      <c r="A1" s="22" t="s">
        <v>274</v>
      </c>
      <c r="D1" s="116" t="s">
        <v>325</v>
      </c>
    </row>
    <row r="2" spans="1:14" x14ac:dyDescent="0.25">
      <c r="F2" s="19" t="str">
        <f>CONCATENATE("Estrutura do PIB na microrregião ",D22," - ", D23)</f>
        <v>Estrutura do PIB na microrregião Metropolitana - 2020</v>
      </c>
      <c r="G2" s="19"/>
      <c r="H2" s="19"/>
      <c r="I2" s="19"/>
      <c r="J2" s="19"/>
      <c r="K2" s="19"/>
      <c r="L2" s="19"/>
      <c r="M2" s="19"/>
      <c r="N2" s="19"/>
    </row>
    <row r="3" spans="1:14" x14ac:dyDescent="0.25">
      <c r="A3" s="21" t="s">
        <v>208</v>
      </c>
      <c r="B3" s="20"/>
    </row>
    <row r="4" spans="1:14" x14ac:dyDescent="0.25">
      <c r="A4" s="20"/>
      <c r="B4" s="20"/>
    </row>
    <row r="5" spans="1:14" x14ac:dyDescent="0.25">
      <c r="A5" s="20"/>
      <c r="B5" s="20"/>
    </row>
    <row r="6" spans="1:14" x14ac:dyDescent="0.25">
      <c r="A6" s="20"/>
      <c r="B6" s="20"/>
    </row>
    <row r="7" spans="1:14" x14ac:dyDescent="0.25">
      <c r="A7" s="20"/>
      <c r="B7" s="20"/>
    </row>
    <row r="8" spans="1:14" x14ac:dyDescent="0.25">
      <c r="G8" t="str">
        <f t="shared" ref="G8:H10" si="0">B13</f>
        <v>Agropecuária</v>
      </c>
      <c r="H8" s="3">
        <f t="shared" si="0"/>
        <v>176.74289099999999</v>
      </c>
    </row>
    <row r="9" spans="1:14" x14ac:dyDescent="0.25">
      <c r="G9" t="str">
        <f t="shared" si="0"/>
        <v>Indústria</v>
      </c>
      <c r="H9" s="3">
        <f t="shared" si="0"/>
        <v>14055.769225000002</v>
      </c>
    </row>
    <row r="10" spans="1:14" x14ac:dyDescent="0.25">
      <c r="B10" s="19" t="s">
        <v>206</v>
      </c>
      <c r="G10" t="str">
        <f t="shared" si="0"/>
        <v>Serviços</v>
      </c>
      <c r="H10" s="3">
        <f t="shared" si="0"/>
        <v>47234.329936999995</v>
      </c>
    </row>
    <row r="11" spans="1:14" ht="15.75" thickBot="1" x14ac:dyDescent="0.3">
      <c r="B11" s="19" t="str">
        <f>CONCATENATE("Componentes do PIB na microrregião ",D22," - ", D23)</f>
        <v>Componentes do PIB na microrregião Metropolitana - 2020</v>
      </c>
      <c r="G11" t="str">
        <f>B18</f>
        <v>Impostos, líquidos de subsídios, sobre produtos</v>
      </c>
      <c r="H11" s="3">
        <f>C18</f>
        <v>18240.009685000001</v>
      </c>
    </row>
    <row r="12" spans="1:14" ht="15.75" thickBot="1" x14ac:dyDescent="0.3">
      <c r="B12" s="38" t="s">
        <v>203</v>
      </c>
      <c r="C12" s="39" t="s">
        <v>273</v>
      </c>
      <c r="D12" s="40" t="s">
        <v>202</v>
      </c>
      <c r="E12" s="6"/>
    </row>
    <row r="13" spans="1:14" x14ac:dyDescent="0.25">
      <c r="A13" s="5">
        <v>14</v>
      </c>
      <c r="B13" s="9" t="s">
        <v>195</v>
      </c>
      <c r="C13" s="10">
        <f>GETPIVOTDATA("agro",BASE_Micro!$A$3,"Ano de referência",$D$23,"Código da Microrregião ES",$C$22,"Nome da Microrregião ES",TEXT($D$22,))/1000</f>
        <v>176.74289099999999</v>
      </c>
      <c r="D13" s="11">
        <f>C13/$C$19*100</f>
        <v>0.22174115166530706</v>
      </c>
      <c r="E13" s="4"/>
    </row>
    <row r="14" spans="1:14" x14ac:dyDescent="0.25">
      <c r="A14" s="5">
        <v>15</v>
      </c>
      <c r="B14" s="41" t="s">
        <v>196</v>
      </c>
      <c r="C14" s="42">
        <f>GETPIVOTDATA("ind",BASE_Micro!$A$3,"Ano de referência",$D$23,"Código da Microrregião ES",$C$22,"Nome da Microrregião ES",TEXT($D$22,))/1000</f>
        <v>14055.769225000002</v>
      </c>
      <c r="D14" s="43">
        <f t="shared" ref="D14:D19" si="1">C14/$C$19*100</f>
        <v>17.634329945939839</v>
      </c>
      <c r="E14" s="4"/>
    </row>
    <row r="15" spans="1:14" x14ac:dyDescent="0.25">
      <c r="A15" s="5">
        <v>16</v>
      </c>
      <c r="B15" s="12" t="s">
        <v>200</v>
      </c>
      <c r="C15" s="10">
        <f>SUM(C16:C17)</f>
        <v>47234.329936999995</v>
      </c>
      <c r="D15" s="13">
        <f t="shared" si="1"/>
        <v>59.260062224338448</v>
      </c>
      <c r="E15" s="8"/>
    </row>
    <row r="16" spans="1:14" x14ac:dyDescent="0.25">
      <c r="A16" s="5">
        <v>17</v>
      </c>
      <c r="B16" s="44" t="s">
        <v>205</v>
      </c>
      <c r="C16" s="42">
        <f>GETPIVOTDATA("serv_ex_adm",BASE_Micro!$A$3,"Ano de referência",$D$23,"Código da Microrregião ES",$C$22,"Nome da Microrregião ES",TEXT($D$22,))/1000</f>
        <v>38649.237241999996</v>
      </c>
      <c r="D16" s="43">
        <f t="shared" si="1"/>
        <v>48.489228214710792</v>
      </c>
      <c r="E16" s="4"/>
    </row>
    <row r="17" spans="1:8" x14ac:dyDescent="0.25">
      <c r="A17" s="5">
        <v>18</v>
      </c>
      <c r="B17" s="14" t="s">
        <v>201</v>
      </c>
      <c r="C17" s="10">
        <f>GETPIVOTDATA("adm",BASE_Micro!$A$3,"Ano de referência",$D$23,"Código da Microrregião ES",$C$22,"Nome da Microrregião ES",TEXT($D$22,))/1000</f>
        <v>8585.0926950000012</v>
      </c>
      <c r="D17" s="11">
        <f t="shared" si="1"/>
        <v>10.770834009627663</v>
      </c>
      <c r="E17" s="4"/>
    </row>
    <row r="18" spans="1:8" x14ac:dyDescent="0.25">
      <c r="A18" s="5">
        <v>19</v>
      </c>
      <c r="B18" s="41" t="s">
        <v>197</v>
      </c>
      <c r="C18" s="42">
        <f>GETPIVOTDATA("impost",BASE_Micro!$A$3,"Ano de referência",$D$23,"Código da Microrregião ES",$C$22,"Nome da Microrregião ES",TEXT($D$22,))/1000</f>
        <v>18240.009685000001</v>
      </c>
      <c r="D18" s="43">
        <f t="shared" si="1"/>
        <v>22.8838666780564</v>
      </c>
      <c r="E18" s="4"/>
    </row>
    <row r="19" spans="1:8" ht="15.75" thickBot="1" x14ac:dyDescent="0.3">
      <c r="A19" s="5">
        <v>20</v>
      </c>
      <c r="B19" s="15" t="s">
        <v>198</v>
      </c>
      <c r="C19" s="16">
        <f>SUM(C18,C15,C14,C13)</f>
        <v>79706.851737999998</v>
      </c>
      <c r="D19" s="17">
        <f t="shared" si="1"/>
        <v>100</v>
      </c>
      <c r="E19" s="7"/>
    </row>
    <row r="20" spans="1:8" x14ac:dyDescent="0.25">
      <c r="B20" t="s">
        <v>207</v>
      </c>
      <c r="C20" s="28"/>
      <c r="D20" s="28"/>
      <c r="E20" s="28"/>
      <c r="F20" t="s">
        <v>207</v>
      </c>
    </row>
    <row r="21" spans="1:8" x14ac:dyDescent="0.25">
      <c r="A21" s="5"/>
      <c r="B21" s="5"/>
      <c r="C21" s="5"/>
      <c r="D21" s="5"/>
      <c r="E21" s="5"/>
      <c r="F21" s="5"/>
      <c r="G21" s="5"/>
      <c r="H21" s="5"/>
    </row>
    <row r="22" spans="1:8" x14ac:dyDescent="0.25">
      <c r="A22" s="5"/>
      <c r="B22" s="5" t="s">
        <v>272</v>
      </c>
      <c r="C22" s="5">
        <v>1</v>
      </c>
      <c r="D22" s="18" t="str">
        <f>VLOOKUP(C22,Nomes!$K$12:$L$21,2,FALSE)</f>
        <v>Metropolitana</v>
      </c>
      <c r="E22" s="18"/>
      <c r="F22" s="5"/>
      <c r="G22" s="5"/>
      <c r="H22" s="5"/>
    </row>
    <row r="23" spans="1:8" x14ac:dyDescent="0.25">
      <c r="A23" s="5"/>
      <c r="B23" s="5" t="s">
        <v>194</v>
      </c>
      <c r="C23" s="5">
        <v>19</v>
      </c>
      <c r="D23" s="18">
        <f>VLOOKUP(C23,Nomes!$B$2:$C$20,2,FALSE)</f>
        <v>2020</v>
      </c>
      <c r="E23" s="18"/>
      <c r="F23" s="5"/>
      <c r="G23" s="5"/>
      <c r="H23" s="5"/>
    </row>
    <row r="24" spans="1:8" x14ac:dyDescent="0.25">
      <c r="A24" s="5"/>
      <c r="B24" s="5"/>
      <c r="C24" s="5"/>
      <c r="D24" s="5"/>
      <c r="E24" s="5"/>
      <c r="F24" s="5"/>
      <c r="G24" s="5"/>
      <c r="H24" s="5"/>
    </row>
    <row r="25" spans="1:8" x14ac:dyDescent="0.25">
      <c r="A25" s="5"/>
      <c r="B25" s="5"/>
      <c r="C25" s="5"/>
      <c r="D25" s="5"/>
      <c r="E25" s="5"/>
      <c r="F25" s="5"/>
      <c r="G25" s="5"/>
      <c r="H25" s="5"/>
    </row>
    <row r="26" spans="1:8" x14ac:dyDescent="0.25">
      <c r="A26" s="67"/>
      <c r="B26" s="5"/>
      <c r="C26" s="5"/>
      <c r="D26" s="5"/>
      <c r="E26" s="5"/>
      <c r="F26" s="5"/>
      <c r="G26" s="5"/>
      <c r="H26" s="5"/>
    </row>
    <row r="27" spans="1:8" x14ac:dyDescent="0.25">
      <c r="A27" s="67"/>
      <c r="B27" s="5"/>
      <c r="C27" s="5"/>
      <c r="D27" s="5"/>
      <c r="E27" s="5"/>
      <c r="F27" s="5"/>
      <c r="G27" s="5"/>
      <c r="H27" s="5"/>
    </row>
    <row r="28" spans="1:8" x14ac:dyDescent="0.25">
      <c r="A28" s="67"/>
      <c r="B28" s="5"/>
      <c r="C28" s="5"/>
      <c r="D28" s="5"/>
      <c r="E28" s="5"/>
      <c r="F28" s="5"/>
      <c r="G28" s="5"/>
      <c r="H28" s="5"/>
    </row>
    <row r="29" spans="1:8" x14ac:dyDescent="0.25">
      <c r="A29" s="67"/>
      <c r="B29" s="5"/>
      <c r="C29" s="5"/>
      <c r="D29" s="5"/>
      <c r="E29" s="5"/>
      <c r="F29" s="5"/>
      <c r="G29" s="5"/>
      <c r="H29" s="5"/>
    </row>
    <row r="30" spans="1:8" x14ac:dyDescent="0.25">
      <c r="A30" s="67"/>
      <c r="B30" s="67"/>
      <c r="C30" s="67"/>
      <c r="D30" s="67"/>
      <c r="E30" s="67"/>
      <c r="F30" s="67"/>
    </row>
    <row r="31" spans="1:8" x14ac:dyDescent="0.25">
      <c r="A31" s="67"/>
      <c r="B31" s="67"/>
      <c r="C31" s="67"/>
      <c r="D31" s="67"/>
      <c r="E31" s="67"/>
      <c r="F31" s="67"/>
    </row>
    <row r="32" spans="1:8" x14ac:dyDescent="0.25">
      <c r="A32" s="67"/>
      <c r="B32" s="67"/>
      <c r="C32" s="67"/>
      <c r="D32" s="67"/>
      <c r="E32" s="67"/>
      <c r="F32" s="67"/>
    </row>
    <row r="33" spans="1:6" x14ac:dyDescent="0.25">
      <c r="A33" s="67"/>
      <c r="B33" s="67"/>
      <c r="C33" s="67"/>
      <c r="D33" s="67"/>
      <c r="E33" s="67"/>
      <c r="F33" s="67"/>
    </row>
    <row r="34" spans="1:6" x14ac:dyDescent="0.25">
      <c r="A34" s="67"/>
      <c r="B34" s="67"/>
      <c r="C34" s="67"/>
      <c r="D34" s="67"/>
      <c r="E34" s="67"/>
      <c r="F34" s="67"/>
    </row>
  </sheetData>
  <hyperlinks>
    <hyperlink ref="D1" location="Sumário!A1" display="VOLTAR" xr:uid="{00000000-0004-0000-0300-000000000000}"/>
  </hyperlinks>
  <pageMargins left="0.511811024" right="0.511811024" top="0.78740157499999996" bottom="0.78740157499999996" header="0.31496062000000002" footer="0.31496062000000002"/>
  <pageSetup paperSize="13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457" r:id="rId4" name="Drop Down 1">
              <controlPr defaultSize="0" autoLine="0" autoPict="0">
                <anchor moveWithCells="1">
                  <from>
                    <xdr:col>1</xdr:col>
                    <xdr:colOff>9525</xdr:colOff>
                    <xdr:row>3</xdr:row>
                    <xdr:rowOff>28575</xdr:rowOff>
                  </from>
                  <to>
                    <xdr:col>1</xdr:col>
                    <xdr:colOff>2724150</xdr:colOff>
                    <xdr:row>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58" r:id="rId5" name="Drop Down 2">
              <controlPr defaultSize="0" autoLine="0" autoPict="0">
                <anchor moveWithCells="1">
                  <from>
                    <xdr:col>1</xdr:col>
                    <xdr:colOff>9525</xdr:colOff>
                    <xdr:row>5</xdr:row>
                    <xdr:rowOff>76200</xdr:rowOff>
                  </from>
                  <to>
                    <xdr:col>1</xdr:col>
                    <xdr:colOff>2724150</xdr:colOff>
                    <xdr:row>6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5"/>
  <dimension ref="A1:U89"/>
  <sheetViews>
    <sheetView showGridLines="0" workbookViewId="0">
      <pane xSplit="2" ySplit="9" topLeftCell="C10" activePane="bottomRight" state="frozen"/>
      <selection activeCell="P9" sqref="P9"/>
      <selection pane="topRight" activeCell="P9" sqref="P9"/>
      <selection pane="bottomLeft" activeCell="P9" sqref="P9"/>
      <selection pane="bottomRight"/>
    </sheetView>
  </sheetViews>
  <sheetFormatPr defaultRowHeight="15" x14ac:dyDescent="0.25"/>
  <cols>
    <col min="1" max="1" width="3.7109375" customWidth="1"/>
    <col min="2" max="2" width="23.85546875" bestFit="1" customWidth="1"/>
    <col min="3" max="6" width="13.7109375" customWidth="1"/>
    <col min="7" max="17" width="12.42578125" customWidth="1"/>
    <col min="18" max="21" width="11" bestFit="1" customWidth="1"/>
  </cols>
  <sheetData>
    <row r="1" spans="1:21" ht="23.25" x14ac:dyDescent="0.35">
      <c r="A1" s="22" t="s">
        <v>275</v>
      </c>
      <c r="E1" s="116" t="s">
        <v>325</v>
      </c>
      <c r="F1" s="5"/>
      <c r="G1" s="5"/>
      <c r="M1" s="28"/>
      <c r="N1" s="67"/>
      <c r="O1" s="67"/>
    </row>
    <row r="2" spans="1:21" x14ac:dyDescent="0.25">
      <c r="F2" s="5"/>
      <c r="G2" s="5"/>
      <c r="H2" s="5"/>
      <c r="I2" s="5"/>
      <c r="J2" s="5"/>
      <c r="K2" s="5"/>
      <c r="L2" s="5"/>
      <c r="M2" s="28"/>
      <c r="N2" s="67"/>
      <c r="O2" s="67"/>
    </row>
    <row r="3" spans="1:21" x14ac:dyDescent="0.25">
      <c r="B3" s="37" t="s">
        <v>229</v>
      </c>
      <c r="C3" s="36"/>
      <c r="D3" s="36"/>
      <c r="E3" s="36"/>
      <c r="F3" s="5"/>
      <c r="G3" s="5"/>
      <c r="H3" s="5"/>
      <c r="I3" s="5"/>
      <c r="J3" s="5"/>
      <c r="K3" s="5"/>
      <c r="L3" s="5"/>
      <c r="M3" s="28"/>
      <c r="N3" s="67"/>
      <c r="O3" s="67"/>
    </row>
    <row r="4" spans="1:21" x14ac:dyDescent="0.25">
      <c r="B4" s="36"/>
      <c r="C4" s="36"/>
      <c r="D4" s="36"/>
      <c r="E4" s="36"/>
      <c r="F4" s="5"/>
      <c r="G4" s="5"/>
      <c r="H4" s="5" t="s">
        <v>226</v>
      </c>
      <c r="I4" s="5" t="s">
        <v>214</v>
      </c>
      <c r="J4" s="5" t="s">
        <v>228</v>
      </c>
      <c r="K4" s="5"/>
      <c r="L4" s="5"/>
      <c r="M4" s="28"/>
      <c r="N4" s="67"/>
      <c r="O4" s="67"/>
    </row>
    <row r="5" spans="1:21" x14ac:dyDescent="0.25">
      <c r="B5" s="36"/>
      <c r="C5" s="36"/>
      <c r="D5" s="36"/>
      <c r="E5" s="36"/>
      <c r="F5" s="5"/>
      <c r="G5" s="5" t="s">
        <v>210</v>
      </c>
      <c r="H5" s="5">
        <v>7</v>
      </c>
      <c r="I5" s="5">
        <f>VLOOKUP(H5,Nomes!K2:M11,3,FALSE)</f>
        <v>20</v>
      </c>
      <c r="J5" s="5" t="str">
        <f>VLOOKUP(H5,Nomes!K2:L11,2,FALSE)</f>
        <v xml:space="preserve">Produto Interno Bruto a preços correntes
</v>
      </c>
      <c r="K5" s="5"/>
      <c r="L5" s="5"/>
      <c r="M5" s="28"/>
      <c r="N5" s="67"/>
      <c r="O5" s="67"/>
    </row>
    <row r="6" spans="1:21" x14ac:dyDescent="0.25">
      <c r="F6" s="5"/>
      <c r="G6" s="5"/>
      <c r="H6" s="5"/>
      <c r="I6" s="5"/>
      <c r="J6" s="5"/>
      <c r="K6" s="5"/>
      <c r="L6" s="5"/>
      <c r="M6" s="28"/>
      <c r="N6" s="67"/>
      <c r="O6" s="67"/>
    </row>
    <row r="7" spans="1:21" ht="18.75" x14ac:dyDescent="0.3">
      <c r="B7" s="64" t="s">
        <v>225</v>
      </c>
      <c r="F7" s="5"/>
      <c r="G7" s="5"/>
      <c r="H7" s="5"/>
      <c r="I7" s="5"/>
      <c r="J7" s="5"/>
      <c r="K7" s="5"/>
      <c r="L7" s="5"/>
      <c r="M7" s="28"/>
      <c r="N7" s="67"/>
      <c r="O7" s="67"/>
    </row>
    <row r="8" spans="1:21" ht="18.75" x14ac:dyDescent="0.3">
      <c r="B8" s="64" t="str">
        <f>CONCATENATE(J5," - 2002 a 2020")</f>
        <v>Produto Interno Bruto a preços correntes
 - 2002 a 2020</v>
      </c>
      <c r="C8" s="64"/>
      <c r="D8" s="64"/>
      <c r="E8" s="64"/>
      <c r="F8" s="119"/>
      <c r="G8" s="119"/>
      <c r="H8" s="119"/>
      <c r="I8" s="119"/>
      <c r="J8" s="119"/>
      <c r="K8" s="28"/>
      <c r="L8" s="28"/>
      <c r="M8" s="28"/>
      <c r="R8" s="35"/>
      <c r="S8" s="35"/>
      <c r="U8" s="35" t="str">
        <f>VLOOKUP($I$5,Nomes!$M$2:$O$11,3,FALSE)</f>
        <v>Milhões R$</v>
      </c>
    </row>
    <row r="9" spans="1:21" x14ac:dyDescent="0.25">
      <c r="A9" s="5"/>
      <c r="B9" s="29" t="s">
        <v>213</v>
      </c>
      <c r="C9" s="29">
        <v>2002</v>
      </c>
      <c r="D9" s="29">
        <v>2003</v>
      </c>
      <c r="E9" s="29">
        <v>2004</v>
      </c>
      <c r="F9" s="29">
        <v>2005</v>
      </c>
      <c r="G9" s="29">
        <v>2006</v>
      </c>
      <c r="H9" s="29">
        <v>2007</v>
      </c>
      <c r="I9" s="29">
        <v>2008</v>
      </c>
      <c r="J9" s="29">
        <v>2009</v>
      </c>
      <c r="K9" s="29">
        <v>2010</v>
      </c>
      <c r="L9" s="29">
        <v>2011</v>
      </c>
      <c r="M9" s="29">
        <v>2012</v>
      </c>
      <c r="N9" s="29">
        <v>2013</v>
      </c>
      <c r="O9" s="29">
        <v>2014</v>
      </c>
      <c r="P9" s="29">
        <v>2015</v>
      </c>
      <c r="Q9" s="29">
        <v>2016</v>
      </c>
      <c r="R9" s="29">
        <v>2017</v>
      </c>
      <c r="S9" s="29">
        <v>2018</v>
      </c>
      <c r="T9" s="29">
        <v>2019</v>
      </c>
      <c r="U9" s="29">
        <v>2020</v>
      </c>
    </row>
    <row r="10" spans="1:21" x14ac:dyDescent="0.25">
      <c r="A10" s="5" t="s">
        <v>15</v>
      </c>
      <c r="B10" s="1" t="s">
        <v>16</v>
      </c>
      <c r="C10" s="25">
        <f t="shared" ref="C10:U19" si="0">IF(OR($I$5=22),VLOOKUP($A10&amp;C$9,Base,$I$5,FALSE),VLOOKUP($A10&amp;C$9,Base,$I$5,FALSE)/1000)</f>
        <v>102.140474</v>
      </c>
      <c r="D10" s="25">
        <f t="shared" si="0"/>
        <v>107.965582</v>
      </c>
      <c r="E10" s="25">
        <f t="shared" si="0"/>
        <v>123.80075100000001</v>
      </c>
      <c r="F10" s="25">
        <f t="shared" si="0"/>
        <v>146.42069800000002</v>
      </c>
      <c r="G10" s="25">
        <f t="shared" si="0"/>
        <v>169.98550899999998</v>
      </c>
      <c r="H10" s="25">
        <f t="shared" si="0"/>
        <v>178.039796</v>
      </c>
      <c r="I10" s="25">
        <f t="shared" si="0"/>
        <v>188.42618299999998</v>
      </c>
      <c r="J10" s="25">
        <f t="shared" si="0"/>
        <v>204.05629199999998</v>
      </c>
      <c r="K10" s="25">
        <f t="shared" si="0"/>
        <v>243.707233</v>
      </c>
      <c r="L10" s="25">
        <f t="shared" si="0"/>
        <v>278.018235</v>
      </c>
      <c r="M10" s="25">
        <f t="shared" si="0"/>
        <v>322.41159099999999</v>
      </c>
      <c r="N10" s="25">
        <f t="shared" si="0"/>
        <v>345.57093099999997</v>
      </c>
      <c r="O10" s="25">
        <f t="shared" si="0"/>
        <v>375.82558599999999</v>
      </c>
      <c r="P10" s="25">
        <f t="shared" si="0"/>
        <v>393.45239600000002</v>
      </c>
      <c r="Q10" s="25">
        <f t="shared" si="0"/>
        <v>472.42970100000002</v>
      </c>
      <c r="R10" s="25">
        <f t="shared" si="0"/>
        <v>440.15154200000001</v>
      </c>
      <c r="S10" s="25">
        <f t="shared" si="0"/>
        <v>437.98608300000001</v>
      </c>
      <c r="T10" s="25">
        <f t="shared" si="0"/>
        <v>448.60942800000004</v>
      </c>
      <c r="U10" s="25">
        <f t="shared" si="0"/>
        <v>498.89615299999997</v>
      </c>
    </row>
    <row r="11" spans="1:21" x14ac:dyDescent="0.25">
      <c r="A11" s="5" t="s">
        <v>20</v>
      </c>
      <c r="B11" s="30" t="s">
        <v>21</v>
      </c>
      <c r="C11" s="25">
        <f t="shared" si="0"/>
        <v>30.650147</v>
      </c>
      <c r="D11" s="25">
        <f t="shared" si="0"/>
        <v>33.765531000000003</v>
      </c>
      <c r="E11" s="25">
        <f t="shared" si="0"/>
        <v>38.262597</v>
      </c>
      <c r="F11" s="25">
        <f t="shared" si="0"/>
        <v>51.143099999999997</v>
      </c>
      <c r="G11" s="25">
        <f t="shared" si="0"/>
        <v>62.308578000000004</v>
      </c>
      <c r="H11" s="25">
        <f t="shared" si="0"/>
        <v>84.432278999999994</v>
      </c>
      <c r="I11" s="25">
        <f t="shared" si="0"/>
        <v>81.666975999999991</v>
      </c>
      <c r="J11" s="25">
        <f t="shared" si="0"/>
        <v>80.528236000000007</v>
      </c>
      <c r="K11" s="25">
        <f t="shared" si="0"/>
        <v>92.726262000000006</v>
      </c>
      <c r="L11" s="25">
        <f t="shared" si="0"/>
        <v>116.188928</v>
      </c>
      <c r="M11" s="25">
        <f t="shared" si="0"/>
        <v>124.635873</v>
      </c>
      <c r="N11" s="25">
        <f t="shared" si="0"/>
        <v>136.120138</v>
      </c>
      <c r="O11" s="25">
        <f t="shared" si="0"/>
        <v>149.07225599999998</v>
      </c>
      <c r="P11" s="25">
        <f t="shared" si="0"/>
        <v>162.08221499999999</v>
      </c>
      <c r="Q11" s="25">
        <f t="shared" si="0"/>
        <v>166.986414</v>
      </c>
      <c r="R11" s="25">
        <f t="shared" si="0"/>
        <v>191.69367000000003</v>
      </c>
      <c r="S11" s="25">
        <f t="shared" si="0"/>
        <v>172.210082</v>
      </c>
      <c r="T11" s="25">
        <f t="shared" si="0"/>
        <v>169.15738000000002</v>
      </c>
      <c r="U11" s="25">
        <f t="shared" si="0"/>
        <v>192.50976699999998</v>
      </c>
    </row>
    <row r="12" spans="1:21" x14ac:dyDescent="0.25">
      <c r="A12" s="5" t="s">
        <v>26</v>
      </c>
      <c r="B12" s="1" t="s">
        <v>27</v>
      </c>
      <c r="C12" s="25">
        <f t="shared" si="0"/>
        <v>31.574362000000001</v>
      </c>
      <c r="D12" s="25">
        <f t="shared" si="0"/>
        <v>39.369788</v>
      </c>
      <c r="E12" s="25">
        <f t="shared" si="0"/>
        <v>47.680868000000004</v>
      </c>
      <c r="F12" s="25">
        <f t="shared" si="0"/>
        <v>55.407471000000001</v>
      </c>
      <c r="G12" s="25">
        <f t="shared" si="0"/>
        <v>69.488443000000004</v>
      </c>
      <c r="H12" s="25">
        <f t="shared" si="0"/>
        <v>79.594232999999988</v>
      </c>
      <c r="I12" s="25">
        <f t="shared" si="0"/>
        <v>85.002642000000009</v>
      </c>
      <c r="J12" s="25">
        <f t="shared" si="0"/>
        <v>80.072709000000003</v>
      </c>
      <c r="K12" s="25">
        <f t="shared" si="0"/>
        <v>88.745460000000008</v>
      </c>
      <c r="L12" s="25">
        <f t="shared" si="0"/>
        <v>100.41215200000001</v>
      </c>
      <c r="M12" s="25">
        <f t="shared" si="0"/>
        <v>115.36077400000001</v>
      </c>
      <c r="N12" s="25">
        <f t="shared" si="0"/>
        <v>120.248676</v>
      </c>
      <c r="O12" s="25">
        <f t="shared" si="0"/>
        <v>134.04577499999999</v>
      </c>
      <c r="P12" s="25">
        <f t="shared" si="0"/>
        <v>138.07334299999999</v>
      </c>
      <c r="Q12" s="25">
        <f t="shared" si="0"/>
        <v>143.13202200000001</v>
      </c>
      <c r="R12" s="25">
        <f t="shared" si="0"/>
        <v>137.382139</v>
      </c>
      <c r="S12" s="25">
        <f t="shared" si="0"/>
        <v>134.20523900000001</v>
      </c>
      <c r="T12" s="25">
        <f t="shared" si="0"/>
        <v>138.66646499999999</v>
      </c>
      <c r="U12" s="25">
        <f t="shared" si="0"/>
        <v>165.98056199999999</v>
      </c>
    </row>
    <row r="13" spans="1:21" x14ac:dyDescent="0.25">
      <c r="A13" s="5" t="s">
        <v>30</v>
      </c>
      <c r="B13" s="30" t="s">
        <v>31</v>
      </c>
      <c r="C13" s="25">
        <f t="shared" si="0"/>
        <v>92.364791999999994</v>
      </c>
      <c r="D13" s="25">
        <f t="shared" si="0"/>
        <v>113.438046</v>
      </c>
      <c r="E13" s="25">
        <f t="shared" si="0"/>
        <v>131.14665100000002</v>
      </c>
      <c r="F13" s="25">
        <f t="shared" si="0"/>
        <v>147.01003500000002</v>
      </c>
      <c r="G13" s="25">
        <f t="shared" si="0"/>
        <v>175.88241300000001</v>
      </c>
      <c r="H13" s="25">
        <f t="shared" si="0"/>
        <v>202.22215499999999</v>
      </c>
      <c r="I13" s="25">
        <f t="shared" si="0"/>
        <v>212.22325899999998</v>
      </c>
      <c r="J13" s="25">
        <f t="shared" si="0"/>
        <v>228.11186600000002</v>
      </c>
      <c r="K13" s="25">
        <f t="shared" si="0"/>
        <v>266.21507500000001</v>
      </c>
      <c r="L13" s="25">
        <f t="shared" si="0"/>
        <v>295.74017900000001</v>
      </c>
      <c r="M13" s="25">
        <f t="shared" si="0"/>
        <v>415.74015299999996</v>
      </c>
      <c r="N13" s="25">
        <f t="shared" si="0"/>
        <v>430.33180800000002</v>
      </c>
      <c r="O13" s="25">
        <f t="shared" si="0"/>
        <v>464.73683199999999</v>
      </c>
      <c r="P13" s="25">
        <f t="shared" si="0"/>
        <v>431.76297899999997</v>
      </c>
      <c r="Q13" s="25">
        <f t="shared" si="0"/>
        <v>488.47090500000002</v>
      </c>
      <c r="R13" s="25">
        <f t="shared" si="0"/>
        <v>484.46508399999999</v>
      </c>
      <c r="S13" s="25">
        <f t="shared" si="0"/>
        <v>468.543252</v>
      </c>
      <c r="T13" s="25">
        <f t="shared" si="0"/>
        <v>483.63431099999997</v>
      </c>
      <c r="U13" s="25">
        <f t="shared" si="0"/>
        <v>504.63613600000002</v>
      </c>
    </row>
    <row r="14" spans="1:21" x14ac:dyDescent="0.25">
      <c r="A14" s="5" t="s">
        <v>35</v>
      </c>
      <c r="B14" s="1" t="s">
        <v>36</v>
      </c>
      <c r="C14" s="25">
        <f t="shared" si="0"/>
        <v>41.086280000000002</v>
      </c>
      <c r="D14" s="25">
        <f t="shared" si="0"/>
        <v>46.456891000000006</v>
      </c>
      <c r="E14" s="25">
        <f t="shared" si="0"/>
        <v>54.804437</v>
      </c>
      <c r="F14" s="25">
        <f t="shared" si="0"/>
        <v>71.345676000000012</v>
      </c>
      <c r="G14" s="25">
        <f t="shared" si="0"/>
        <v>89.102817999999999</v>
      </c>
      <c r="H14" s="25">
        <f t="shared" si="0"/>
        <v>95.299751000000001</v>
      </c>
      <c r="I14" s="25">
        <f t="shared" si="0"/>
        <v>117.470237</v>
      </c>
      <c r="J14" s="25">
        <f t="shared" si="0"/>
        <v>134.86880600000001</v>
      </c>
      <c r="K14" s="25">
        <f t="shared" si="0"/>
        <v>152.17048699999998</v>
      </c>
      <c r="L14" s="25">
        <f t="shared" si="0"/>
        <v>188.33486300000001</v>
      </c>
      <c r="M14" s="25">
        <f t="shared" si="0"/>
        <v>276.32764000000003</v>
      </c>
      <c r="N14" s="25">
        <f t="shared" si="0"/>
        <v>286.363606</v>
      </c>
      <c r="O14" s="25">
        <f t="shared" si="0"/>
        <v>313.74739899999997</v>
      </c>
      <c r="P14" s="25">
        <f t="shared" si="0"/>
        <v>296.499279</v>
      </c>
      <c r="Q14" s="25">
        <f t="shared" si="0"/>
        <v>349.91772499999996</v>
      </c>
      <c r="R14" s="25">
        <f t="shared" si="0"/>
        <v>340.071549</v>
      </c>
      <c r="S14" s="25">
        <f t="shared" si="0"/>
        <v>325.90540600000003</v>
      </c>
      <c r="T14" s="25">
        <f t="shared" si="0"/>
        <v>357.76348400000001</v>
      </c>
      <c r="U14" s="25">
        <f t="shared" si="0"/>
        <v>370.23673200000002</v>
      </c>
    </row>
    <row r="15" spans="1:21" x14ac:dyDescent="0.25">
      <c r="A15" s="5" t="s">
        <v>39</v>
      </c>
      <c r="B15" s="30" t="s">
        <v>40</v>
      </c>
      <c r="C15" s="25">
        <f t="shared" si="0"/>
        <v>18.793594000000002</v>
      </c>
      <c r="D15" s="25">
        <f t="shared" si="0"/>
        <v>20.924405999999998</v>
      </c>
      <c r="E15" s="25">
        <f t="shared" si="0"/>
        <v>22.917955999999997</v>
      </c>
      <c r="F15" s="25">
        <f t="shared" si="0"/>
        <v>27.378698</v>
      </c>
      <c r="G15" s="25">
        <f t="shared" si="0"/>
        <v>32.977625999999994</v>
      </c>
      <c r="H15" s="25">
        <f t="shared" si="0"/>
        <v>39.041927000000001</v>
      </c>
      <c r="I15" s="25">
        <f t="shared" si="0"/>
        <v>40.594156000000005</v>
      </c>
      <c r="J15" s="25">
        <f t="shared" si="0"/>
        <v>43.265029999999996</v>
      </c>
      <c r="K15" s="25">
        <f t="shared" si="0"/>
        <v>50.507175000000004</v>
      </c>
      <c r="L15" s="25">
        <f t="shared" si="0"/>
        <v>61.398985999999994</v>
      </c>
      <c r="M15" s="25">
        <f t="shared" si="0"/>
        <v>71.492153000000002</v>
      </c>
      <c r="N15" s="25">
        <f t="shared" si="0"/>
        <v>68.889218999999997</v>
      </c>
      <c r="O15" s="25">
        <f t="shared" si="0"/>
        <v>75.111741999999992</v>
      </c>
      <c r="P15" s="25">
        <f t="shared" si="0"/>
        <v>80.923949999999991</v>
      </c>
      <c r="Q15" s="25">
        <f t="shared" si="0"/>
        <v>85.411740999999992</v>
      </c>
      <c r="R15" s="25">
        <f t="shared" si="0"/>
        <v>92.148990000000012</v>
      </c>
      <c r="S15" s="25">
        <f t="shared" si="0"/>
        <v>83.399213000000003</v>
      </c>
      <c r="T15" s="25">
        <f t="shared" si="0"/>
        <v>90.121080000000006</v>
      </c>
      <c r="U15" s="25">
        <f t="shared" si="0"/>
        <v>97.263689999999997</v>
      </c>
    </row>
    <row r="16" spans="1:21" x14ac:dyDescent="0.25">
      <c r="A16" s="5" t="s">
        <v>43</v>
      </c>
      <c r="B16" s="1" t="s">
        <v>44</v>
      </c>
      <c r="C16" s="25">
        <f t="shared" si="0"/>
        <v>723.65286000000003</v>
      </c>
      <c r="D16" s="25">
        <f t="shared" si="0"/>
        <v>761.03468099999998</v>
      </c>
      <c r="E16" s="25">
        <f t="shared" si="0"/>
        <v>1254.285664</v>
      </c>
      <c r="F16" s="25">
        <f t="shared" si="0"/>
        <v>1930.9811729999999</v>
      </c>
      <c r="G16" s="25">
        <f t="shared" si="0"/>
        <v>1567.5619680000002</v>
      </c>
      <c r="H16" s="25">
        <f t="shared" si="0"/>
        <v>1826.1693929999999</v>
      </c>
      <c r="I16" s="25">
        <f t="shared" si="0"/>
        <v>2773.7720529999997</v>
      </c>
      <c r="J16" s="25">
        <f t="shared" si="0"/>
        <v>2093.3544590000001</v>
      </c>
      <c r="K16" s="25">
        <f t="shared" si="0"/>
        <v>4434.8836469999997</v>
      </c>
      <c r="L16" s="25">
        <f t="shared" si="0"/>
        <v>5396.8557630000005</v>
      </c>
      <c r="M16" s="25">
        <f t="shared" si="0"/>
        <v>5652.9244510000008</v>
      </c>
      <c r="N16" s="25">
        <f t="shared" si="0"/>
        <v>4087.0044939999998</v>
      </c>
      <c r="O16" s="25">
        <f t="shared" si="0"/>
        <v>4641.7713030000004</v>
      </c>
      <c r="P16" s="25">
        <f t="shared" si="0"/>
        <v>2715.0103389999999</v>
      </c>
      <c r="Q16" s="25">
        <f t="shared" si="0"/>
        <v>713.39222800000005</v>
      </c>
      <c r="R16" s="25">
        <f t="shared" si="0"/>
        <v>804.793137</v>
      </c>
      <c r="S16" s="25">
        <f t="shared" si="0"/>
        <v>917.75983499999995</v>
      </c>
      <c r="T16" s="25">
        <f t="shared" si="0"/>
        <v>1010.392081</v>
      </c>
      <c r="U16" s="25">
        <f t="shared" si="0"/>
        <v>1032.717562</v>
      </c>
    </row>
    <row r="17" spans="1:21" x14ac:dyDescent="0.25">
      <c r="A17" s="5" t="s">
        <v>45</v>
      </c>
      <c r="B17" s="30" t="s">
        <v>46</v>
      </c>
      <c r="C17" s="25">
        <f t="shared" si="0"/>
        <v>22.180194</v>
      </c>
      <c r="D17" s="25">
        <f t="shared" si="0"/>
        <v>25.702521000000001</v>
      </c>
      <c r="E17" s="25">
        <f t="shared" si="0"/>
        <v>31.186432</v>
      </c>
      <c r="F17" s="25">
        <f t="shared" si="0"/>
        <v>31.217912000000002</v>
      </c>
      <c r="G17" s="25">
        <f t="shared" si="0"/>
        <v>36.572209000000001</v>
      </c>
      <c r="H17" s="25">
        <f t="shared" si="0"/>
        <v>36.088165000000004</v>
      </c>
      <c r="I17" s="25">
        <f t="shared" si="0"/>
        <v>42.562432999999999</v>
      </c>
      <c r="J17" s="25">
        <f t="shared" si="0"/>
        <v>44.537845000000004</v>
      </c>
      <c r="K17" s="25">
        <f t="shared" si="0"/>
        <v>48.786315999999999</v>
      </c>
      <c r="L17" s="25">
        <f t="shared" si="0"/>
        <v>58.572620999999998</v>
      </c>
      <c r="M17" s="25">
        <f t="shared" si="0"/>
        <v>68.034801000000002</v>
      </c>
      <c r="N17" s="25">
        <f t="shared" si="0"/>
        <v>69.641683</v>
      </c>
      <c r="O17" s="25">
        <f t="shared" si="0"/>
        <v>72.854854000000003</v>
      </c>
      <c r="P17" s="25">
        <f t="shared" si="0"/>
        <v>80.361946000000003</v>
      </c>
      <c r="Q17" s="25">
        <f t="shared" si="0"/>
        <v>93.233630000000005</v>
      </c>
      <c r="R17" s="25">
        <f t="shared" si="0"/>
        <v>95.607478</v>
      </c>
      <c r="S17" s="25">
        <f t="shared" si="0"/>
        <v>105.36290200000001</v>
      </c>
      <c r="T17" s="25">
        <f t="shared" si="0"/>
        <v>97.674668999999994</v>
      </c>
      <c r="U17" s="25">
        <f t="shared" si="0"/>
        <v>104.18039900000001</v>
      </c>
    </row>
    <row r="18" spans="1:21" x14ac:dyDescent="0.25">
      <c r="A18" s="5" t="s">
        <v>49</v>
      </c>
      <c r="B18" s="1" t="s">
        <v>50</v>
      </c>
      <c r="C18" s="25">
        <f t="shared" si="0"/>
        <v>1398.1458749999999</v>
      </c>
      <c r="D18" s="25">
        <f t="shared" si="0"/>
        <v>1917.9146910000002</v>
      </c>
      <c r="E18" s="25">
        <f t="shared" si="0"/>
        <v>1797.771324</v>
      </c>
      <c r="F18" s="25">
        <f t="shared" si="0"/>
        <v>2275.3367659999999</v>
      </c>
      <c r="G18" s="25">
        <f t="shared" si="0"/>
        <v>3295.2525499999997</v>
      </c>
      <c r="H18" s="25">
        <f t="shared" si="0"/>
        <v>3767.9711310000002</v>
      </c>
      <c r="I18" s="25">
        <f t="shared" si="0"/>
        <v>3905.5675159999996</v>
      </c>
      <c r="J18" s="25">
        <f t="shared" si="0"/>
        <v>3747.290876</v>
      </c>
      <c r="K18" s="25">
        <f t="shared" si="0"/>
        <v>4246.2369309999995</v>
      </c>
      <c r="L18" s="25">
        <f t="shared" si="0"/>
        <v>5293.6849299999994</v>
      </c>
      <c r="M18" s="25">
        <f t="shared" si="0"/>
        <v>5019.5306819999996</v>
      </c>
      <c r="N18" s="25">
        <f t="shared" si="0"/>
        <v>5212.9508969999997</v>
      </c>
      <c r="O18" s="25">
        <f t="shared" si="0"/>
        <v>4991.8820599999999</v>
      </c>
      <c r="P18" s="25">
        <f t="shared" si="0"/>
        <v>5315.3658909999995</v>
      </c>
      <c r="Q18" s="25">
        <f t="shared" si="0"/>
        <v>4609.6791830000002</v>
      </c>
      <c r="R18" s="25">
        <f t="shared" si="0"/>
        <v>5202.2060499999998</v>
      </c>
      <c r="S18" s="25">
        <f t="shared" si="0"/>
        <v>5394.4173190000001</v>
      </c>
      <c r="T18" s="25">
        <f t="shared" si="0"/>
        <v>5211.2741279999991</v>
      </c>
      <c r="U18" s="25">
        <f t="shared" si="0"/>
        <v>4480.769542</v>
      </c>
    </row>
    <row r="19" spans="1:21" x14ac:dyDescent="0.25">
      <c r="A19" s="5" t="s">
        <v>55</v>
      </c>
      <c r="B19" s="30" t="s">
        <v>56</v>
      </c>
      <c r="C19" s="25">
        <f t="shared" si="0"/>
        <v>49.124434000000001</v>
      </c>
      <c r="D19" s="25">
        <f t="shared" si="0"/>
        <v>55.309516000000002</v>
      </c>
      <c r="E19" s="25">
        <f t="shared" si="0"/>
        <v>73.487318999999999</v>
      </c>
      <c r="F19" s="25">
        <f t="shared" si="0"/>
        <v>86.790448999999995</v>
      </c>
      <c r="G19" s="25">
        <f t="shared" si="0"/>
        <v>105.27186900000001</v>
      </c>
      <c r="H19" s="25">
        <f t="shared" si="0"/>
        <v>90.936437999999995</v>
      </c>
      <c r="I19" s="25">
        <f t="shared" si="0"/>
        <v>99.093046000000001</v>
      </c>
      <c r="J19" s="25">
        <f t="shared" si="0"/>
        <v>114.27287699999999</v>
      </c>
      <c r="K19" s="25">
        <f t="shared" si="0"/>
        <v>141.98370399999999</v>
      </c>
      <c r="L19" s="25">
        <f t="shared" si="0"/>
        <v>163.632609</v>
      </c>
      <c r="M19" s="25">
        <f t="shared" si="0"/>
        <v>194.561667</v>
      </c>
      <c r="N19" s="25">
        <f t="shared" si="0"/>
        <v>207.84595199999998</v>
      </c>
      <c r="O19" s="25">
        <f t="shared" si="0"/>
        <v>211.42154600000001</v>
      </c>
      <c r="P19" s="25">
        <f t="shared" si="0"/>
        <v>249.50480899999999</v>
      </c>
      <c r="Q19" s="25">
        <f t="shared" si="0"/>
        <v>259.9683</v>
      </c>
      <c r="R19" s="25">
        <f t="shared" si="0"/>
        <v>264.37048399999998</v>
      </c>
      <c r="S19" s="25">
        <f t="shared" si="0"/>
        <v>247.59870599999999</v>
      </c>
      <c r="T19" s="25">
        <f t="shared" si="0"/>
        <v>273.36421200000001</v>
      </c>
      <c r="U19" s="25">
        <f t="shared" si="0"/>
        <v>316.54811899999999</v>
      </c>
    </row>
    <row r="20" spans="1:21" x14ac:dyDescent="0.25">
      <c r="A20" s="5" t="s">
        <v>57</v>
      </c>
      <c r="B20" s="1" t="s">
        <v>58</v>
      </c>
      <c r="C20" s="25">
        <f t="shared" ref="C20:U29" si="1">IF(OR($I$5=22),VLOOKUP($A20&amp;C$9,Base,$I$5,FALSE),VLOOKUP($A20&amp;C$9,Base,$I$5,FALSE)/1000)</f>
        <v>155.76741099999998</v>
      </c>
      <c r="D20" s="25">
        <f t="shared" si="1"/>
        <v>157.96442100000002</v>
      </c>
      <c r="E20" s="25">
        <f t="shared" si="1"/>
        <v>167.757407</v>
      </c>
      <c r="F20" s="25">
        <f t="shared" si="1"/>
        <v>204.46634299999999</v>
      </c>
      <c r="G20" s="25">
        <f t="shared" si="1"/>
        <v>244.01325199999999</v>
      </c>
      <c r="H20" s="25">
        <f t="shared" si="1"/>
        <v>249.43450700000002</v>
      </c>
      <c r="I20" s="25">
        <f t="shared" si="1"/>
        <v>280.94738900000004</v>
      </c>
      <c r="J20" s="25">
        <f t="shared" si="1"/>
        <v>277.28751899999997</v>
      </c>
      <c r="K20" s="25">
        <f t="shared" si="1"/>
        <v>347.44014299999998</v>
      </c>
      <c r="L20" s="25">
        <f t="shared" si="1"/>
        <v>400.92624699999999</v>
      </c>
      <c r="M20" s="25">
        <f t="shared" si="1"/>
        <v>474.85209200000003</v>
      </c>
      <c r="N20" s="25">
        <f t="shared" si="1"/>
        <v>498.66036099999997</v>
      </c>
      <c r="O20" s="25">
        <f t="shared" si="1"/>
        <v>621.54756499999996</v>
      </c>
      <c r="P20" s="25">
        <f t="shared" si="1"/>
        <v>602.05701999999997</v>
      </c>
      <c r="Q20" s="25">
        <f t="shared" si="1"/>
        <v>656.942229</v>
      </c>
      <c r="R20" s="25">
        <f t="shared" si="1"/>
        <v>616.78227500000003</v>
      </c>
      <c r="S20" s="25">
        <f t="shared" si="1"/>
        <v>704.86307799999997</v>
      </c>
      <c r="T20" s="25">
        <f t="shared" si="1"/>
        <v>659.94782999999995</v>
      </c>
      <c r="U20" s="25">
        <f t="shared" si="1"/>
        <v>861.49530299999992</v>
      </c>
    </row>
    <row r="21" spans="1:21" x14ac:dyDescent="0.25">
      <c r="A21" s="5" t="s">
        <v>59</v>
      </c>
      <c r="B21" s="30" t="s">
        <v>29</v>
      </c>
      <c r="C21" s="25">
        <f t="shared" si="1"/>
        <v>124.93092799999999</v>
      </c>
      <c r="D21" s="25">
        <f t="shared" si="1"/>
        <v>160.53179900000001</v>
      </c>
      <c r="E21" s="25">
        <f t="shared" si="1"/>
        <v>205.402886</v>
      </c>
      <c r="F21" s="25">
        <f t="shared" si="1"/>
        <v>270.65074300000003</v>
      </c>
      <c r="G21" s="25">
        <f t="shared" si="1"/>
        <v>312.25844699999999</v>
      </c>
      <c r="H21" s="25">
        <f t="shared" si="1"/>
        <v>309.41870799999998</v>
      </c>
      <c r="I21" s="25">
        <f t="shared" si="1"/>
        <v>348.47434000000004</v>
      </c>
      <c r="J21" s="25">
        <f t="shared" si="1"/>
        <v>404.01572100000004</v>
      </c>
      <c r="K21" s="25">
        <f t="shared" si="1"/>
        <v>482.58978499999995</v>
      </c>
      <c r="L21" s="25">
        <f t="shared" si="1"/>
        <v>527.89561199999991</v>
      </c>
      <c r="M21" s="25">
        <f t="shared" si="1"/>
        <v>636.865005</v>
      </c>
      <c r="N21" s="25">
        <f t="shared" si="1"/>
        <v>696.576821</v>
      </c>
      <c r="O21" s="25">
        <f t="shared" si="1"/>
        <v>762.21880599999997</v>
      </c>
      <c r="P21" s="25">
        <f t="shared" si="1"/>
        <v>828.11826199999996</v>
      </c>
      <c r="Q21" s="25">
        <f t="shared" si="1"/>
        <v>845.55638699999997</v>
      </c>
      <c r="R21" s="25">
        <f t="shared" si="1"/>
        <v>783.7259499999999</v>
      </c>
      <c r="S21" s="25">
        <f t="shared" si="1"/>
        <v>842.10055399999999</v>
      </c>
      <c r="T21" s="25">
        <f t="shared" si="1"/>
        <v>808.88854299999991</v>
      </c>
      <c r="U21" s="25">
        <f t="shared" si="1"/>
        <v>1006.164134</v>
      </c>
    </row>
    <row r="22" spans="1:21" x14ac:dyDescent="0.25">
      <c r="A22" s="5" t="s">
        <v>60</v>
      </c>
      <c r="B22" s="1" t="s">
        <v>61</v>
      </c>
      <c r="C22" s="25">
        <f t="shared" si="1"/>
        <v>57.397307999999995</v>
      </c>
      <c r="D22" s="25">
        <f t="shared" si="1"/>
        <v>59.214593000000001</v>
      </c>
      <c r="E22" s="25">
        <f t="shared" si="1"/>
        <v>73.484434999999991</v>
      </c>
      <c r="F22" s="25">
        <f t="shared" si="1"/>
        <v>89.718395999999998</v>
      </c>
      <c r="G22" s="25">
        <f t="shared" si="1"/>
        <v>103.445605</v>
      </c>
      <c r="H22" s="25">
        <f t="shared" si="1"/>
        <v>106.04820600000001</v>
      </c>
      <c r="I22" s="25">
        <f t="shared" si="1"/>
        <v>109.68811199999999</v>
      </c>
      <c r="J22" s="25">
        <f t="shared" si="1"/>
        <v>117.716262</v>
      </c>
      <c r="K22" s="25">
        <f t="shared" si="1"/>
        <v>145.98614900000001</v>
      </c>
      <c r="L22" s="25">
        <f t="shared" si="1"/>
        <v>177.22079399999998</v>
      </c>
      <c r="M22" s="25">
        <f t="shared" si="1"/>
        <v>182.979917</v>
      </c>
      <c r="N22" s="25">
        <f t="shared" si="1"/>
        <v>193.16893299999998</v>
      </c>
      <c r="O22" s="25">
        <f t="shared" si="1"/>
        <v>198.086759</v>
      </c>
      <c r="P22" s="25">
        <f t="shared" si="1"/>
        <v>236.00487700000002</v>
      </c>
      <c r="Q22" s="25">
        <f t="shared" si="1"/>
        <v>219.87895</v>
      </c>
      <c r="R22" s="25">
        <f t="shared" si="1"/>
        <v>255.900364</v>
      </c>
      <c r="S22" s="25">
        <f t="shared" si="1"/>
        <v>211.50049799999999</v>
      </c>
      <c r="T22" s="25">
        <f t="shared" si="1"/>
        <v>237.641493</v>
      </c>
      <c r="U22" s="25">
        <f t="shared" si="1"/>
        <v>230.08633699999999</v>
      </c>
    </row>
    <row r="23" spans="1:21" x14ac:dyDescent="0.25">
      <c r="A23" s="5" t="s">
        <v>62</v>
      </c>
      <c r="B23" s="30" t="s">
        <v>63</v>
      </c>
      <c r="C23" s="25">
        <f t="shared" si="1"/>
        <v>34.077434000000004</v>
      </c>
      <c r="D23" s="25">
        <f t="shared" si="1"/>
        <v>38.904932000000002</v>
      </c>
      <c r="E23" s="25">
        <f t="shared" si="1"/>
        <v>44.996027000000005</v>
      </c>
      <c r="F23" s="25">
        <f t="shared" si="1"/>
        <v>47.142215999999998</v>
      </c>
      <c r="G23" s="25">
        <f t="shared" si="1"/>
        <v>52.143358999999997</v>
      </c>
      <c r="H23" s="25">
        <f t="shared" si="1"/>
        <v>57.494135</v>
      </c>
      <c r="I23" s="25">
        <f t="shared" si="1"/>
        <v>64.464213000000001</v>
      </c>
      <c r="J23" s="25">
        <f t="shared" si="1"/>
        <v>66.492505999999992</v>
      </c>
      <c r="K23" s="25">
        <f t="shared" si="1"/>
        <v>77.688428000000002</v>
      </c>
      <c r="L23" s="25">
        <f t="shared" si="1"/>
        <v>83.735156000000003</v>
      </c>
      <c r="M23" s="25">
        <f t="shared" si="1"/>
        <v>97.250342999999987</v>
      </c>
      <c r="N23" s="25">
        <f t="shared" si="1"/>
        <v>105.093147</v>
      </c>
      <c r="O23" s="25">
        <f t="shared" si="1"/>
        <v>113.86807899999999</v>
      </c>
      <c r="P23" s="25">
        <f t="shared" si="1"/>
        <v>122.52347599999999</v>
      </c>
      <c r="Q23" s="25">
        <f t="shared" si="1"/>
        <v>133.92715699999999</v>
      </c>
      <c r="R23" s="25">
        <f t="shared" si="1"/>
        <v>142.976721</v>
      </c>
      <c r="S23" s="25">
        <f t="shared" si="1"/>
        <v>180.68002299999998</v>
      </c>
      <c r="T23" s="25">
        <f t="shared" si="1"/>
        <v>161.195965</v>
      </c>
      <c r="U23" s="25">
        <f t="shared" si="1"/>
        <v>181.09389000000002</v>
      </c>
    </row>
    <row r="24" spans="1:21" x14ac:dyDescent="0.25">
      <c r="A24" s="5" t="s">
        <v>64</v>
      </c>
      <c r="B24" s="1" t="s">
        <v>65</v>
      </c>
      <c r="C24" s="25">
        <f t="shared" si="1"/>
        <v>41.491379000000002</v>
      </c>
      <c r="D24" s="25">
        <f t="shared" si="1"/>
        <v>36.683385000000001</v>
      </c>
      <c r="E24" s="25">
        <f t="shared" si="1"/>
        <v>50.375585000000001</v>
      </c>
      <c r="F24" s="25">
        <f t="shared" si="1"/>
        <v>58.937404000000001</v>
      </c>
      <c r="G24" s="25">
        <f t="shared" si="1"/>
        <v>65.011546999999993</v>
      </c>
      <c r="H24" s="25">
        <f t="shared" si="1"/>
        <v>73.702596999999997</v>
      </c>
      <c r="I24" s="25">
        <f t="shared" si="1"/>
        <v>93.69837600000001</v>
      </c>
      <c r="J24" s="25">
        <f t="shared" si="1"/>
        <v>88.763322000000002</v>
      </c>
      <c r="K24" s="25">
        <f t="shared" si="1"/>
        <v>108.892623</v>
      </c>
      <c r="L24" s="25">
        <f t="shared" si="1"/>
        <v>155.70991000000001</v>
      </c>
      <c r="M24" s="25">
        <f t="shared" si="1"/>
        <v>188.797269</v>
      </c>
      <c r="N24" s="25">
        <f t="shared" si="1"/>
        <v>182.367086</v>
      </c>
      <c r="O24" s="25">
        <f t="shared" si="1"/>
        <v>196.67766800000001</v>
      </c>
      <c r="P24" s="25">
        <f t="shared" si="1"/>
        <v>197.55518499999999</v>
      </c>
      <c r="Q24" s="25">
        <f t="shared" si="1"/>
        <v>259.53938899999997</v>
      </c>
      <c r="R24" s="25">
        <f t="shared" si="1"/>
        <v>209.565538</v>
      </c>
      <c r="S24" s="25">
        <f t="shared" si="1"/>
        <v>232.28271599999999</v>
      </c>
      <c r="T24" s="25">
        <f t="shared" si="1"/>
        <v>185.36023299999999</v>
      </c>
      <c r="U24" s="25">
        <f t="shared" si="1"/>
        <v>261.24709799999999</v>
      </c>
    </row>
    <row r="25" spans="1:21" x14ac:dyDescent="0.25">
      <c r="A25" s="5" t="s">
        <v>66</v>
      </c>
      <c r="B25" s="30" t="s">
        <v>48</v>
      </c>
      <c r="C25" s="25">
        <f t="shared" si="1"/>
        <v>1194.314071</v>
      </c>
      <c r="D25" s="25">
        <f t="shared" si="1"/>
        <v>1382.9253589999998</v>
      </c>
      <c r="E25" s="25">
        <f t="shared" si="1"/>
        <v>1684.6025670000001</v>
      </c>
      <c r="F25" s="25">
        <f t="shared" si="1"/>
        <v>1879.9421599999998</v>
      </c>
      <c r="G25" s="25">
        <f t="shared" si="1"/>
        <v>2299.9047310000001</v>
      </c>
      <c r="H25" s="25">
        <f t="shared" si="1"/>
        <v>2256.0198229999996</v>
      </c>
      <c r="I25" s="25">
        <f t="shared" si="1"/>
        <v>2451.373959</v>
      </c>
      <c r="J25" s="25">
        <f t="shared" si="1"/>
        <v>2874.22793</v>
      </c>
      <c r="K25" s="25">
        <f t="shared" si="1"/>
        <v>3198.902967</v>
      </c>
      <c r="L25" s="25">
        <f t="shared" si="1"/>
        <v>3479.236304</v>
      </c>
      <c r="M25" s="25">
        <f t="shared" si="1"/>
        <v>4029.8484010000002</v>
      </c>
      <c r="N25" s="25">
        <f t="shared" si="1"/>
        <v>4239.6101419999995</v>
      </c>
      <c r="O25" s="25">
        <f t="shared" si="1"/>
        <v>4944.3942139999999</v>
      </c>
      <c r="P25" s="25">
        <f t="shared" si="1"/>
        <v>4795.2389780000003</v>
      </c>
      <c r="Q25" s="25">
        <f t="shared" si="1"/>
        <v>4822.9056500000006</v>
      </c>
      <c r="R25" s="25">
        <f t="shared" si="1"/>
        <v>4757.487529</v>
      </c>
      <c r="S25" s="25">
        <f t="shared" si="1"/>
        <v>4837.0801730000003</v>
      </c>
      <c r="T25" s="25">
        <f t="shared" si="1"/>
        <v>4920.0355719999998</v>
      </c>
      <c r="U25" s="25">
        <f t="shared" si="1"/>
        <v>5314.3374160000003</v>
      </c>
    </row>
    <row r="26" spans="1:21" x14ac:dyDescent="0.25">
      <c r="A26" s="5" t="s">
        <v>67</v>
      </c>
      <c r="B26" s="1" t="s">
        <v>68</v>
      </c>
      <c r="C26" s="25">
        <f t="shared" si="1"/>
        <v>1623.40771</v>
      </c>
      <c r="D26" s="25">
        <f t="shared" si="1"/>
        <v>1920.5926420000001</v>
      </c>
      <c r="E26" s="25">
        <f t="shared" si="1"/>
        <v>2378.407236</v>
      </c>
      <c r="F26" s="25">
        <f t="shared" si="1"/>
        <v>2950.0962480000003</v>
      </c>
      <c r="G26" s="25">
        <f t="shared" si="1"/>
        <v>2965.0406410000001</v>
      </c>
      <c r="H26" s="25">
        <f t="shared" si="1"/>
        <v>3619.4145269999999</v>
      </c>
      <c r="I26" s="25">
        <f t="shared" si="1"/>
        <v>4418.5815069999999</v>
      </c>
      <c r="J26" s="25">
        <f t="shared" si="1"/>
        <v>4374.0771430000004</v>
      </c>
      <c r="K26" s="25">
        <f t="shared" si="1"/>
        <v>5211.1832770000001</v>
      </c>
      <c r="L26" s="25">
        <f t="shared" si="1"/>
        <v>6231.4198030000007</v>
      </c>
      <c r="M26" s="25">
        <f t="shared" si="1"/>
        <v>6878.0121390000004</v>
      </c>
      <c r="N26" s="25">
        <f t="shared" si="1"/>
        <v>6902.2139000000006</v>
      </c>
      <c r="O26" s="25">
        <f t="shared" si="1"/>
        <v>8525.6550319999988</v>
      </c>
      <c r="P26" s="25">
        <f t="shared" si="1"/>
        <v>8093.570514</v>
      </c>
      <c r="Q26" s="25">
        <f t="shared" si="1"/>
        <v>7400.6544009999998</v>
      </c>
      <c r="R26" s="25">
        <f t="shared" si="1"/>
        <v>8002.89876</v>
      </c>
      <c r="S26" s="25">
        <f t="shared" si="1"/>
        <v>9404.3365629999989</v>
      </c>
      <c r="T26" s="25">
        <f t="shared" si="1"/>
        <v>9962.7119509999993</v>
      </c>
      <c r="U26" s="25">
        <f t="shared" si="1"/>
        <v>10225.381601999999</v>
      </c>
    </row>
    <row r="27" spans="1:21" x14ac:dyDescent="0.25">
      <c r="A27" s="5" t="s">
        <v>72</v>
      </c>
      <c r="B27" s="30" t="s">
        <v>73</v>
      </c>
      <c r="C27" s="25">
        <f t="shared" si="1"/>
        <v>138.19004999999999</v>
      </c>
      <c r="D27" s="25">
        <f t="shared" si="1"/>
        <v>158.51999900000001</v>
      </c>
      <c r="E27" s="25">
        <f t="shared" si="1"/>
        <v>193.82862400000002</v>
      </c>
      <c r="F27" s="25">
        <f t="shared" si="1"/>
        <v>229.23723800000002</v>
      </c>
      <c r="G27" s="25">
        <f t="shared" si="1"/>
        <v>279.23501099999999</v>
      </c>
      <c r="H27" s="25">
        <f t="shared" si="1"/>
        <v>284.09293600000001</v>
      </c>
      <c r="I27" s="25">
        <f t="shared" si="1"/>
        <v>310.642584</v>
      </c>
      <c r="J27" s="25">
        <f t="shared" si="1"/>
        <v>347.43028600000002</v>
      </c>
      <c r="K27" s="25">
        <f t="shared" si="1"/>
        <v>463.430566</v>
      </c>
      <c r="L27" s="25">
        <f t="shared" si="1"/>
        <v>506.08232799999996</v>
      </c>
      <c r="M27" s="25">
        <f t="shared" si="1"/>
        <v>584.48933499999998</v>
      </c>
      <c r="N27" s="25">
        <f t="shared" si="1"/>
        <v>631.55022499999995</v>
      </c>
      <c r="O27" s="25">
        <f t="shared" si="1"/>
        <v>664.95097900000007</v>
      </c>
      <c r="P27" s="25">
        <f t="shared" si="1"/>
        <v>785.25201000000004</v>
      </c>
      <c r="Q27" s="25">
        <f t="shared" si="1"/>
        <v>887.941957</v>
      </c>
      <c r="R27" s="25">
        <f t="shared" si="1"/>
        <v>863.78425000000004</v>
      </c>
      <c r="S27" s="25">
        <f t="shared" si="1"/>
        <v>877.98472199999992</v>
      </c>
      <c r="T27" s="25">
        <f t="shared" si="1"/>
        <v>912.23532599999999</v>
      </c>
      <c r="U27" s="25">
        <f t="shared" si="1"/>
        <v>1097.9249669999999</v>
      </c>
    </row>
    <row r="28" spans="1:21" x14ac:dyDescent="0.25">
      <c r="A28" s="5" t="s">
        <v>74</v>
      </c>
      <c r="B28" s="1" t="s">
        <v>42</v>
      </c>
      <c r="C28" s="25">
        <f t="shared" si="1"/>
        <v>680.76669100000004</v>
      </c>
      <c r="D28" s="25">
        <f t="shared" si="1"/>
        <v>783.88297299999999</v>
      </c>
      <c r="E28" s="25">
        <f t="shared" si="1"/>
        <v>922.86604699999998</v>
      </c>
      <c r="F28" s="25">
        <f t="shared" si="1"/>
        <v>1052.7943459999999</v>
      </c>
      <c r="G28" s="25">
        <f t="shared" si="1"/>
        <v>1197.6550109999998</v>
      </c>
      <c r="H28" s="25">
        <f t="shared" si="1"/>
        <v>1305.0598950000001</v>
      </c>
      <c r="I28" s="25">
        <f t="shared" si="1"/>
        <v>1475.98325</v>
      </c>
      <c r="J28" s="25">
        <f t="shared" si="1"/>
        <v>1709.2740530000001</v>
      </c>
      <c r="K28" s="25">
        <f t="shared" si="1"/>
        <v>1882.4775649999999</v>
      </c>
      <c r="L28" s="25">
        <f t="shared" si="1"/>
        <v>2170.2227230000003</v>
      </c>
      <c r="M28" s="25">
        <f t="shared" si="1"/>
        <v>2543.4056129999999</v>
      </c>
      <c r="N28" s="25">
        <f t="shared" si="1"/>
        <v>2527.0549860000001</v>
      </c>
      <c r="O28" s="25">
        <f t="shared" si="1"/>
        <v>2990.5602779999999</v>
      </c>
      <c r="P28" s="25">
        <f t="shared" si="1"/>
        <v>3189.665313</v>
      </c>
      <c r="Q28" s="25">
        <f t="shared" si="1"/>
        <v>3243.6095529999998</v>
      </c>
      <c r="R28" s="25">
        <f t="shared" si="1"/>
        <v>3333.0832969999997</v>
      </c>
      <c r="S28" s="25">
        <f t="shared" si="1"/>
        <v>3476.469239</v>
      </c>
      <c r="T28" s="25">
        <f t="shared" si="1"/>
        <v>3566.7673949999999</v>
      </c>
      <c r="U28" s="25">
        <f t="shared" si="1"/>
        <v>3819.2190479999999</v>
      </c>
    </row>
    <row r="29" spans="1:21" x14ac:dyDescent="0.25">
      <c r="A29" s="5" t="s">
        <v>75</v>
      </c>
      <c r="B29" s="30" t="s">
        <v>76</v>
      </c>
      <c r="C29" s="25">
        <f t="shared" si="1"/>
        <v>180.61037100000001</v>
      </c>
      <c r="D29" s="25">
        <f t="shared" si="1"/>
        <v>187.13737400000002</v>
      </c>
      <c r="E29" s="25">
        <f t="shared" si="1"/>
        <v>187.11908199999999</v>
      </c>
      <c r="F29" s="25">
        <f t="shared" si="1"/>
        <v>230.21490599999998</v>
      </c>
      <c r="G29" s="25">
        <f t="shared" si="1"/>
        <v>222.53409299999998</v>
      </c>
      <c r="H29" s="25">
        <f t="shared" si="1"/>
        <v>230.821191</v>
      </c>
      <c r="I29" s="25">
        <f t="shared" si="1"/>
        <v>318.642248</v>
      </c>
      <c r="J29" s="25">
        <f t="shared" si="1"/>
        <v>378.39962800000001</v>
      </c>
      <c r="K29" s="25">
        <f t="shared" si="1"/>
        <v>326.645961</v>
      </c>
      <c r="L29" s="25">
        <f t="shared" si="1"/>
        <v>379.92205200000001</v>
      </c>
      <c r="M29" s="25">
        <f t="shared" si="1"/>
        <v>398.39959199999998</v>
      </c>
      <c r="N29" s="25">
        <f t="shared" si="1"/>
        <v>425.60824400000001</v>
      </c>
      <c r="O29" s="25">
        <f t="shared" si="1"/>
        <v>404.85609299999999</v>
      </c>
      <c r="P29" s="25">
        <f t="shared" si="1"/>
        <v>601.92215499999998</v>
      </c>
      <c r="Q29" s="25">
        <f t="shared" si="1"/>
        <v>420.13296500000001</v>
      </c>
      <c r="R29" s="25">
        <f t="shared" si="1"/>
        <v>424.52747999999997</v>
      </c>
      <c r="S29" s="25">
        <f t="shared" si="1"/>
        <v>420.22248200000001</v>
      </c>
      <c r="T29" s="25">
        <f t="shared" si="1"/>
        <v>495.74978899999996</v>
      </c>
      <c r="U29" s="25">
        <f t="shared" si="1"/>
        <v>511.631236</v>
      </c>
    </row>
    <row r="30" spans="1:21" x14ac:dyDescent="0.25">
      <c r="A30" s="5" t="s">
        <v>79</v>
      </c>
      <c r="B30" s="1" t="s">
        <v>80</v>
      </c>
      <c r="C30" s="25">
        <f t="shared" ref="C30:U39" si="2">IF(OR($I$5=22),VLOOKUP($A30&amp;C$9,Base,$I$5,FALSE),VLOOKUP($A30&amp;C$9,Base,$I$5,FALSE)/1000)</f>
        <v>42.134946999999997</v>
      </c>
      <c r="D30" s="25">
        <f t="shared" si="2"/>
        <v>44.511042000000003</v>
      </c>
      <c r="E30" s="25">
        <f t="shared" si="2"/>
        <v>53.232275999999999</v>
      </c>
      <c r="F30" s="25">
        <f t="shared" si="2"/>
        <v>64.526375999999999</v>
      </c>
      <c r="G30" s="25">
        <f t="shared" si="2"/>
        <v>70.18817</v>
      </c>
      <c r="H30" s="25">
        <f t="shared" si="2"/>
        <v>76.889077</v>
      </c>
      <c r="I30" s="25">
        <f t="shared" si="2"/>
        <v>90.328518000000003</v>
      </c>
      <c r="J30" s="25">
        <f t="shared" si="2"/>
        <v>98.871404999999996</v>
      </c>
      <c r="K30" s="25">
        <f t="shared" si="2"/>
        <v>115.35531399999999</v>
      </c>
      <c r="L30" s="25">
        <f t="shared" si="2"/>
        <v>137.158883</v>
      </c>
      <c r="M30" s="25">
        <f t="shared" si="2"/>
        <v>149.57701</v>
      </c>
      <c r="N30" s="25">
        <f t="shared" si="2"/>
        <v>162.36657199999999</v>
      </c>
      <c r="O30" s="25">
        <f t="shared" si="2"/>
        <v>175.877062</v>
      </c>
      <c r="P30" s="25">
        <f t="shared" si="2"/>
        <v>186.17891699999998</v>
      </c>
      <c r="Q30" s="25">
        <f t="shared" si="2"/>
        <v>204.83911900000001</v>
      </c>
      <c r="R30" s="25">
        <f t="shared" si="2"/>
        <v>198.23081400000001</v>
      </c>
      <c r="S30" s="25">
        <f t="shared" si="2"/>
        <v>196.05190999999999</v>
      </c>
      <c r="T30" s="25">
        <f t="shared" si="2"/>
        <v>204.068522</v>
      </c>
      <c r="U30" s="25">
        <f t="shared" si="2"/>
        <v>241.205949</v>
      </c>
    </row>
    <row r="31" spans="1:21" x14ac:dyDescent="0.25">
      <c r="A31" s="5" t="s">
        <v>81</v>
      </c>
      <c r="B31" s="30" t="s">
        <v>82</v>
      </c>
      <c r="C31" s="25">
        <f t="shared" si="2"/>
        <v>12.309042999999999</v>
      </c>
      <c r="D31" s="25">
        <f t="shared" si="2"/>
        <v>14.345058000000002</v>
      </c>
      <c r="E31" s="25">
        <f t="shared" si="2"/>
        <v>17.598945000000001</v>
      </c>
      <c r="F31" s="25">
        <f t="shared" si="2"/>
        <v>20.032554000000001</v>
      </c>
      <c r="G31" s="25">
        <f t="shared" si="2"/>
        <v>23.415002000000001</v>
      </c>
      <c r="H31" s="25">
        <f t="shared" si="2"/>
        <v>25.326584</v>
      </c>
      <c r="I31" s="25">
        <f t="shared" si="2"/>
        <v>28.977485000000001</v>
      </c>
      <c r="J31" s="25">
        <f t="shared" si="2"/>
        <v>30.212923999999997</v>
      </c>
      <c r="K31" s="25">
        <f t="shared" si="2"/>
        <v>32.477643999999998</v>
      </c>
      <c r="L31" s="25">
        <f t="shared" si="2"/>
        <v>40.612713999999997</v>
      </c>
      <c r="M31" s="25">
        <f t="shared" si="2"/>
        <v>46.174624000000001</v>
      </c>
      <c r="N31" s="25">
        <f t="shared" si="2"/>
        <v>47.748682000000002</v>
      </c>
      <c r="O31" s="25">
        <f t="shared" si="2"/>
        <v>49.264677999999996</v>
      </c>
      <c r="P31" s="25">
        <f t="shared" si="2"/>
        <v>53.942917999999999</v>
      </c>
      <c r="Q31" s="25">
        <f t="shared" si="2"/>
        <v>66.222157999999993</v>
      </c>
      <c r="R31" s="25">
        <f t="shared" si="2"/>
        <v>67.244070000000008</v>
      </c>
      <c r="S31" s="25">
        <f t="shared" si="2"/>
        <v>67.760767999999999</v>
      </c>
      <c r="T31" s="25">
        <f t="shared" si="2"/>
        <v>60.655663999999994</v>
      </c>
      <c r="U31" s="25">
        <f t="shared" si="2"/>
        <v>68.906365999999991</v>
      </c>
    </row>
    <row r="32" spans="1:21" x14ac:dyDescent="0.25">
      <c r="A32" s="5" t="s">
        <v>83</v>
      </c>
      <c r="B32" s="1" t="s">
        <v>84</v>
      </c>
      <c r="C32" s="25">
        <f t="shared" si="2"/>
        <v>139.173799</v>
      </c>
      <c r="D32" s="25">
        <f t="shared" si="2"/>
        <v>150.87134800000001</v>
      </c>
      <c r="E32" s="25">
        <f t="shared" si="2"/>
        <v>174.240014</v>
      </c>
      <c r="F32" s="25">
        <f t="shared" si="2"/>
        <v>201.243741</v>
      </c>
      <c r="G32" s="25">
        <f t="shared" si="2"/>
        <v>219.01957099999998</v>
      </c>
      <c r="H32" s="25">
        <f t="shared" si="2"/>
        <v>224.68156500000001</v>
      </c>
      <c r="I32" s="25">
        <f t="shared" si="2"/>
        <v>257.55907500000001</v>
      </c>
      <c r="J32" s="25">
        <f t="shared" si="2"/>
        <v>297.66847999999999</v>
      </c>
      <c r="K32" s="25">
        <f t="shared" si="2"/>
        <v>357.32314299999996</v>
      </c>
      <c r="L32" s="25">
        <f t="shared" si="2"/>
        <v>388.596316</v>
      </c>
      <c r="M32" s="25">
        <f t="shared" si="2"/>
        <v>549.82396900000003</v>
      </c>
      <c r="N32" s="25">
        <f t="shared" si="2"/>
        <v>600.64147000000003</v>
      </c>
      <c r="O32" s="25">
        <f t="shared" si="2"/>
        <v>620.5490870000001</v>
      </c>
      <c r="P32" s="25">
        <f t="shared" si="2"/>
        <v>619.42632900000001</v>
      </c>
      <c r="Q32" s="25">
        <f t="shared" si="2"/>
        <v>685.780395</v>
      </c>
      <c r="R32" s="25">
        <f t="shared" si="2"/>
        <v>706.25518699999998</v>
      </c>
      <c r="S32" s="25">
        <f t="shared" si="2"/>
        <v>699.72092700000007</v>
      </c>
      <c r="T32" s="25">
        <f t="shared" si="2"/>
        <v>785.04111999999998</v>
      </c>
      <c r="U32" s="25">
        <f t="shared" si="2"/>
        <v>842.38553899999999</v>
      </c>
    </row>
    <row r="33" spans="1:21" x14ac:dyDescent="0.25">
      <c r="A33" s="5" t="s">
        <v>85</v>
      </c>
      <c r="B33" s="30" t="s">
        <v>86</v>
      </c>
      <c r="C33" s="25">
        <f t="shared" si="2"/>
        <v>23.359698000000002</v>
      </c>
      <c r="D33" s="25">
        <f t="shared" si="2"/>
        <v>27.765108999999999</v>
      </c>
      <c r="E33" s="25">
        <f t="shared" si="2"/>
        <v>31.549765000000001</v>
      </c>
      <c r="F33" s="25">
        <f t="shared" si="2"/>
        <v>35.855665999999999</v>
      </c>
      <c r="G33" s="25">
        <f t="shared" si="2"/>
        <v>41.963258000000003</v>
      </c>
      <c r="H33" s="25">
        <f t="shared" si="2"/>
        <v>39.954188000000002</v>
      </c>
      <c r="I33" s="25">
        <f t="shared" si="2"/>
        <v>42.057593000000004</v>
      </c>
      <c r="J33" s="25">
        <f t="shared" si="2"/>
        <v>44.282561999999999</v>
      </c>
      <c r="K33" s="25">
        <f t="shared" si="2"/>
        <v>53.766300999999999</v>
      </c>
      <c r="L33" s="25">
        <f t="shared" si="2"/>
        <v>62.073357000000001</v>
      </c>
      <c r="M33" s="25">
        <f t="shared" si="2"/>
        <v>87.471312000000012</v>
      </c>
      <c r="N33" s="25">
        <f t="shared" si="2"/>
        <v>94.730412999999999</v>
      </c>
      <c r="O33" s="25">
        <f t="shared" si="2"/>
        <v>94.375094000000004</v>
      </c>
      <c r="P33" s="25">
        <f t="shared" si="2"/>
        <v>117.02033299999999</v>
      </c>
      <c r="Q33" s="25">
        <f t="shared" si="2"/>
        <v>127.335244</v>
      </c>
      <c r="R33" s="25">
        <f t="shared" si="2"/>
        <v>127.31219899999999</v>
      </c>
      <c r="S33" s="25">
        <f t="shared" si="2"/>
        <v>133.14927299999999</v>
      </c>
      <c r="T33" s="25">
        <f t="shared" si="2"/>
        <v>136.768483</v>
      </c>
      <c r="U33" s="25">
        <f t="shared" si="2"/>
        <v>165.84069500000001</v>
      </c>
    </row>
    <row r="34" spans="1:21" x14ac:dyDescent="0.25">
      <c r="A34" s="5" t="s">
        <v>87</v>
      </c>
      <c r="B34" s="1" t="s">
        <v>88</v>
      </c>
      <c r="C34" s="25">
        <f t="shared" si="2"/>
        <v>79.012545000000003</v>
      </c>
      <c r="D34" s="25">
        <f t="shared" si="2"/>
        <v>86.502909000000002</v>
      </c>
      <c r="E34" s="25">
        <f t="shared" si="2"/>
        <v>109.18778500000001</v>
      </c>
      <c r="F34" s="25">
        <f t="shared" si="2"/>
        <v>153.969112</v>
      </c>
      <c r="G34" s="25">
        <f t="shared" si="2"/>
        <v>195.17915900000003</v>
      </c>
      <c r="H34" s="25">
        <f t="shared" si="2"/>
        <v>196.604829</v>
      </c>
      <c r="I34" s="25">
        <f t="shared" si="2"/>
        <v>200.10854999999998</v>
      </c>
      <c r="J34" s="25">
        <f t="shared" si="2"/>
        <v>198.00705400000001</v>
      </c>
      <c r="K34" s="25">
        <f t="shared" si="2"/>
        <v>256.42277799999999</v>
      </c>
      <c r="L34" s="25">
        <f t="shared" si="2"/>
        <v>273.01119499999999</v>
      </c>
      <c r="M34" s="25">
        <f t="shared" si="2"/>
        <v>335.95712300000002</v>
      </c>
      <c r="N34" s="25">
        <f t="shared" si="2"/>
        <v>336.63501299999996</v>
      </c>
      <c r="O34" s="25">
        <f t="shared" si="2"/>
        <v>358.67428899999999</v>
      </c>
      <c r="P34" s="25">
        <f t="shared" si="2"/>
        <v>325.24193600000001</v>
      </c>
      <c r="Q34" s="25">
        <f t="shared" si="2"/>
        <v>344.418362</v>
      </c>
      <c r="R34" s="25">
        <f t="shared" si="2"/>
        <v>303.76242200000002</v>
      </c>
      <c r="S34" s="25">
        <f t="shared" si="2"/>
        <v>302.28022999999996</v>
      </c>
      <c r="T34" s="25">
        <f t="shared" si="2"/>
        <v>302.72085600000003</v>
      </c>
      <c r="U34" s="25">
        <f t="shared" si="2"/>
        <v>361.68959599999999</v>
      </c>
    </row>
    <row r="35" spans="1:21" x14ac:dyDescent="0.25">
      <c r="A35" s="5" t="s">
        <v>89</v>
      </c>
      <c r="B35" s="30" t="s">
        <v>90</v>
      </c>
      <c r="C35" s="25">
        <f t="shared" si="2"/>
        <v>76.338270999999992</v>
      </c>
      <c r="D35" s="25">
        <f t="shared" si="2"/>
        <v>81.967554000000007</v>
      </c>
      <c r="E35" s="25">
        <f t="shared" si="2"/>
        <v>120.90042800000001</v>
      </c>
      <c r="F35" s="25">
        <f t="shared" si="2"/>
        <v>125.896372</v>
      </c>
      <c r="G35" s="25">
        <f t="shared" si="2"/>
        <v>328.97050899999999</v>
      </c>
      <c r="H35" s="25">
        <f t="shared" si="2"/>
        <v>365.50560899999999</v>
      </c>
      <c r="I35" s="25">
        <f t="shared" si="2"/>
        <v>394.02366999999998</v>
      </c>
      <c r="J35" s="25">
        <f t="shared" si="2"/>
        <v>264.38756000000001</v>
      </c>
      <c r="K35" s="25">
        <f t="shared" si="2"/>
        <v>377.891255</v>
      </c>
      <c r="L35" s="25">
        <f t="shared" si="2"/>
        <v>451.57667800000002</v>
      </c>
      <c r="M35" s="25">
        <f t="shared" si="2"/>
        <v>427.32469900000001</v>
      </c>
      <c r="N35" s="25">
        <f t="shared" si="2"/>
        <v>463.41929999999996</v>
      </c>
      <c r="O35" s="25">
        <f t="shared" si="2"/>
        <v>455.31952000000001</v>
      </c>
      <c r="P35" s="25">
        <f t="shared" si="2"/>
        <v>433.49225000000001</v>
      </c>
      <c r="Q35" s="25">
        <f t="shared" si="2"/>
        <v>367.80196599999999</v>
      </c>
      <c r="R35" s="25">
        <f t="shared" si="2"/>
        <v>421.89201600000001</v>
      </c>
      <c r="S35" s="25">
        <f t="shared" si="2"/>
        <v>447.40893800000003</v>
      </c>
      <c r="T35" s="25">
        <f t="shared" si="2"/>
        <v>404.43531899999999</v>
      </c>
      <c r="U35" s="25">
        <f t="shared" si="2"/>
        <v>402.65630599999997</v>
      </c>
    </row>
    <row r="36" spans="1:21" x14ac:dyDescent="0.25">
      <c r="A36" s="5" t="s">
        <v>191</v>
      </c>
      <c r="B36" s="1" t="s">
        <v>192</v>
      </c>
      <c r="C36" s="25">
        <f t="shared" si="2"/>
        <v>28.454222000000001</v>
      </c>
      <c r="D36" s="25">
        <f t="shared" si="2"/>
        <v>35.772277000000003</v>
      </c>
      <c r="E36" s="25">
        <f t="shared" si="2"/>
        <v>43.132176000000001</v>
      </c>
      <c r="F36" s="25">
        <f t="shared" si="2"/>
        <v>53.598707000000005</v>
      </c>
      <c r="G36" s="25">
        <f t="shared" si="2"/>
        <v>57.376053999999996</v>
      </c>
      <c r="H36" s="25">
        <f t="shared" si="2"/>
        <v>66.253246000000004</v>
      </c>
      <c r="I36" s="25">
        <f t="shared" si="2"/>
        <v>81.742721000000003</v>
      </c>
      <c r="J36" s="25">
        <f t="shared" si="2"/>
        <v>84.448148000000003</v>
      </c>
      <c r="K36" s="25">
        <f t="shared" si="2"/>
        <v>96.865682000000007</v>
      </c>
      <c r="L36" s="25">
        <f t="shared" si="2"/>
        <v>140.582832</v>
      </c>
      <c r="M36" s="25">
        <f t="shared" si="2"/>
        <v>151.620667</v>
      </c>
      <c r="N36" s="25">
        <f t="shared" si="2"/>
        <v>146.94620600000002</v>
      </c>
      <c r="O36" s="25">
        <f t="shared" si="2"/>
        <v>170.313434</v>
      </c>
      <c r="P36" s="25">
        <f t="shared" si="2"/>
        <v>183.12671400000002</v>
      </c>
      <c r="Q36" s="25">
        <f t="shared" si="2"/>
        <v>189.250078</v>
      </c>
      <c r="R36" s="25">
        <f t="shared" si="2"/>
        <v>179.070065</v>
      </c>
      <c r="S36" s="25">
        <f t="shared" si="2"/>
        <v>270.21975400000002</v>
      </c>
      <c r="T36" s="25">
        <f t="shared" si="2"/>
        <v>188.58394000000001</v>
      </c>
      <c r="U36" s="25">
        <f t="shared" si="2"/>
        <v>250.52862999999999</v>
      </c>
    </row>
    <row r="37" spans="1:21" x14ac:dyDescent="0.25">
      <c r="A37" s="5" t="s">
        <v>91</v>
      </c>
      <c r="B37" s="30" t="s">
        <v>92</v>
      </c>
      <c r="C37" s="25">
        <f t="shared" si="2"/>
        <v>89.504761000000002</v>
      </c>
      <c r="D37" s="25">
        <f t="shared" si="2"/>
        <v>105.688402</v>
      </c>
      <c r="E37" s="25">
        <f t="shared" si="2"/>
        <v>125.506191</v>
      </c>
      <c r="F37" s="25">
        <f t="shared" si="2"/>
        <v>138.65904900000001</v>
      </c>
      <c r="G37" s="25">
        <f t="shared" si="2"/>
        <v>161.14230900000001</v>
      </c>
      <c r="H37" s="25">
        <f t="shared" si="2"/>
        <v>174.04549700000001</v>
      </c>
      <c r="I37" s="25">
        <f t="shared" si="2"/>
        <v>198.258757</v>
      </c>
      <c r="J37" s="25">
        <f t="shared" si="2"/>
        <v>239.71053800000001</v>
      </c>
      <c r="K37" s="25">
        <f t="shared" si="2"/>
        <v>257.59880400000003</v>
      </c>
      <c r="L37" s="25">
        <f t="shared" si="2"/>
        <v>304.79450900000001</v>
      </c>
      <c r="M37" s="25">
        <f t="shared" si="2"/>
        <v>391.65976899999998</v>
      </c>
      <c r="N37" s="25">
        <f t="shared" si="2"/>
        <v>376.76854900000001</v>
      </c>
      <c r="O37" s="25">
        <f t="shared" si="2"/>
        <v>445.93075900000002</v>
      </c>
      <c r="P37" s="25">
        <f t="shared" si="2"/>
        <v>503.80711300000002</v>
      </c>
      <c r="Q37" s="25">
        <f t="shared" si="2"/>
        <v>567.64105500000005</v>
      </c>
      <c r="R37" s="25">
        <f t="shared" si="2"/>
        <v>525.45700199999999</v>
      </c>
      <c r="S37" s="25">
        <f t="shared" si="2"/>
        <v>539.56147099999998</v>
      </c>
      <c r="T37" s="25">
        <f t="shared" si="2"/>
        <v>518.67446199999995</v>
      </c>
      <c r="U37" s="25">
        <f t="shared" si="2"/>
        <v>560.71665599999994</v>
      </c>
    </row>
    <row r="38" spans="1:21" x14ac:dyDescent="0.25">
      <c r="A38" s="5" t="s">
        <v>93</v>
      </c>
      <c r="B38" s="1" t="s">
        <v>38</v>
      </c>
      <c r="C38" s="25">
        <f t="shared" si="2"/>
        <v>453.16835200000003</v>
      </c>
      <c r="D38" s="25">
        <f t="shared" si="2"/>
        <v>490.59070800000001</v>
      </c>
      <c r="E38" s="25">
        <f t="shared" si="2"/>
        <v>588.18392900000003</v>
      </c>
      <c r="F38" s="25">
        <f t="shared" si="2"/>
        <v>655.94388900000001</v>
      </c>
      <c r="G38" s="25">
        <f t="shared" si="2"/>
        <v>841.75766099999998</v>
      </c>
      <c r="H38" s="25">
        <f t="shared" si="2"/>
        <v>852.61248899999998</v>
      </c>
      <c r="I38" s="25">
        <f t="shared" si="2"/>
        <v>946.00551199999995</v>
      </c>
      <c r="J38" s="25">
        <f t="shared" si="2"/>
        <v>1143.493874</v>
      </c>
      <c r="K38" s="25">
        <f t="shared" si="2"/>
        <v>1281.845689</v>
      </c>
      <c r="L38" s="25">
        <f t="shared" si="2"/>
        <v>1402.8533870000001</v>
      </c>
      <c r="M38" s="25">
        <f t="shared" si="2"/>
        <v>1643.264956</v>
      </c>
      <c r="N38" s="25">
        <f t="shared" si="2"/>
        <v>1805.131382</v>
      </c>
      <c r="O38" s="25">
        <f t="shared" si="2"/>
        <v>1901.6522909999999</v>
      </c>
      <c r="P38" s="25">
        <f t="shared" si="2"/>
        <v>2045.1196200000002</v>
      </c>
      <c r="Q38" s="25">
        <f t="shared" si="2"/>
        <v>2080.765801</v>
      </c>
      <c r="R38" s="25">
        <f t="shared" si="2"/>
        <v>2161.063991</v>
      </c>
      <c r="S38" s="25">
        <f t="shared" si="2"/>
        <v>2159.9927030000003</v>
      </c>
      <c r="T38" s="25">
        <f t="shared" si="2"/>
        <v>2368.7296379999998</v>
      </c>
      <c r="U38" s="25">
        <f t="shared" si="2"/>
        <v>2315.1939520000001</v>
      </c>
    </row>
    <row r="39" spans="1:21" x14ac:dyDescent="0.25">
      <c r="A39" s="5" t="s">
        <v>94</v>
      </c>
      <c r="B39" s="30" t="s">
        <v>95</v>
      </c>
      <c r="C39" s="25">
        <f t="shared" si="2"/>
        <v>57.175142999999998</v>
      </c>
      <c r="D39" s="25">
        <f t="shared" si="2"/>
        <v>55.781748</v>
      </c>
      <c r="E39" s="25">
        <f t="shared" si="2"/>
        <v>68.558093</v>
      </c>
      <c r="F39" s="25">
        <f t="shared" si="2"/>
        <v>83.466452000000004</v>
      </c>
      <c r="G39" s="25">
        <f t="shared" si="2"/>
        <v>105.82207000000001</v>
      </c>
      <c r="H39" s="25">
        <f t="shared" si="2"/>
        <v>105.546204</v>
      </c>
      <c r="I39" s="25">
        <f t="shared" si="2"/>
        <v>124.285923</v>
      </c>
      <c r="J39" s="25">
        <f t="shared" si="2"/>
        <v>141.160247</v>
      </c>
      <c r="K39" s="25">
        <f t="shared" si="2"/>
        <v>168.088089</v>
      </c>
      <c r="L39" s="25">
        <f t="shared" si="2"/>
        <v>201.14503500000001</v>
      </c>
      <c r="M39" s="25">
        <f t="shared" si="2"/>
        <v>232.071786</v>
      </c>
      <c r="N39" s="25">
        <f t="shared" si="2"/>
        <v>239.62942000000001</v>
      </c>
      <c r="O39" s="25">
        <f t="shared" si="2"/>
        <v>237.55625000000001</v>
      </c>
      <c r="P39" s="25">
        <f t="shared" si="2"/>
        <v>275.28794499999998</v>
      </c>
      <c r="Q39" s="25">
        <f t="shared" si="2"/>
        <v>329.77192599999995</v>
      </c>
      <c r="R39" s="25">
        <f t="shared" si="2"/>
        <v>318.253199</v>
      </c>
      <c r="S39" s="25">
        <f t="shared" si="2"/>
        <v>332.51311399999997</v>
      </c>
      <c r="T39" s="25">
        <f t="shared" si="2"/>
        <v>315.45827399999996</v>
      </c>
      <c r="U39" s="25">
        <f t="shared" si="2"/>
        <v>376.59306900000001</v>
      </c>
    </row>
    <row r="40" spans="1:21" x14ac:dyDescent="0.25">
      <c r="A40" s="5" t="s">
        <v>96</v>
      </c>
      <c r="B40" s="1" t="s">
        <v>97</v>
      </c>
      <c r="C40" s="25">
        <f t="shared" ref="C40:U49" si="3">IF(OR($I$5=22),VLOOKUP($A40&amp;C$9,Base,$I$5,FALSE),VLOOKUP($A40&amp;C$9,Base,$I$5,FALSE)/1000)</f>
        <v>92.165902000000003</v>
      </c>
      <c r="D40" s="25">
        <f t="shared" si="3"/>
        <v>92.90181299999999</v>
      </c>
      <c r="E40" s="25">
        <f t="shared" si="3"/>
        <v>121.685211</v>
      </c>
      <c r="F40" s="25">
        <f t="shared" si="3"/>
        <v>155.90617800000001</v>
      </c>
      <c r="G40" s="25">
        <f t="shared" si="3"/>
        <v>208.28188200000002</v>
      </c>
      <c r="H40" s="25">
        <f t="shared" si="3"/>
        <v>275.60578399999997</v>
      </c>
      <c r="I40" s="25">
        <f t="shared" si="3"/>
        <v>289.32780099999997</v>
      </c>
      <c r="J40" s="25">
        <f t="shared" si="3"/>
        <v>235.487764</v>
      </c>
      <c r="K40" s="25">
        <f t="shared" si="3"/>
        <v>255.852439</v>
      </c>
      <c r="L40" s="25">
        <f t="shared" si="3"/>
        <v>263.10606800000005</v>
      </c>
      <c r="M40" s="25">
        <f t="shared" si="3"/>
        <v>204.658726</v>
      </c>
      <c r="N40" s="25">
        <f t="shared" si="3"/>
        <v>194.44667900000002</v>
      </c>
      <c r="O40" s="25">
        <f t="shared" si="3"/>
        <v>274.40461099999999</v>
      </c>
      <c r="P40" s="25">
        <f t="shared" si="3"/>
        <v>234.27569</v>
      </c>
      <c r="Q40" s="25">
        <f t="shared" si="3"/>
        <v>232.68255100000002</v>
      </c>
      <c r="R40" s="25">
        <f t="shared" si="3"/>
        <v>242.63853800000001</v>
      </c>
      <c r="S40" s="25">
        <f t="shared" si="3"/>
        <v>242.45473100000001</v>
      </c>
      <c r="T40" s="25">
        <f t="shared" si="3"/>
        <v>287.62301600000001</v>
      </c>
      <c r="U40" s="25">
        <f t="shared" si="3"/>
        <v>271.34574200000003</v>
      </c>
    </row>
    <row r="41" spans="1:21" x14ac:dyDescent="0.25">
      <c r="A41" s="5" t="s">
        <v>98</v>
      </c>
      <c r="B41" s="30" t="s">
        <v>99</v>
      </c>
      <c r="C41" s="25">
        <f t="shared" si="3"/>
        <v>22.037659999999999</v>
      </c>
      <c r="D41" s="25">
        <f t="shared" si="3"/>
        <v>25.949188999999997</v>
      </c>
      <c r="E41" s="25">
        <f t="shared" si="3"/>
        <v>31.722908</v>
      </c>
      <c r="F41" s="25">
        <f t="shared" si="3"/>
        <v>35.454937000000001</v>
      </c>
      <c r="G41" s="25">
        <f t="shared" si="3"/>
        <v>43.077940999999996</v>
      </c>
      <c r="H41" s="25">
        <f t="shared" si="3"/>
        <v>47.139764</v>
      </c>
      <c r="I41" s="25">
        <f t="shared" si="3"/>
        <v>53.491904999999996</v>
      </c>
      <c r="J41" s="25">
        <f t="shared" si="3"/>
        <v>53.678770999999998</v>
      </c>
      <c r="K41" s="25">
        <f t="shared" si="3"/>
        <v>65.856026</v>
      </c>
      <c r="L41" s="25">
        <f t="shared" si="3"/>
        <v>77.691374999999994</v>
      </c>
      <c r="M41" s="25">
        <f t="shared" si="3"/>
        <v>95.928434999999993</v>
      </c>
      <c r="N41" s="25">
        <f t="shared" si="3"/>
        <v>88.920939000000004</v>
      </c>
      <c r="O41" s="25">
        <f t="shared" si="3"/>
        <v>98.458971999999989</v>
      </c>
      <c r="P41" s="25">
        <f t="shared" si="3"/>
        <v>110.671727</v>
      </c>
      <c r="Q41" s="25">
        <f t="shared" si="3"/>
        <v>154.68965</v>
      </c>
      <c r="R41" s="25">
        <f t="shared" si="3"/>
        <v>146.380065</v>
      </c>
      <c r="S41" s="25">
        <f t="shared" si="3"/>
        <v>118.110516</v>
      </c>
      <c r="T41" s="25">
        <f t="shared" si="3"/>
        <v>112.08238899999999</v>
      </c>
      <c r="U41" s="25">
        <f t="shared" si="3"/>
        <v>156.318916</v>
      </c>
    </row>
    <row r="42" spans="1:21" x14ac:dyDescent="0.25">
      <c r="A42" s="5" t="s">
        <v>100</v>
      </c>
      <c r="B42" s="1" t="s">
        <v>101</v>
      </c>
      <c r="C42" s="25">
        <f t="shared" si="3"/>
        <v>59.620621</v>
      </c>
      <c r="D42" s="25">
        <f t="shared" si="3"/>
        <v>73.580566000000005</v>
      </c>
      <c r="E42" s="25">
        <f t="shared" si="3"/>
        <v>99.940898000000004</v>
      </c>
      <c r="F42" s="25">
        <f t="shared" si="3"/>
        <v>116.921998</v>
      </c>
      <c r="G42" s="25">
        <f t="shared" si="3"/>
        <v>129.00939299999999</v>
      </c>
      <c r="H42" s="25">
        <f t="shared" si="3"/>
        <v>153.52775</v>
      </c>
      <c r="I42" s="25">
        <f t="shared" si="3"/>
        <v>188.31214600000001</v>
      </c>
      <c r="J42" s="25">
        <f t="shared" si="3"/>
        <v>200.4991</v>
      </c>
      <c r="K42" s="25">
        <f t="shared" si="3"/>
        <v>189.27645000000001</v>
      </c>
      <c r="L42" s="25">
        <f t="shared" si="3"/>
        <v>216.769092</v>
      </c>
      <c r="M42" s="25">
        <f t="shared" si="3"/>
        <v>245.94913299999999</v>
      </c>
      <c r="N42" s="25">
        <f t="shared" si="3"/>
        <v>255.24455900000001</v>
      </c>
      <c r="O42" s="25">
        <f t="shared" si="3"/>
        <v>265.04402199999998</v>
      </c>
      <c r="P42" s="25">
        <f t="shared" si="3"/>
        <v>279.446348</v>
      </c>
      <c r="Q42" s="25">
        <f t="shared" si="3"/>
        <v>288.69976400000002</v>
      </c>
      <c r="R42" s="25">
        <f t="shared" si="3"/>
        <v>332.00287900000001</v>
      </c>
      <c r="S42" s="25">
        <f t="shared" si="3"/>
        <v>317.44064600000002</v>
      </c>
      <c r="T42" s="25">
        <f t="shared" si="3"/>
        <v>322.834338</v>
      </c>
      <c r="U42" s="25">
        <f t="shared" si="3"/>
        <v>305.54421200000002</v>
      </c>
    </row>
    <row r="43" spans="1:21" x14ac:dyDescent="0.25">
      <c r="A43" s="5" t="s">
        <v>102</v>
      </c>
      <c r="B43" s="30" t="s">
        <v>103</v>
      </c>
      <c r="C43" s="25">
        <f t="shared" si="3"/>
        <v>34.014347000000001</v>
      </c>
      <c r="D43" s="25">
        <f t="shared" si="3"/>
        <v>33.953986</v>
      </c>
      <c r="E43" s="25">
        <f t="shared" si="3"/>
        <v>47.379841999999996</v>
      </c>
      <c r="F43" s="25">
        <f t="shared" si="3"/>
        <v>50.913531999999996</v>
      </c>
      <c r="G43" s="25">
        <f t="shared" si="3"/>
        <v>64.521052999999995</v>
      </c>
      <c r="H43" s="25">
        <f t="shared" si="3"/>
        <v>66.082971000000001</v>
      </c>
      <c r="I43" s="25">
        <f t="shared" si="3"/>
        <v>73.471406000000002</v>
      </c>
      <c r="J43" s="25">
        <f t="shared" si="3"/>
        <v>73.208112999999997</v>
      </c>
      <c r="K43" s="25">
        <f t="shared" si="3"/>
        <v>93.918607000000009</v>
      </c>
      <c r="L43" s="25">
        <f t="shared" si="3"/>
        <v>146.54067699999999</v>
      </c>
      <c r="M43" s="25">
        <f t="shared" si="3"/>
        <v>159.194424</v>
      </c>
      <c r="N43" s="25">
        <f t="shared" si="3"/>
        <v>148.70023800000001</v>
      </c>
      <c r="O43" s="25">
        <f t="shared" si="3"/>
        <v>147.97246200000001</v>
      </c>
      <c r="P43" s="25">
        <f t="shared" si="3"/>
        <v>166.70627400000001</v>
      </c>
      <c r="Q43" s="25">
        <f t="shared" si="3"/>
        <v>233.13014699999999</v>
      </c>
      <c r="R43" s="25">
        <f t="shared" si="3"/>
        <v>193.602114</v>
      </c>
      <c r="S43" s="25">
        <f t="shared" si="3"/>
        <v>211.79046199999999</v>
      </c>
      <c r="T43" s="25">
        <f t="shared" si="3"/>
        <v>171.71243799999999</v>
      </c>
      <c r="U43" s="25">
        <f t="shared" si="3"/>
        <v>256.66748100000001</v>
      </c>
    </row>
    <row r="44" spans="1:21" x14ac:dyDescent="0.25">
      <c r="A44" s="5" t="s">
        <v>104</v>
      </c>
      <c r="B44" s="1" t="s">
        <v>105</v>
      </c>
      <c r="C44" s="25">
        <f t="shared" si="3"/>
        <v>55.652842</v>
      </c>
      <c r="D44" s="25">
        <f t="shared" si="3"/>
        <v>60.790165000000002</v>
      </c>
      <c r="E44" s="25">
        <f t="shared" si="3"/>
        <v>66.712772999999999</v>
      </c>
      <c r="F44" s="25">
        <f t="shared" si="3"/>
        <v>84.045355000000001</v>
      </c>
      <c r="G44" s="25">
        <f t="shared" si="3"/>
        <v>99.154388000000012</v>
      </c>
      <c r="H44" s="25">
        <f t="shared" si="3"/>
        <v>109.072554</v>
      </c>
      <c r="I44" s="25">
        <f t="shared" si="3"/>
        <v>108.515711</v>
      </c>
      <c r="J44" s="25">
        <f t="shared" si="3"/>
        <v>113.882295</v>
      </c>
      <c r="K44" s="25">
        <f t="shared" si="3"/>
        <v>129.345697</v>
      </c>
      <c r="L44" s="25">
        <f t="shared" si="3"/>
        <v>172.08531500000001</v>
      </c>
      <c r="M44" s="25">
        <f t="shared" si="3"/>
        <v>207.16776800000002</v>
      </c>
      <c r="N44" s="25">
        <f t="shared" si="3"/>
        <v>188.407385</v>
      </c>
      <c r="O44" s="25">
        <f t="shared" si="3"/>
        <v>197.67595300000002</v>
      </c>
      <c r="P44" s="25">
        <f t="shared" si="3"/>
        <v>219.063188</v>
      </c>
      <c r="Q44" s="25">
        <f t="shared" si="3"/>
        <v>246.058425</v>
      </c>
      <c r="R44" s="25">
        <f t="shared" si="3"/>
        <v>251.55510999999998</v>
      </c>
      <c r="S44" s="25">
        <f t="shared" si="3"/>
        <v>240.92932999999999</v>
      </c>
      <c r="T44" s="25">
        <f t="shared" si="3"/>
        <v>260.15543600000001</v>
      </c>
      <c r="U44" s="25">
        <f t="shared" si="3"/>
        <v>276.31284199999999</v>
      </c>
    </row>
    <row r="45" spans="1:21" x14ac:dyDescent="0.25">
      <c r="A45" s="5" t="s">
        <v>108</v>
      </c>
      <c r="B45" s="30" t="s">
        <v>109</v>
      </c>
      <c r="C45" s="25">
        <f t="shared" si="3"/>
        <v>145.28296900000001</v>
      </c>
      <c r="D45" s="25">
        <f t="shared" si="3"/>
        <v>280.32757099999998</v>
      </c>
      <c r="E45" s="25">
        <f t="shared" si="3"/>
        <v>282.51355800000005</v>
      </c>
      <c r="F45" s="25">
        <f t="shared" si="3"/>
        <v>418.43763299999995</v>
      </c>
      <c r="G45" s="25">
        <f t="shared" si="3"/>
        <v>268.124484</v>
      </c>
      <c r="H45" s="25">
        <f t="shared" si="3"/>
        <v>930.51043200000004</v>
      </c>
      <c r="I45" s="25">
        <f t="shared" si="3"/>
        <v>1111.7366319999999</v>
      </c>
      <c r="J45" s="25">
        <f t="shared" si="3"/>
        <v>744.99402099999998</v>
      </c>
      <c r="K45" s="25">
        <f t="shared" si="3"/>
        <v>1345.40606</v>
      </c>
      <c r="L45" s="25">
        <f t="shared" si="3"/>
        <v>4650.3822740000005</v>
      </c>
      <c r="M45" s="25">
        <f t="shared" si="3"/>
        <v>6163.0280039999998</v>
      </c>
      <c r="N45" s="25">
        <f t="shared" si="3"/>
        <v>6346.6499430000003</v>
      </c>
      <c r="O45" s="25">
        <f t="shared" si="3"/>
        <v>7275.1718870000004</v>
      </c>
      <c r="P45" s="25">
        <f t="shared" si="3"/>
        <v>4666.049231</v>
      </c>
      <c r="Q45" s="25">
        <f t="shared" si="3"/>
        <v>1985.246967</v>
      </c>
      <c r="R45" s="25">
        <f t="shared" si="3"/>
        <v>3130.546754</v>
      </c>
      <c r="S45" s="25">
        <f t="shared" si="3"/>
        <v>5683.6826359999995</v>
      </c>
      <c r="T45" s="25">
        <f t="shared" si="3"/>
        <v>4832.4358839999995</v>
      </c>
      <c r="U45" s="25">
        <f t="shared" si="3"/>
        <v>3244.1325280000001</v>
      </c>
    </row>
    <row r="46" spans="1:21" x14ac:dyDescent="0.25">
      <c r="A46" s="5" t="s">
        <v>111</v>
      </c>
      <c r="B46" s="1" t="s">
        <v>112</v>
      </c>
      <c r="C46" s="25">
        <f t="shared" si="3"/>
        <v>39.504747999999999</v>
      </c>
      <c r="D46" s="25">
        <f t="shared" si="3"/>
        <v>42.971934000000005</v>
      </c>
      <c r="E46" s="25">
        <f t="shared" si="3"/>
        <v>48.331530000000001</v>
      </c>
      <c r="F46" s="25">
        <f t="shared" si="3"/>
        <v>53.132891000000001</v>
      </c>
      <c r="G46" s="25">
        <f t="shared" si="3"/>
        <v>67.620437999999993</v>
      </c>
      <c r="H46" s="25">
        <f t="shared" si="3"/>
        <v>75.050539000000001</v>
      </c>
      <c r="I46" s="25">
        <f t="shared" si="3"/>
        <v>100.04750199999999</v>
      </c>
      <c r="J46" s="25">
        <f t="shared" si="3"/>
        <v>110.062308</v>
      </c>
      <c r="K46" s="25">
        <f t="shared" si="3"/>
        <v>116.398549</v>
      </c>
      <c r="L46" s="25">
        <f t="shared" si="3"/>
        <v>128.604522</v>
      </c>
      <c r="M46" s="25">
        <f t="shared" si="3"/>
        <v>146.720957</v>
      </c>
      <c r="N46" s="25">
        <f t="shared" si="3"/>
        <v>166.987348</v>
      </c>
      <c r="O46" s="25">
        <f t="shared" si="3"/>
        <v>184.387225</v>
      </c>
      <c r="P46" s="25">
        <f t="shared" si="3"/>
        <v>195.72072900000001</v>
      </c>
      <c r="Q46" s="25">
        <f t="shared" si="3"/>
        <v>204.68873499999998</v>
      </c>
      <c r="R46" s="25">
        <f t="shared" si="3"/>
        <v>211.07291699999999</v>
      </c>
      <c r="S46" s="25">
        <f t="shared" si="3"/>
        <v>221.009761</v>
      </c>
      <c r="T46" s="25">
        <f t="shared" si="3"/>
        <v>203.11277799999999</v>
      </c>
      <c r="U46" s="25">
        <f t="shared" si="3"/>
        <v>216.56763899999999</v>
      </c>
    </row>
    <row r="47" spans="1:21" x14ac:dyDescent="0.25">
      <c r="A47" s="5" t="s">
        <v>113</v>
      </c>
      <c r="B47" s="30" t="s">
        <v>114</v>
      </c>
      <c r="C47" s="25">
        <f t="shared" si="3"/>
        <v>83.104602999999997</v>
      </c>
      <c r="D47" s="25">
        <f t="shared" si="3"/>
        <v>90.234207999999995</v>
      </c>
      <c r="E47" s="25">
        <f t="shared" si="3"/>
        <v>117.252638</v>
      </c>
      <c r="F47" s="25">
        <f t="shared" si="3"/>
        <v>121.793578</v>
      </c>
      <c r="G47" s="25">
        <f t="shared" si="3"/>
        <v>156.0179</v>
      </c>
      <c r="H47" s="25">
        <f t="shared" si="3"/>
        <v>158.951166</v>
      </c>
      <c r="I47" s="25">
        <f t="shared" si="3"/>
        <v>184.82727</v>
      </c>
      <c r="J47" s="25">
        <f t="shared" si="3"/>
        <v>192.79960600000001</v>
      </c>
      <c r="K47" s="25">
        <f t="shared" si="3"/>
        <v>213.86220600000001</v>
      </c>
      <c r="L47" s="25">
        <f t="shared" si="3"/>
        <v>273.60065999999995</v>
      </c>
      <c r="M47" s="25">
        <f t="shared" si="3"/>
        <v>329.88953700000002</v>
      </c>
      <c r="N47" s="25">
        <f t="shared" si="3"/>
        <v>320.14645299999995</v>
      </c>
      <c r="O47" s="25">
        <f t="shared" si="3"/>
        <v>337.47924699999999</v>
      </c>
      <c r="P47" s="25">
        <f t="shared" si="3"/>
        <v>373.25566600000002</v>
      </c>
      <c r="Q47" s="25">
        <f t="shared" si="3"/>
        <v>430.45833500000003</v>
      </c>
      <c r="R47" s="25">
        <f t="shared" si="3"/>
        <v>411.72022900000002</v>
      </c>
      <c r="S47" s="25">
        <f t="shared" si="3"/>
        <v>437.28066999999999</v>
      </c>
      <c r="T47" s="25">
        <f t="shared" si="3"/>
        <v>422.936331</v>
      </c>
      <c r="U47" s="25">
        <f t="shared" si="3"/>
        <v>531.47842700000001</v>
      </c>
    </row>
    <row r="48" spans="1:21" x14ac:dyDescent="0.25">
      <c r="A48" s="5" t="s">
        <v>115</v>
      </c>
      <c r="B48" s="1" t="s">
        <v>116</v>
      </c>
      <c r="C48" s="25">
        <f t="shared" si="3"/>
        <v>297.73254900000001</v>
      </c>
      <c r="D48" s="25">
        <f t="shared" si="3"/>
        <v>356.53101700000002</v>
      </c>
      <c r="E48" s="25">
        <f t="shared" si="3"/>
        <v>389.376734</v>
      </c>
      <c r="F48" s="25">
        <f t="shared" si="3"/>
        <v>484.16396600000002</v>
      </c>
      <c r="G48" s="25">
        <f t="shared" si="3"/>
        <v>614.47463399999992</v>
      </c>
      <c r="H48" s="25">
        <f t="shared" si="3"/>
        <v>579.12520999999992</v>
      </c>
      <c r="I48" s="25">
        <f t="shared" si="3"/>
        <v>561.81968900000004</v>
      </c>
      <c r="J48" s="25">
        <f t="shared" si="3"/>
        <v>365.13152399999996</v>
      </c>
      <c r="K48" s="25">
        <f t="shared" si="3"/>
        <v>426.90596299999999</v>
      </c>
      <c r="L48" s="25">
        <f t="shared" si="3"/>
        <v>628.89043100000004</v>
      </c>
      <c r="M48" s="25">
        <f t="shared" si="3"/>
        <v>711.357934</v>
      </c>
      <c r="N48" s="25">
        <f t="shared" si="3"/>
        <v>700.92366799999991</v>
      </c>
      <c r="O48" s="25">
        <f t="shared" si="3"/>
        <v>626.71507900000006</v>
      </c>
      <c r="P48" s="25">
        <f t="shared" si="3"/>
        <v>572.57310100000007</v>
      </c>
      <c r="Q48" s="25">
        <f t="shared" si="3"/>
        <v>490.81582500000002</v>
      </c>
      <c r="R48" s="25">
        <f t="shared" si="3"/>
        <v>460.37341499999997</v>
      </c>
      <c r="S48" s="25">
        <f t="shared" si="3"/>
        <v>589.97770100000002</v>
      </c>
      <c r="T48" s="25">
        <f t="shared" si="3"/>
        <v>647.21174199999996</v>
      </c>
      <c r="U48" s="25">
        <f t="shared" si="3"/>
        <v>651.00951199999997</v>
      </c>
    </row>
    <row r="49" spans="1:21" x14ac:dyDescent="0.25">
      <c r="A49" s="5" t="s">
        <v>117</v>
      </c>
      <c r="B49" s="30" t="s">
        <v>118</v>
      </c>
      <c r="C49" s="25">
        <f t="shared" si="3"/>
        <v>33.274817999999996</v>
      </c>
      <c r="D49" s="25">
        <f t="shared" si="3"/>
        <v>35.34657</v>
      </c>
      <c r="E49" s="25">
        <f t="shared" si="3"/>
        <v>40.547213999999997</v>
      </c>
      <c r="F49" s="25">
        <f t="shared" si="3"/>
        <v>45.643315999999999</v>
      </c>
      <c r="G49" s="25">
        <f t="shared" si="3"/>
        <v>50.829594999999998</v>
      </c>
      <c r="H49" s="25">
        <f t="shared" si="3"/>
        <v>57.408578999999996</v>
      </c>
      <c r="I49" s="25">
        <f t="shared" si="3"/>
        <v>63.694277</v>
      </c>
      <c r="J49" s="25">
        <f t="shared" si="3"/>
        <v>73.710780999999997</v>
      </c>
      <c r="K49" s="25">
        <f t="shared" si="3"/>
        <v>87.545340999999993</v>
      </c>
      <c r="L49" s="25">
        <f t="shared" si="3"/>
        <v>92.600680999999994</v>
      </c>
      <c r="M49" s="25">
        <f t="shared" si="3"/>
        <v>122.70602099999999</v>
      </c>
      <c r="N49" s="25">
        <f t="shared" si="3"/>
        <v>113.689122</v>
      </c>
      <c r="O49" s="25">
        <f t="shared" si="3"/>
        <v>114.31953</v>
      </c>
      <c r="P49" s="25">
        <f t="shared" si="3"/>
        <v>124.33861999999999</v>
      </c>
      <c r="Q49" s="25">
        <f t="shared" si="3"/>
        <v>134.62748999999999</v>
      </c>
      <c r="R49" s="25">
        <f t="shared" si="3"/>
        <v>141.19574400000002</v>
      </c>
      <c r="S49" s="25">
        <f t="shared" si="3"/>
        <v>136.629728</v>
      </c>
      <c r="T49" s="25">
        <f t="shared" si="3"/>
        <v>141.25582699999998</v>
      </c>
      <c r="U49" s="25">
        <f t="shared" si="3"/>
        <v>149.30282800000001</v>
      </c>
    </row>
    <row r="50" spans="1:21" x14ac:dyDescent="0.25">
      <c r="A50" s="5" t="s">
        <v>119</v>
      </c>
      <c r="B50" s="1" t="s">
        <v>120</v>
      </c>
      <c r="C50" s="25">
        <f t="shared" ref="C50:U59" si="4">IF(OR($I$5=22),VLOOKUP($A50&amp;C$9,Base,$I$5,FALSE),VLOOKUP($A50&amp;C$9,Base,$I$5,FALSE)/1000)</f>
        <v>104.00449400000001</v>
      </c>
      <c r="D50" s="25">
        <f t="shared" si="4"/>
        <v>125.35556600000001</v>
      </c>
      <c r="E50" s="25">
        <f t="shared" si="4"/>
        <v>163.04016399999998</v>
      </c>
      <c r="F50" s="25">
        <f t="shared" si="4"/>
        <v>281.58171799999997</v>
      </c>
      <c r="G50" s="25">
        <f t="shared" si="4"/>
        <v>221.02981199999999</v>
      </c>
      <c r="H50" s="25">
        <f t="shared" si="4"/>
        <v>222.876293</v>
      </c>
      <c r="I50" s="25">
        <f t="shared" si="4"/>
        <v>225.597905</v>
      </c>
      <c r="J50" s="25">
        <f t="shared" si="4"/>
        <v>167.22262700000002</v>
      </c>
      <c r="K50" s="25">
        <f t="shared" si="4"/>
        <v>218.80924999999999</v>
      </c>
      <c r="L50" s="25">
        <f t="shared" si="4"/>
        <v>250.31804099999999</v>
      </c>
      <c r="M50" s="25">
        <f t="shared" si="4"/>
        <v>248.43839499999999</v>
      </c>
      <c r="N50" s="25">
        <f t="shared" si="4"/>
        <v>304.08927799999998</v>
      </c>
      <c r="O50" s="25">
        <f t="shared" si="4"/>
        <v>330.38860999999997</v>
      </c>
      <c r="P50" s="25">
        <f t="shared" si="4"/>
        <v>331.36078100000003</v>
      </c>
      <c r="Q50" s="25">
        <f t="shared" si="4"/>
        <v>342.79537499999998</v>
      </c>
      <c r="R50" s="25">
        <f t="shared" si="4"/>
        <v>352.21681100000001</v>
      </c>
      <c r="S50" s="25">
        <f t="shared" si="4"/>
        <v>456.31546800000001</v>
      </c>
      <c r="T50" s="25">
        <f t="shared" si="4"/>
        <v>427.35083500000002</v>
      </c>
      <c r="U50" s="25">
        <f t="shared" si="4"/>
        <v>383.41494</v>
      </c>
    </row>
    <row r="51" spans="1:21" x14ac:dyDescent="0.25">
      <c r="A51" s="5" t="s">
        <v>121</v>
      </c>
      <c r="B51" s="30" t="s">
        <v>122</v>
      </c>
      <c r="C51" s="25">
        <f t="shared" si="4"/>
        <v>31.747910000000001</v>
      </c>
      <c r="D51" s="25">
        <f t="shared" si="4"/>
        <v>33.881779999999999</v>
      </c>
      <c r="E51" s="25">
        <f t="shared" si="4"/>
        <v>40.125339999999994</v>
      </c>
      <c r="F51" s="25">
        <f t="shared" si="4"/>
        <v>47.745657000000001</v>
      </c>
      <c r="G51" s="25">
        <f t="shared" si="4"/>
        <v>55.926963000000001</v>
      </c>
      <c r="H51" s="25">
        <f t="shared" si="4"/>
        <v>59.940624999999997</v>
      </c>
      <c r="I51" s="25">
        <f t="shared" si="4"/>
        <v>66.494692000000001</v>
      </c>
      <c r="J51" s="25">
        <f t="shared" si="4"/>
        <v>68.278227000000001</v>
      </c>
      <c r="K51" s="25">
        <f t="shared" si="4"/>
        <v>79.428426999999999</v>
      </c>
      <c r="L51" s="25">
        <f t="shared" si="4"/>
        <v>87.917124000000001</v>
      </c>
      <c r="M51" s="25">
        <f t="shared" si="4"/>
        <v>101.14224400000001</v>
      </c>
      <c r="N51" s="25">
        <f t="shared" si="4"/>
        <v>107.320984</v>
      </c>
      <c r="O51" s="25">
        <f t="shared" si="4"/>
        <v>115.31268799999999</v>
      </c>
      <c r="P51" s="25">
        <f t="shared" si="4"/>
        <v>120.04969699999999</v>
      </c>
      <c r="Q51" s="25">
        <f t="shared" si="4"/>
        <v>133.892821</v>
      </c>
      <c r="R51" s="25">
        <f t="shared" si="4"/>
        <v>134.52866399999999</v>
      </c>
      <c r="S51" s="25">
        <f t="shared" si="4"/>
        <v>130.63976</v>
      </c>
      <c r="T51" s="25">
        <f t="shared" si="4"/>
        <v>141.14760800000002</v>
      </c>
      <c r="U51" s="25">
        <f t="shared" si="4"/>
        <v>156.09629500000003</v>
      </c>
    </row>
    <row r="52" spans="1:21" x14ac:dyDescent="0.25">
      <c r="A52" s="5" t="s">
        <v>123</v>
      </c>
      <c r="B52" s="1" t="s">
        <v>54</v>
      </c>
      <c r="C52" s="25">
        <f t="shared" si="4"/>
        <v>914.56918299999995</v>
      </c>
      <c r="D52" s="25">
        <f t="shared" si="4"/>
        <v>1079.8950789999999</v>
      </c>
      <c r="E52" s="25">
        <f t="shared" si="4"/>
        <v>1357.3698100000001</v>
      </c>
      <c r="F52" s="25">
        <f t="shared" si="4"/>
        <v>1565.2108880000001</v>
      </c>
      <c r="G52" s="25">
        <f t="shared" si="4"/>
        <v>2030.100021</v>
      </c>
      <c r="H52" s="25">
        <f t="shared" si="4"/>
        <v>2361.4105040000004</v>
      </c>
      <c r="I52" s="25">
        <f t="shared" si="4"/>
        <v>4011.2589629999998</v>
      </c>
      <c r="J52" s="25">
        <f t="shared" si="4"/>
        <v>2717.09791</v>
      </c>
      <c r="K52" s="25">
        <f t="shared" si="4"/>
        <v>3275.1152940000002</v>
      </c>
      <c r="L52" s="25">
        <f t="shared" si="4"/>
        <v>4467.31729</v>
      </c>
      <c r="M52" s="25">
        <f t="shared" si="4"/>
        <v>5081.2276140000004</v>
      </c>
      <c r="N52" s="25">
        <f t="shared" si="4"/>
        <v>5201.2838689999999</v>
      </c>
      <c r="O52" s="25">
        <f t="shared" si="4"/>
        <v>5288.9704609999999</v>
      </c>
      <c r="P52" s="25">
        <f t="shared" si="4"/>
        <v>5241.5877180000007</v>
      </c>
      <c r="Q52" s="25">
        <f t="shared" si="4"/>
        <v>5277.7779719999999</v>
      </c>
      <c r="R52" s="25">
        <f t="shared" si="4"/>
        <v>5481.441194</v>
      </c>
      <c r="S52" s="25">
        <f t="shared" si="4"/>
        <v>6384.0814209999999</v>
      </c>
      <c r="T52" s="25">
        <f t="shared" si="4"/>
        <v>6066.5956630000001</v>
      </c>
      <c r="U52" s="25">
        <f t="shared" si="4"/>
        <v>6672.8260010000004</v>
      </c>
    </row>
    <row r="53" spans="1:21" x14ac:dyDescent="0.25">
      <c r="A53" s="5" t="s">
        <v>124</v>
      </c>
      <c r="B53" s="30" t="s">
        <v>125</v>
      </c>
      <c r="C53" s="25">
        <f t="shared" si="4"/>
        <v>34.294395999999999</v>
      </c>
      <c r="D53" s="25">
        <f t="shared" si="4"/>
        <v>36.484053999999993</v>
      </c>
      <c r="E53" s="25">
        <f t="shared" si="4"/>
        <v>41.591332999999999</v>
      </c>
      <c r="F53" s="25">
        <f t="shared" si="4"/>
        <v>43.076836999999998</v>
      </c>
      <c r="G53" s="25">
        <f t="shared" si="4"/>
        <v>54.328099999999999</v>
      </c>
      <c r="H53" s="25">
        <f t="shared" si="4"/>
        <v>60.493714999999995</v>
      </c>
      <c r="I53" s="25">
        <f t="shared" si="4"/>
        <v>62.510374000000006</v>
      </c>
      <c r="J53" s="25">
        <f t="shared" si="4"/>
        <v>67.179203999999999</v>
      </c>
      <c r="K53" s="25">
        <f t="shared" si="4"/>
        <v>90.246814000000001</v>
      </c>
      <c r="L53" s="25">
        <f t="shared" si="4"/>
        <v>107.52497699999999</v>
      </c>
      <c r="M53" s="25">
        <f t="shared" si="4"/>
        <v>111.706605</v>
      </c>
      <c r="N53" s="25">
        <f t="shared" si="4"/>
        <v>119.03067299999999</v>
      </c>
      <c r="O53" s="25">
        <f t="shared" si="4"/>
        <v>128.20137300000002</v>
      </c>
      <c r="P53" s="25">
        <f t="shared" si="4"/>
        <v>131.523314</v>
      </c>
      <c r="Q53" s="25">
        <f t="shared" si="4"/>
        <v>145.09443400000001</v>
      </c>
      <c r="R53" s="25">
        <f t="shared" si="4"/>
        <v>167.17359500000001</v>
      </c>
      <c r="S53" s="25">
        <f t="shared" si="4"/>
        <v>155.554981</v>
      </c>
      <c r="T53" s="25">
        <f t="shared" si="4"/>
        <v>155.33760999999998</v>
      </c>
      <c r="U53" s="25">
        <f t="shared" si="4"/>
        <v>169.35972099999998</v>
      </c>
    </row>
    <row r="54" spans="1:21" x14ac:dyDescent="0.25">
      <c r="A54" s="5" t="s">
        <v>126</v>
      </c>
      <c r="B54" s="1" t="s">
        <v>127</v>
      </c>
      <c r="C54" s="25">
        <f t="shared" si="4"/>
        <v>110.813129</v>
      </c>
      <c r="D54" s="25">
        <f t="shared" si="4"/>
        <v>144.33536600000002</v>
      </c>
      <c r="E54" s="25">
        <f t="shared" si="4"/>
        <v>158.82262599999999</v>
      </c>
      <c r="F54" s="25">
        <f t="shared" si="4"/>
        <v>192.42798199999999</v>
      </c>
      <c r="G54" s="25">
        <f t="shared" si="4"/>
        <v>193.73968199999999</v>
      </c>
      <c r="H54" s="25">
        <f t="shared" si="4"/>
        <v>293.20934199999999</v>
      </c>
      <c r="I54" s="25">
        <f t="shared" si="4"/>
        <v>352.91754700000001</v>
      </c>
      <c r="J54" s="25">
        <f t="shared" si="4"/>
        <v>397.83330699999999</v>
      </c>
      <c r="K54" s="25">
        <f t="shared" si="4"/>
        <v>746.05864300000007</v>
      </c>
      <c r="L54" s="25">
        <f t="shared" si="4"/>
        <v>2104.2383640000003</v>
      </c>
      <c r="M54" s="25">
        <f t="shared" si="4"/>
        <v>2933.6944720000001</v>
      </c>
      <c r="N54" s="25">
        <f t="shared" si="4"/>
        <v>4512.8979259999996</v>
      </c>
      <c r="O54" s="25">
        <f t="shared" si="4"/>
        <v>4387.7646840000007</v>
      </c>
      <c r="P54" s="25">
        <f t="shared" si="4"/>
        <v>2498.8520920000001</v>
      </c>
      <c r="Q54" s="25">
        <f t="shared" si="4"/>
        <v>1119.0572999999999</v>
      </c>
      <c r="R54" s="25">
        <f t="shared" si="4"/>
        <v>1611.9108130000002</v>
      </c>
      <c r="S54" s="25">
        <f t="shared" si="4"/>
        <v>2502.7632669999998</v>
      </c>
      <c r="T54" s="25">
        <f t="shared" si="4"/>
        <v>5286.0381429999998</v>
      </c>
      <c r="U54" s="25">
        <f t="shared" si="4"/>
        <v>3622.2119739999998</v>
      </c>
    </row>
    <row r="55" spans="1:21" x14ac:dyDescent="0.25">
      <c r="A55" s="5" t="s">
        <v>128</v>
      </c>
      <c r="B55" s="30" t="s">
        <v>129</v>
      </c>
      <c r="C55" s="25">
        <f t="shared" si="4"/>
        <v>59.621726000000002</v>
      </c>
      <c r="D55" s="25">
        <f t="shared" si="4"/>
        <v>70.753608999999997</v>
      </c>
      <c r="E55" s="25">
        <f t="shared" si="4"/>
        <v>89.479619999999997</v>
      </c>
      <c r="F55" s="25">
        <f t="shared" si="4"/>
        <v>114.120869</v>
      </c>
      <c r="G55" s="25">
        <f t="shared" si="4"/>
        <v>133.26825399999998</v>
      </c>
      <c r="H55" s="25">
        <f t="shared" si="4"/>
        <v>143.990433</v>
      </c>
      <c r="I55" s="25">
        <f t="shared" si="4"/>
        <v>154.82359500000001</v>
      </c>
      <c r="J55" s="25">
        <f t="shared" si="4"/>
        <v>172.16455999999999</v>
      </c>
      <c r="K55" s="25">
        <f t="shared" si="4"/>
        <v>193.11433099999999</v>
      </c>
      <c r="L55" s="25">
        <f t="shared" si="4"/>
        <v>208.34591699999999</v>
      </c>
      <c r="M55" s="25">
        <f t="shared" si="4"/>
        <v>244.38156799999999</v>
      </c>
      <c r="N55" s="25">
        <f t="shared" si="4"/>
        <v>291.4982</v>
      </c>
      <c r="O55" s="25">
        <f t="shared" si="4"/>
        <v>308.348409</v>
      </c>
      <c r="P55" s="25">
        <f t="shared" si="4"/>
        <v>349.31357199999997</v>
      </c>
      <c r="Q55" s="25">
        <f t="shared" si="4"/>
        <v>375.34390999999999</v>
      </c>
      <c r="R55" s="25">
        <f t="shared" si="4"/>
        <v>416.72498100000001</v>
      </c>
      <c r="S55" s="25">
        <f t="shared" si="4"/>
        <v>380.85647399999999</v>
      </c>
      <c r="T55" s="25">
        <f t="shared" si="4"/>
        <v>438.14714299999997</v>
      </c>
      <c r="U55" s="25">
        <f t="shared" si="4"/>
        <v>493.76142900000002</v>
      </c>
    </row>
    <row r="56" spans="1:21" x14ac:dyDescent="0.25">
      <c r="A56" s="5" t="s">
        <v>130</v>
      </c>
      <c r="B56" s="1" t="s">
        <v>131</v>
      </c>
      <c r="C56" s="25">
        <f t="shared" si="4"/>
        <v>35.243538000000001</v>
      </c>
      <c r="D56" s="25">
        <f t="shared" si="4"/>
        <v>43.029147999999999</v>
      </c>
      <c r="E56" s="25">
        <f t="shared" si="4"/>
        <v>49.652754999999999</v>
      </c>
      <c r="F56" s="25">
        <f t="shared" si="4"/>
        <v>55.830345000000001</v>
      </c>
      <c r="G56" s="25">
        <f t="shared" si="4"/>
        <v>73.56108900000001</v>
      </c>
      <c r="H56" s="25">
        <f t="shared" si="4"/>
        <v>80.843786999999992</v>
      </c>
      <c r="I56" s="25">
        <f t="shared" si="4"/>
        <v>83.296999999999997</v>
      </c>
      <c r="J56" s="25">
        <f t="shared" si="4"/>
        <v>97.379394000000005</v>
      </c>
      <c r="K56" s="25">
        <f t="shared" si="4"/>
        <v>148.944309</v>
      </c>
      <c r="L56" s="25">
        <f t="shared" si="4"/>
        <v>243.64544699999999</v>
      </c>
      <c r="M56" s="25">
        <f t="shared" si="4"/>
        <v>257.47295600000001</v>
      </c>
      <c r="N56" s="25">
        <f t="shared" si="4"/>
        <v>186.41051199999998</v>
      </c>
      <c r="O56" s="25">
        <f t="shared" si="4"/>
        <v>199.74757500000001</v>
      </c>
      <c r="P56" s="25">
        <f t="shared" si="4"/>
        <v>209.80938800000001</v>
      </c>
      <c r="Q56" s="25">
        <f t="shared" si="4"/>
        <v>227.21501699999999</v>
      </c>
      <c r="R56" s="25">
        <f t="shared" si="4"/>
        <v>255.451155</v>
      </c>
      <c r="S56" s="25">
        <f t="shared" si="4"/>
        <v>249.74646299999998</v>
      </c>
      <c r="T56" s="25">
        <f t="shared" si="4"/>
        <v>233.11508699999999</v>
      </c>
      <c r="U56" s="25">
        <f t="shared" si="4"/>
        <v>225.55783600000001</v>
      </c>
    </row>
    <row r="57" spans="1:21" x14ac:dyDescent="0.25">
      <c r="A57" s="5" t="s">
        <v>132</v>
      </c>
      <c r="B57" s="30" t="s">
        <v>133</v>
      </c>
      <c r="C57" s="25">
        <f t="shared" si="4"/>
        <v>100.51177800000001</v>
      </c>
      <c r="D57" s="25">
        <f t="shared" si="4"/>
        <v>110.631401</v>
      </c>
      <c r="E57" s="25">
        <f t="shared" si="4"/>
        <v>128.88097400000001</v>
      </c>
      <c r="F57" s="25">
        <f t="shared" si="4"/>
        <v>142.51538200000002</v>
      </c>
      <c r="G57" s="25">
        <f t="shared" si="4"/>
        <v>166.78571700000001</v>
      </c>
      <c r="H57" s="25">
        <f t="shared" si="4"/>
        <v>174.99037200000001</v>
      </c>
      <c r="I57" s="25">
        <f t="shared" si="4"/>
        <v>196.74382199999999</v>
      </c>
      <c r="J57" s="25">
        <f t="shared" si="4"/>
        <v>232.20010600000001</v>
      </c>
      <c r="K57" s="25">
        <f t="shared" si="4"/>
        <v>251.41639000000001</v>
      </c>
      <c r="L57" s="25">
        <f t="shared" si="4"/>
        <v>323.46052399999996</v>
      </c>
      <c r="M57" s="25">
        <f t="shared" si="4"/>
        <v>345.64164</v>
      </c>
      <c r="N57" s="25">
        <f t="shared" si="4"/>
        <v>367.14552600000002</v>
      </c>
      <c r="O57" s="25">
        <f t="shared" si="4"/>
        <v>409.552818</v>
      </c>
      <c r="P57" s="25">
        <f t="shared" si="4"/>
        <v>445.89958100000001</v>
      </c>
      <c r="Q57" s="25">
        <f t="shared" si="4"/>
        <v>450.51718199999999</v>
      </c>
      <c r="R57" s="25">
        <f t="shared" si="4"/>
        <v>463.95327199999997</v>
      </c>
      <c r="S57" s="25">
        <f t="shared" si="4"/>
        <v>434.97315700000001</v>
      </c>
      <c r="T57" s="25">
        <f t="shared" si="4"/>
        <v>441.08457400000003</v>
      </c>
      <c r="U57" s="25">
        <f t="shared" si="4"/>
        <v>489.97282100000001</v>
      </c>
    </row>
    <row r="58" spans="1:21" x14ac:dyDescent="0.25">
      <c r="A58" s="5" t="s">
        <v>134</v>
      </c>
      <c r="B58" s="1" t="s">
        <v>135</v>
      </c>
      <c r="C58" s="25">
        <f t="shared" si="4"/>
        <v>64.693616000000006</v>
      </c>
      <c r="D58" s="25">
        <f t="shared" si="4"/>
        <v>79.413414000000003</v>
      </c>
      <c r="E58" s="25">
        <f t="shared" si="4"/>
        <v>88.041710999999992</v>
      </c>
      <c r="F58" s="25">
        <f t="shared" si="4"/>
        <v>110.83336199999999</v>
      </c>
      <c r="G58" s="25">
        <f t="shared" si="4"/>
        <v>120.82623299999999</v>
      </c>
      <c r="H58" s="25">
        <f t="shared" si="4"/>
        <v>143.479364</v>
      </c>
      <c r="I58" s="25">
        <f t="shared" si="4"/>
        <v>151.27957999999998</v>
      </c>
      <c r="J58" s="25">
        <f t="shared" si="4"/>
        <v>167.09975599999999</v>
      </c>
      <c r="K58" s="25">
        <f t="shared" si="4"/>
        <v>233.99043799999998</v>
      </c>
      <c r="L58" s="25">
        <f t="shared" si="4"/>
        <v>272.44716</v>
      </c>
      <c r="M58" s="25">
        <f t="shared" si="4"/>
        <v>277.14258699999999</v>
      </c>
      <c r="N58" s="25">
        <f t="shared" si="4"/>
        <v>278.99176199999999</v>
      </c>
      <c r="O58" s="25">
        <f t="shared" si="4"/>
        <v>290.59988900000002</v>
      </c>
      <c r="P58" s="25">
        <f t="shared" si="4"/>
        <v>319.88180299999999</v>
      </c>
      <c r="Q58" s="25">
        <f t="shared" si="4"/>
        <v>340.02736599999997</v>
      </c>
      <c r="R58" s="25">
        <f t="shared" si="4"/>
        <v>343.19442200000003</v>
      </c>
      <c r="S58" s="25">
        <f t="shared" si="4"/>
        <v>340.39050400000002</v>
      </c>
      <c r="T58" s="25">
        <f t="shared" si="4"/>
        <v>340.46470199999999</v>
      </c>
      <c r="U58" s="25">
        <f t="shared" si="4"/>
        <v>367.56013200000001</v>
      </c>
    </row>
    <row r="59" spans="1:21" x14ac:dyDescent="0.25">
      <c r="A59" s="5" t="s">
        <v>137</v>
      </c>
      <c r="B59" s="30" t="s">
        <v>138</v>
      </c>
      <c r="C59" s="25">
        <f t="shared" si="4"/>
        <v>22.106802999999999</v>
      </c>
      <c r="D59" s="25">
        <f t="shared" si="4"/>
        <v>24.778554</v>
      </c>
      <c r="E59" s="25">
        <f t="shared" si="4"/>
        <v>27.526101999999998</v>
      </c>
      <c r="F59" s="25">
        <f t="shared" si="4"/>
        <v>30.346473000000003</v>
      </c>
      <c r="G59" s="25">
        <f t="shared" si="4"/>
        <v>32.228554000000003</v>
      </c>
      <c r="H59" s="25">
        <f t="shared" si="4"/>
        <v>37.200237999999999</v>
      </c>
      <c r="I59" s="25">
        <f t="shared" si="4"/>
        <v>42.685997999999998</v>
      </c>
      <c r="J59" s="25">
        <f t="shared" si="4"/>
        <v>46.645951999999994</v>
      </c>
      <c r="K59" s="25">
        <f t="shared" si="4"/>
        <v>64.58623200000001</v>
      </c>
      <c r="L59" s="25">
        <f t="shared" si="4"/>
        <v>69.465274999999991</v>
      </c>
      <c r="M59" s="25">
        <f t="shared" si="4"/>
        <v>66.52164599999999</v>
      </c>
      <c r="N59" s="25">
        <f t="shared" si="4"/>
        <v>65.997382999999999</v>
      </c>
      <c r="O59" s="25">
        <f t="shared" si="4"/>
        <v>67.394331999999991</v>
      </c>
      <c r="P59" s="25">
        <f t="shared" si="4"/>
        <v>73.156639999999996</v>
      </c>
      <c r="Q59" s="25">
        <f t="shared" si="4"/>
        <v>75.904803000000001</v>
      </c>
      <c r="R59" s="25">
        <f t="shared" si="4"/>
        <v>72.192150999999996</v>
      </c>
      <c r="S59" s="25">
        <f t="shared" si="4"/>
        <v>68.308845000000005</v>
      </c>
      <c r="T59" s="25">
        <f t="shared" si="4"/>
        <v>78.194387000000006</v>
      </c>
      <c r="U59" s="25">
        <f t="shared" si="4"/>
        <v>87.580816000000013</v>
      </c>
    </row>
    <row r="60" spans="1:21" x14ac:dyDescent="0.25">
      <c r="A60" s="5" t="s">
        <v>139</v>
      </c>
      <c r="B60" s="1" t="s">
        <v>140</v>
      </c>
      <c r="C60" s="25">
        <f t="shared" ref="C60:U69" si="5">IF(OR($I$5=22),VLOOKUP($A60&amp;C$9,Base,$I$5,FALSE),VLOOKUP($A60&amp;C$9,Base,$I$5,FALSE)/1000)</f>
        <v>54.738813</v>
      </c>
      <c r="D60" s="25">
        <f t="shared" si="5"/>
        <v>57.395716999999998</v>
      </c>
      <c r="E60" s="25">
        <f t="shared" si="5"/>
        <v>63.777504999999998</v>
      </c>
      <c r="F60" s="25">
        <f t="shared" si="5"/>
        <v>72.885429000000002</v>
      </c>
      <c r="G60" s="25">
        <f t="shared" si="5"/>
        <v>86.63966099999999</v>
      </c>
      <c r="H60" s="25">
        <f t="shared" si="5"/>
        <v>99.338748999999993</v>
      </c>
      <c r="I60" s="25">
        <f t="shared" si="5"/>
        <v>120.79549899999999</v>
      </c>
      <c r="J60" s="25">
        <f t="shared" si="5"/>
        <v>121.462591</v>
      </c>
      <c r="K60" s="25">
        <f t="shared" si="5"/>
        <v>145.10123199999998</v>
      </c>
      <c r="L60" s="25">
        <f t="shared" si="5"/>
        <v>159.79879500000001</v>
      </c>
      <c r="M60" s="25">
        <f t="shared" si="5"/>
        <v>196.584857</v>
      </c>
      <c r="N60" s="25">
        <f t="shared" si="5"/>
        <v>206.82219899999998</v>
      </c>
      <c r="O60" s="25">
        <f t="shared" si="5"/>
        <v>214.211195</v>
      </c>
      <c r="P60" s="25">
        <f t="shared" si="5"/>
        <v>250.331378</v>
      </c>
      <c r="Q60" s="25">
        <f t="shared" si="5"/>
        <v>308.64032799999995</v>
      </c>
      <c r="R60" s="25">
        <f t="shared" si="5"/>
        <v>277.26628799999997</v>
      </c>
      <c r="S60" s="25">
        <f t="shared" si="5"/>
        <v>304.35275899999999</v>
      </c>
      <c r="T60" s="25">
        <f t="shared" si="5"/>
        <v>273.85455400000001</v>
      </c>
      <c r="U60" s="25">
        <f t="shared" si="5"/>
        <v>343.55885999999998</v>
      </c>
    </row>
    <row r="61" spans="1:21" x14ac:dyDescent="0.25">
      <c r="A61" s="5" t="s">
        <v>141</v>
      </c>
      <c r="B61" s="30" t="s">
        <v>142</v>
      </c>
      <c r="C61" s="25">
        <f t="shared" si="5"/>
        <v>36.813797000000001</v>
      </c>
      <c r="D61" s="25">
        <f t="shared" si="5"/>
        <v>42.244031</v>
      </c>
      <c r="E61" s="25">
        <f t="shared" si="5"/>
        <v>49.035701000000003</v>
      </c>
      <c r="F61" s="25">
        <f t="shared" si="5"/>
        <v>57.295654999999996</v>
      </c>
      <c r="G61" s="25">
        <f t="shared" si="5"/>
        <v>67.099835000000013</v>
      </c>
      <c r="H61" s="25">
        <f t="shared" si="5"/>
        <v>73.109375</v>
      </c>
      <c r="I61" s="25">
        <f t="shared" si="5"/>
        <v>79.991180999999997</v>
      </c>
      <c r="J61" s="25">
        <f t="shared" si="5"/>
        <v>90.507261</v>
      </c>
      <c r="K61" s="25">
        <f t="shared" si="5"/>
        <v>102.081676</v>
      </c>
      <c r="L61" s="25">
        <f t="shared" si="5"/>
        <v>119.4995</v>
      </c>
      <c r="M61" s="25">
        <f t="shared" si="5"/>
        <v>135.49023499999998</v>
      </c>
      <c r="N61" s="25">
        <f t="shared" si="5"/>
        <v>138.93194800000001</v>
      </c>
      <c r="O61" s="25">
        <f t="shared" si="5"/>
        <v>147.40839199999999</v>
      </c>
      <c r="P61" s="25">
        <f t="shared" si="5"/>
        <v>156.422651</v>
      </c>
      <c r="Q61" s="25">
        <f t="shared" si="5"/>
        <v>169.39742999999999</v>
      </c>
      <c r="R61" s="25">
        <f t="shared" si="5"/>
        <v>195.16309099999998</v>
      </c>
      <c r="S61" s="25">
        <f t="shared" si="5"/>
        <v>187.827932</v>
      </c>
      <c r="T61" s="25">
        <f t="shared" si="5"/>
        <v>197.43286499999999</v>
      </c>
      <c r="U61" s="25">
        <f t="shared" si="5"/>
        <v>202.48513800000001</v>
      </c>
    </row>
    <row r="62" spans="1:21" x14ac:dyDescent="0.25">
      <c r="A62" s="5" t="s">
        <v>143</v>
      </c>
      <c r="B62" s="1" t="s">
        <v>25</v>
      </c>
      <c r="C62" s="25">
        <f t="shared" si="5"/>
        <v>195.852891</v>
      </c>
      <c r="D62" s="25">
        <f t="shared" si="5"/>
        <v>224.49565100000001</v>
      </c>
      <c r="E62" s="25">
        <f t="shared" si="5"/>
        <v>259.99756600000001</v>
      </c>
      <c r="F62" s="25">
        <f t="shared" si="5"/>
        <v>303.98524900000001</v>
      </c>
      <c r="G62" s="25">
        <f t="shared" si="5"/>
        <v>365.14507799999996</v>
      </c>
      <c r="H62" s="25">
        <f t="shared" si="5"/>
        <v>395.18107799999996</v>
      </c>
      <c r="I62" s="25">
        <f t="shared" si="5"/>
        <v>425.27127000000002</v>
      </c>
      <c r="J62" s="25">
        <f t="shared" si="5"/>
        <v>455.21693199999999</v>
      </c>
      <c r="K62" s="25">
        <f t="shared" si="5"/>
        <v>555.70661300000006</v>
      </c>
      <c r="L62" s="25">
        <f t="shared" si="5"/>
        <v>628.64962700000001</v>
      </c>
      <c r="M62" s="25">
        <f t="shared" si="5"/>
        <v>709.99960799999997</v>
      </c>
      <c r="N62" s="25">
        <f t="shared" si="5"/>
        <v>746.76439800000003</v>
      </c>
      <c r="O62" s="25">
        <f t="shared" si="5"/>
        <v>883.79694299999994</v>
      </c>
      <c r="P62" s="25">
        <f t="shared" si="5"/>
        <v>991.90177700000004</v>
      </c>
      <c r="Q62" s="25">
        <f t="shared" si="5"/>
        <v>962.16913800000009</v>
      </c>
      <c r="R62" s="25">
        <f t="shared" si="5"/>
        <v>930.59385699999996</v>
      </c>
      <c r="S62" s="25">
        <f t="shared" si="5"/>
        <v>936.92810400000008</v>
      </c>
      <c r="T62" s="25">
        <f t="shared" si="5"/>
        <v>1035.232548</v>
      </c>
      <c r="U62" s="25">
        <f t="shared" si="5"/>
        <v>1208.271375</v>
      </c>
    </row>
    <row r="63" spans="1:21" x14ac:dyDescent="0.25">
      <c r="A63" s="5" t="s">
        <v>144</v>
      </c>
      <c r="B63" s="30" t="s">
        <v>145</v>
      </c>
      <c r="C63" s="25">
        <f t="shared" si="5"/>
        <v>52.949078</v>
      </c>
      <c r="D63" s="25">
        <f t="shared" si="5"/>
        <v>60.845743999999996</v>
      </c>
      <c r="E63" s="25">
        <f t="shared" si="5"/>
        <v>67.367951000000005</v>
      </c>
      <c r="F63" s="25">
        <f t="shared" si="5"/>
        <v>76.372398000000004</v>
      </c>
      <c r="G63" s="25">
        <f t="shared" si="5"/>
        <v>94.819708000000006</v>
      </c>
      <c r="H63" s="25">
        <f t="shared" si="5"/>
        <v>103.40261199999999</v>
      </c>
      <c r="I63" s="25">
        <f t="shared" si="5"/>
        <v>106.54101399999999</v>
      </c>
      <c r="J63" s="25">
        <f t="shared" si="5"/>
        <v>110.99309699999999</v>
      </c>
      <c r="K63" s="25">
        <f t="shared" si="5"/>
        <v>135.294083</v>
      </c>
      <c r="L63" s="25">
        <f t="shared" si="5"/>
        <v>154.43578099999999</v>
      </c>
      <c r="M63" s="25">
        <f t="shared" si="5"/>
        <v>176.68877799999999</v>
      </c>
      <c r="N63" s="25">
        <f t="shared" si="5"/>
        <v>156.793182</v>
      </c>
      <c r="O63" s="25">
        <f t="shared" si="5"/>
        <v>212.57849999999999</v>
      </c>
      <c r="P63" s="25">
        <f t="shared" si="5"/>
        <v>216.67194499999999</v>
      </c>
      <c r="Q63" s="25">
        <f t="shared" si="5"/>
        <v>213.17917499999999</v>
      </c>
      <c r="R63" s="25">
        <f t="shared" si="5"/>
        <v>237.77596299999999</v>
      </c>
      <c r="S63" s="25">
        <f t="shared" si="5"/>
        <v>268.62761700000004</v>
      </c>
      <c r="T63" s="25">
        <f t="shared" si="5"/>
        <v>250.15054000000001</v>
      </c>
      <c r="U63" s="25">
        <f t="shared" si="5"/>
        <v>279.585239</v>
      </c>
    </row>
    <row r="64" spans="1:21" x14ac:dyDescent="0.25">
      <c r="A64" s="5" t="s">
        <v>146</v>
      </c>
      <c r="B64" s="1" t="s">
        <v>147</v>
      </c>
      <c r="C64" s="25">
        <f t="shared" si="5"/>
        <v>87.191505000000006</v>
      </c>
      <c r="D64" s="25">
        <f t="shared" si="5"/>
        <v>90.751380000000012</v>
      </c>
      <c r="E64" s="25">
        <f t="shared" si="5"/>
        <v>105.46697999999999</v>
      </c>
      <c r="F64" s="25">
        <f t="shared" si="5"/>
        <v>128.06332399999999</v>
      </c>
      <c r="G64" s="25">
        <f t="shared" si="5"/>
        <v>133.78496100000001</v>
      </c>
      <c r="H64" s="25">
        <f t="shared" si="5"/>
        <v>161.47781899999998</v>
      </c>
      <c r="I64" s="25">
        <f t="shared" si="5"/>
        <v>179.400791</v>
      </c>
      <c r="J64" s="25">
        <f t="shared" si="5"/>
        <v>205.85536400000001</v>
      </c>
      <c r="K64" s="25">
        <f t="shared" si="5"/>
        <v>231.613891</v>
      </c>
      <c r="L64" s="25">
        <f t="shared" si="5"/>
        <v>245.18590799999998</v>
      </c>
      <c r="M64" s="25">
        <f t="shared" si="5"/>
        <v>250.40562299999999</v>
      </c>
      <c r="N64" s="25">
        <f t="shared" si="5"/>
        <v>274.23032900000004</v>
      </c>
      <c r="O64" s="25">
        <f t="shared" si="5"/>
        <v>270.09488900000002</v>
      </c>
      <c r="P64" s="25">
        <f t="shared" si="5"/>
        <v>291.38488100000001</v>
      </c>
      <c r="Q64" s="25">
        <f t="shared" si="5"/>
        <v>291.98783899999995</v>
      </c>
      <c r="R64" s="25">
        <f t="shared" si="5"/>
        <v>287.40327500000001</v>
      </c>
      <c r="S64" s="25">
        <f t="shared" si="5"/>
        <v>284.49306899999999</v>
      </c>
      <c r="T64" s="25">
        <f t="shared" si="5"/>
        <v>317.86877899999996</v>
      </c>
      <c r="U64" s="25">
        <f t="shared" si="5"/>
        <v>348.66866199999998</v>
      </c>
    </row>
    <row r="65" spans="1:21" x14ac:dyDescent="0.25">
      <c r="A65" s="5" t="s">
        <v>148</v>
      </c>
      <c r="B65" s="30" t="s">
        <v>149</v>
      </c>
      <c r="C65" s="25">
        <f t="shared" si="5"/>
        <v>91.461343999999997</v>
      </c>
      <c r="D65" s="25">
        <f t="shared" si="5"/>
        <v>110.550158</v>
      </c>
      <c r="E65" s="25">
        <f t="shared" si="5"/>
        <v>142.916698</v>
      </c>
      <c r="F65" s="25">
        <f t="shared" si="5"/>
        <v>159.25120800000002</v>
      </c>
      <c r="G65" s="25">
        <f t="shared" si="5"/>
        <v>193.81608199999999</v>
      </c>
      <c r="H65" s="25">
        <f t="shared" si="5"/>
        <v>215.36667399999999</v>
      </c>
      <c r="I65" s="25">
        <f t="shared" si="5"/>
        <v>254.66456599999998</v>
      </c>
      <c r="J65" s="25">
        <f t="shared" si="5"/>
        <v>273.46207299999998</v>
      </c>
      <c r="K65" s="25">
        <f t="shared" si="5"/>
        <v>312.14126199999998</v>
      </c>
      <c r="L65" s="25">
        <f t="shared" si="5"/>
        <v>338.06953299999998</v>
      </c>
      <c r="M65" s="25">
        <f t="shared" si="5"/>
        <v>359.05515300000002</v>
      </c>
      <c r="N65" s="25">
        <f t="shared" si="5"/>
        <v>361.16866399999998</v>
      </c>
      <c r="O65" s="25">
        <f t="shared" si="5"/>
        <v>388.90805800000004</v>
      </c>
      <c r="P65" s="25">
        <f t="shared" si="5"/>
        <v>399.47719499999999</v>
      </c>
      <c r="Q65" s="25">
        <f t="shared" si="5"/>
        <v>415.54396299999996</v>
      </c>
      <c r="R65" s="25">
        <f t="shared" si="5"/>
        <v>464.11330400000003</v>
      </c>
      <c r="S65" s="25">
        <f t="shared" si="5"/>
        <v>501.52950199999998</v>
      </c>
      <c r="T65" s="25">
        <f t="shared" si="5"/>
        <v>570.494596</v>
      </c>
      <c r="U65" s="25">
        <f t="shared" si="5"/>
        <v>682.30855099999997</v>
      </c>
    </row>
    <row r="66" spans="1:21" x14ac:dyDescent="0.25">
      <c r="A66" s="5" t="s">
        <v>150</v>
      </c>
      <c r="B66" s="1" t="s">
        <v>151</v>
      </c>
      <c r="C66" s="25">
        <f t="shared" si="5"/>
        <v>54.213917000000002</v>
      </c>
      <c r="D66" s="25">
        <f t="shared" si="5"/>
        <v>62.510319000000003</v>
      </c>
      <c r="E66" s="25">
        <f t="shared" si="5"/>
        <v>70.014202000000012</v>
      </c>
      <c r="F66" s="25">
        <f t="shared" si="5"/>
        <v>83.546883000000008</v>
      </c>
      <c r="G66" s="25">
        <f t="shared" si="5"/>
        <v>96.243909000000002</v>
      </c>
      <c r="H66" s="25">
        <f t="shared" si="5"/>
        <v>107.531716</v>
      </c>
      <c r="I66" s="25">
        <f t="shared" si="5"/>
        <v>114.36415099999999</v>
      </c>
      <c r="J66" s="25">
        <f t="shared" si="5"/>
        <v>146.16684099999998</v>
      </c>
      <c r="K66" s="25">
        <f t="shared" si="5"/>
        <v>264.65296799999999</v>
      </c>
      <c r="L66" s="25">
        <f t="shared" si="5"/>
        <v>429.33684999999997</v>
      </c>
      <c r="M66" s="25">
        <f t="shared" si="5"/>
        <v>473.09121500000003</v>
      </c>
      <c r="N66" s="25">
        <f t="shared" si="5"/>
        <v>447.28348999999997</v>
      </c>
      <c r="O66" s="25">
        <f t="shared" si="5"/>
        <v>673.608431</v>
      </c>
      <c r="P66" s="25">
        <f t="shared" si="5"/>
        <v>501.37480599999998</v>
      </c>
      <c r="Q66" s="25">
        <f t="shared" si="5"/>
        <v>348.79557599999998</v>
      </c>
      <c r="R66" s="25">
        <f t="shared" si="5"/>
        <v>472.55221899999998</v>
      </c>
      <c r="S66" s="25">
        <f t="shared" si="5"/>
        <v>614.875676</v>
      </c>
      <c r="T66" s="25">
        <f t="shared" si="5"/>
        <v>679.35365300000001</v>
      </c>
      <c r="U66" s="25">
        <f t="shared" si="5"/>
        <v>585.40791899999999</v>
      </c>
    </row>
    <row r="67" spans="1:21" x14ac:dyDescent="0.25">
      <c r="A67" s="5" t="s">
        <v>152</v>
      </c>
      <c r="B67" s="30" t="s">
        <v>153</v>
      </c>
      <c r="C67" s="25">
        <f t="shared" si="5"/>
        <v>18.578761</v>
      </c>
      <c r="D67" s="25">
        <f t="shared" si="5"/>
        <v>21.415530999999998</v>
      </c>
      <c r="E67" s="25">
        <f t="shared" si="5"/>
        <v>25.303913999999999</v>
      </c>
      <c r="F67" s="25">
        <f t="shared" si="5"/>
        <v>31.209275000000002</v>
      </c>
      <c r="G67" s="25">
        <f t="shared" si="5"/>
        <v>35.540031000000006</v>
      </c>
      <c r="H67" s="25">
        <f t="shared" si="5"/>
        <v>39.474311</v>
      </c>
      <c r="I67" s="25">
        <f t="shared" si="5"/>
        <v>46.463076000000001</v>
      </c>
      <c r="J67" s="25">
        <f t="shared" si="5"/>
        <v>48.534105000000004</v>
      </c>
      <c r="K67" s="25">
        <f t="shared" si="5"/>
        <v>58.983012000000002</v>
      </c>
      <c r="L67" s="25">
        <f t="shared" si="5"/>
        <v>69.914551000000003</v>
      </c>
      <c r="M67" s="25">
        <f t="shared" si="5"/>
        <v>65.516052999999999</v>
      </c>
      <c r="N67" s="25">
        <f t="shared" si="5"/>
        <v>74.255714000000012</v>
      </c>
      <c r="O67" s="25">
        <f t="shared" si="5"/>
        <v>75.655493000000007</v>
      </c>
      <c r="P67" s="25">
        <f t="shared" si="5"/>
        <v>79.698879000000005</v>
      </c>
      <c r="Q67" s="25">
        <f t="shared" si="5"/>
        <v>82.255464000000003</v>
      </c>
      <c r="R67" s="25">
        <f t="shared" si="5"/>
        <v>81.259713000000005</v>
      </c>
      <c r="S67" s="25">
        <f t="shared" si="5"/>
        <v>79.722429000000005</v>
      </c>
      <c r="T67" s="25">
        <f t="shared" si="5"/>
        <v>85.241433000000001</v>
      </c>
      <c r="U67" s="25">
        <f t="shared" si="5"/>
        <v>93.978521999999998</v>
      </c>
    </row>
    <row r="68" spans="1:21" x14ac:dyDescent="0.25">
      <c r="A68" s="5" t="s">
        <v>154</v>
      </c>
      <c r="B68" s="1" t="s">
        <v>155</v>
      </c>
      <c r="C68" s="25">
        <f t="shared" si="5"/>
        <v>154.727608</v>
      </c>
      <c r="D68" s="25">
        <f t="shared" si="5"/>
        <v>341.66828499999997</v>
      </c>
      <c r="E68" s="25">
        <f t="shared" si="5"/>
        <v>384.39744199999996</v>
      </c>
      <c r="F68" s="25">
        <f t="shared" si="5"/>
        <v>623.39052200000003</v>
      </c>
      <c r="G68" s="25">
        <f t="shared" si="5"/>
        <v>375.37887999999998</v>
      </c>
      <c r="H68" s="25">
        <f t="shared" si="5"/>
        <v>1117.8215709999999</v>
      </c>
      <c r="I68" s="25">
        <f t="shared" si="5"/>
        <v>1880.1237590000001</v>
      </c>
      <c r="J68" s="25">
        <f t="shared" si="5"/>
        <v>1558.108999</v>
      </c>
      <c r="K68" s="25">
        <f t="shared" si="5"/>
        <v>3082.026938</v>
      </c>
      <c r="L68" s="25">
        <f t="shared" si="5"/>
        <v>6462.1294390000003</v>
      </c>
      <c r="M68" s="25">
        <f t="shared" si="5"/>
        <v>8104.3740809999999</v>
      </c>
      <c r="N68" s="25">
        <f t="shared" si="5"/>
        <v>7984.0350710000002</v>
      </c>
      <c r="O68" s="25">
        <f t="shared" si="5"/>
        <v>9152.944571</v>
      </c>
      <c r="P68" s="25">
        <f t="shared" si="5"/>
        <v>5803.1229859999994</v>
      </c>
      <c r="Q68" s="25">
        <f t="shared" si="5"/>
        <v>1927.2706519999999</v>
      </c>
      <c r="R68" s="25">
        <f t="shared" si="5"/>
        <v>3437.9343820000004</v>
      </c>
      <c r="S68" s="25">
        <f t="shared" si="5"/>
        <v>6693.5368339999995</v>
      </c>
      <c r="T68" s="25">
        <f t="shared" si="5"/>
        <v>5383.0376560000004</v>
      </c>
      <c r="U68" s="25">
        <f t="shared" si="5"/>
        <v>3514.5942810000001</v>
      </c>
    </row>
    <row r="69" spans="1:21" x14ac:dyDescent="0.25">
      <c r="A69" s="5" t="s">
        <v>156</v>
      </c>
      <c r="B69" s="30" t="s">
        <v>157</v>
      </c>
      <c r="C69" s="25">
        <f t="shared" si="5"/>
        <v>54.646826999999995</v>
      </c>
      <c r="D69" s="25">
        <f t="shared" si="5"/>
        <v>62.065131999999998</v>
      </c>
      <c r="E69" s="25">
        <f t="shared" si="5"/>
        <v>71.640138999999991</v>
      </c>
      <c r="F69" s="25">
        <f t="shared" si="5"/>
        <v>84.018974</v>
      </c>
      <c r="G69" s="25">
        <f t="shared" si="5"/>
        <v>113.78021000000001</v>
      </c>
      <c r="H69" s="25">
        <f t="shared" si="5"/>
        <v>124.53233800000001</v>
      </c>
      <c r="I69" s="25">
        <f t="shared" si="5"/>
        <v>153.335612</v>
      </c>
      <c r="J69" s="25">
        <f t="shared" si="5"/>
        <v>158.71428299999999</v>
      </c>
      <c r="K69" s="25">
        <f t="shared" si="5"/>
        <v>178.04118599999998</v>
      </c>
      <c r="L69" s="25">
        <f t="shared" si="5"/>
        <v>219.59516399999998</v>
      </c>
      <c r="M69" s="25">
        <f t="shared" si="5"/>
        <v>243.67586900000001</v>
      </c>
      <c r="N69" s="25">
        <f t="shared" si="5"/>
        <v>271.45395400000001</v>
      </c>
      <c r="O69" s="25">
        <f t="shared" si="5"/>
        <v>322.11744599999997</v>
      </c>
      <c r="P69" s="25">
        <f t="shared" si="5"/>
        <v>385.82797600000004</v>
      </c>
      <c r="Q69" s="25">
        <f t="shared" si="5"/>
        <v>405.55855099999997</v>
      </c>
      <c r="R69" s="25">
        <f t="shared" si="5"/>
        <v>380.37491999999997</v>
      </c>
      <c r="S69" s="25">
        <f t="shared" si="5"/>
        <v>356.26384200000001</v>
      </c>
      <c r="T69" s="25">
        <f t="shared" si="5"/>
        <v>389.85354700000005</v>
      </c>
      <c r="U69" s="25">
        <f t="shared" si="5"/>
        <v>426.834227</v>
      </c>
    </row>
    <row r="70" spans="1:21" x14ac:dyDescent="0.25">
      <c r="A70" s="5" t="s">
        <v>158</v>
      </c>
      <c r="B70" s="1" t="s">
        <v>159</v>
      </c>
      <c r="C70" s="25">
        <f t="shared" ref="C70:U79" si="6">IF(OR($I$5=22),VLOOKUP($A70&amp;C$9,Base,$I$5,FALSE),VLOOKUP($A70&amp;C$9,Base,$I$5,FALSE)/1000)</f>
        <v>43.066071000000001</v>
      </c>
      <c r="D70" s="25">
        <f t="shared" si="6"/>
        <v>49.120697</v>
      </c>
      <c r="E70" s="25">
        <f t="shared" si="6"/>
        <v>59.339306999999998</v>
      </c>
      <c r="F70" s="25">
        <f t="shared" si="6"/>
        <v>73.947789999999998</v>
      </c>
      <c r="G70" s="25">
        <f t="shared" si="6"/>
        <v>93.29137399999999</v>
      </c>
      <c r="H70" s="25">
        <f t="shared" si="6"/>
        <v>81.871369999999999</v>
      </c>
      <c r="I70" s="25">
        <f t="shared" si="6"/>
        <v>86.403351999999998</v>
      </c>
      <c r="J70" s="25">
        <f t="shared" si="6"/>
        <v>96.63035099999999</v>
      </c>
      <c r="K70" s="25">
        <f t="shared" si="6"/>
        <v>114.11454499999999</v>
      </c>
      <c r="L70" s="25">
        <f t="shared" si="6"/>
        <v>122.678226</v>
      </c>
      <c r="M70" s="25">
        <f t="shared" si="6"/>
        <v>148.461614</v>
      </c>
      <c r="N70" s="25">
        <f t="shared" si="6"/>
        <v>156.572078</v>
      </c>
      <c r="O70" s="25">
        <f t="shared" si="6"/>
        <v>169.23026899999999</v>
      </c>
      <c r="P70" s="25">
        <f t="shared" si="6"/>
        <v>192.22941299999999</v>
      </c>
      <c r="Q70" s="25">
        <f t="shared" si="6"/>
        <v>191.277961</v>
      </c>
      <c r="R70" s="25">
        <f t="shared" si="6"/>
        <v>178.82471699999999</v>
      </c>
      <c r="S70" s="25">
        <f t="shared" si="6"/>
        <v>183.64620600000001</v>
      </c>
      <c r="T70" s="25">
        <f t="shared" si="6"/>
        <v>200.176219</v>
      </c>
      <c r="U70" s="25">
        <f t="shared" si="6"/>
        <v>205.78005999999999</v>
      </c>
    </row>
    <row r="71" spans="1:21" x14ac:dyDescent="0.25">
      <c r="A71" s="5" t="s">
        <v>160</v>
      </c>
      <c r="B71" s="30" t="s">
        <v>161</v>
      </c>
      <c r="C71" s="25">
        <f t="shared" si="6"/>
        <v>52.170119</v>
      </c>
      <c r="D71" s="25">
        <f t="shared" si="6"/>
        <v>54.169745000000006</v>
      </c>
      <c r="E71" s="25">
        <f t="shared" si="6"/>
        <v>63.599564000000001</v>
      </c>
      <c r="F71" s="25">
        <f t="shared" si="6"/>
        <v>72.342767000000009</v>
      </c>
      <c r="G71" s="25">
        <f t="shared" si="6"/>
        <v>78.383289999999988</v>
      </c>
      <c r="H71" s="25">
        <f t="shared" si="6"/>
        <v>86.412976999999998</v>
      </c>
      <c r="I71" s="25">
        <f t="shared" si="6"/>
        <v>90.911880000000011</v>
      </c>
      <c r="J71" s="25">
        <f t="shared" si="6"/>
        <v>95.738941000000011</v>
      </c>
      <c r="K71" s="25">
        <f t="shared" si="6"/>
        <v>108.55537099999999</v>
      </c>
      <c r="L71" s="25">
        <f t="shared" si="6"/>
        <v>122.24222599999999</v>
      </c>
      <c r="M71" s="25">
        <f t="shared" si="6"/>
        <v>130.324442</v>
      </c>
      <c r="N71" s="25">
        <f t="shared" si="6"/>
        <v>152.791787</v>
      </c>
      <c r="O71" s="25">
        <f t="shared" si="6"/>
        <v>173.35641200000001</v>
      </c>
      <c r="P71" s="25">
        <f t="shared" si="6"/>
        <v>174.35308799999999</v>
      </c>
      <c r="Q71" s="25">
        <f t="shared" si="6"/>
        <v>199.46609000000001</v>
      </c>
      <c r="R71" s="25">
        <f t="shared" si="6"/>
        <v>197.70476099999999</v>
      </c>
      <c r="S71" s="25">
        <f t="shared" si="6"/>
        <v>200.87881400000001</v>
      </c>
      <c r="T71" s="25">
        <f t="shared" si="6"/>
        <v>205.46134400000003</v>
      </c>
      <c r="U71" s="25">
        <f t="shared" si="6"/>
        <v>281.60799500000002</v>
      </c>
    </row>
    <row r="72" spans="1:21" x14ac:dyDescent="0.25">
      <c r="A72" s="5" t="s">
        <v>162</v>
      </c>
      <c r="B72" s="1" t="s">
        <v>163</v>
      </c>
      <c r="C72" s="25">
        <f t="shared" si="6"/>
        <v>155.08275700000002</v>
      </c>
      <c r="D72" s="25">
        <f t="shared" si="6"/>
        <v>198.24133499999999</v>
      </c>
      <c r="E72" s="25">
        <f t="shared" si="6"/>
        <v>229.98854600000001</v>
      </c>
      <c r="F72" s="25">
        <f t="shared" si="6"/>
        <v>288.88095899999996</v>
      </c>
      <c r="G72" s="25">
        <f t="shared" si="6"/>
        <v>300.61551100000003</v>
      </c>
      <c r="H72" s="25">
        <f t="shared" si="6"/>
        <v>317.85258799999997</v>
      </c>
      <c r="I72" s="25">
        <f t="shared" si="6"/>
        <v>406.55823700000002</v>
      </c>
      <c r="J72" s="25">
        <f t="shared" si="6"/>
        <v>509.39167200000003</v>
      </c>
      <c r="K72" s="25">
        <f t="shared" si="6"/>
        <v>518.864014</v>
      </c>
      <c r="L72" s="25">
        <f t="shared" si="6"/>
        <v>557.77334099999996</v>
      </c>
      <c r="M72" s="25">
        <f t="shared" si="6"/>
        <v>727.51637100000005</v>
      </c>
      <c r="N72" s="25">
        <f t="shared" si="6"/>
        <v>841.53199100000006</v>
      </c>
      <c r="O72" s="25">
        <f t="shared" si="6"/>
        <v>1023.059204</v>
      </c>
      <c r="P72" s="25">
        <f t="shared" si="6"/>
        <v>1034.552664</v>
      </c>
      <c r="Q72" s="25">
        <f t="shared" si="6"/>
        <v>1043.356587</v>
      </c>
      <c r="R72" s="25">
        <f t="shared" si="6"/>
        <v>1368.187005</v>
      </c>
      <c r="S72" s="25">
        <f t="shared" si="6"/>
        <v>1369.754054</v>
      </c>
      <c r="T72" s="25">
        <f t="shared" si="6"/>
        <v>1486.6646810000002</v>
      </c>
      <c r="U72" s="25">
        <f t="shared" si="6"/>
        <v>1520.557746</v>
      </c>
    </row>
    <row r="73" spans="1:21" x14ac:dyDescent="0.25">
      <c r="A73" s="5" t="s">
        <v>164</v>
      </c>
      <c r="B73" s="30" t="s">
        <v>107</v>
      </c>
      <c r="C73" s="25">
        <f t="shared" si="6"/>
        <v>97.677865000000011</v>
      </c>
      <c r="D73" s="25">
        <f t="shared" si="6"/>
        <v>110.37316300000001</v>
      </c>
      <c r="E73" s="25">
        <f t="shared" si="6"/>
        <v>122.02628900000001</v>
      </c>
      <c r="F73" s="25">
        <f t="shared" si="6"/>
        <v>139.47761499999999</v>
      </c>
      <c r="G73" s="25">
        <f t="shared" si="6"/>
        <v>172.472159</v>
      </c>
      <c r="H73" s="25">
        <f t="shared" si="6"/>
        <v>169.46498700000001</v>
      </c>
      <c r="I73" s="25">
        <f t="shared" si="6"/>
        <v>191.34674600000002</v>
      </c>
      <c r="J73" s="25">
        <f t="shared" si="6"/>
        <v>209.24896100000001</v>
      </c>
      <c r="K73" s="25">
        <f t="shared" si="6"/>
        <v>250.84928500000001</v>
      </c>
      <c r="L73" s="25">
        <f t="shared" si="6"/>
        <v>288.66689000000002</v>
      </c>
      <c r="M73" s="25">
        <f t="shared" si="6"/>
        <v>325.836637</v>
      </c>
      <c r="N73" s="25">
        <f t="shared" si="6"/>
        <v>340.62768199999999</v>
      </c>
      <c r="O73" s="25">
        <f t="shared" si="6"/>
        <v>361.00136300000003</v>
      </c>
      <c r="P73" s="25">
        <f t="shared" si="6"/>
        <v>404.85607500000003</v>
      </c>
      <c r="Q73" s="25">
        <f t="shared" si="6"/>
        <v>429.98152600000003</v>
      </c>
      <c r="R73" s="25">
        <f t="shared" si="6"/>
        <v>466.457494</v>
      </c>
      <c r="S73" s="25">
        <f t="shared" si="6"/>
        <v>448.30952000000002</v>
      </c>
      <c r="T73" s="25">
        <f t="shared" si="6"/>
        <v>482.39594900000003</v>
      </c>
      <c r="U73" s="25">
        <f t="shared" si="6"/>
        <v>492.68921999999998</v>
      </c>
    </row>
    <row r="74" spans="1:21" x14ac:dyDescent="0.25">
      <c r="A74" s="5" t="s">
        <v>165</v>
      </c>
      <c r="B74" s="1" t="s">
        <v>166</v>
      </c>
      <c r="C74" s="25">
        <f t="shared" si="6"/>
        <v>30.208016999999998</v>
      </c>
      <c r="D74" s="25">
        <f t="shared" si="6"/>
        <v>32.220568999999998</v>
      </c>
      <c r="E74" s="25">
        <f t="shared" si="6"/>
        <v>40.520402000000004</v>
      </c>
      <c r="F74" s="25">
        <f t="shared" si="6"/>
        <v>52.281103999999999</v>
      </c>
      <c r="G74" s="25">
        <f t="shared" si="6"/>
        <v>68.988627999999991</v>
      </c>
      <c r="H74" s="25">
        <f t="shared" si="6"/>
        <v>74.466764999999995</v>
      </c>
      <c r="I74" s="25">
        <f t="shared" si="6"/>
        <v>83.369771999999998</v>
      </c>
      <c r="J74" s="25">
        <f t="shared" si="6"/>
        <v>89.691310999999999</v>
      </c>
      <c r="K74" s="25">
        <f t="shared" si="6"/>
        <v>99.697958</v>
      </c>
      <c r="L74" s="25">
        <f t="shared" si="6"/>
        <v>115.167582</v>
      </c>
      <c r="M74" s="25">
        <f t="shared" si="6"/>
        <v>123.87370799999999</v>
      </c>
      <c r="N74" s="25">
        <f t="shared" si="6"/>
        <v>135.29835200000002</v>
      </c>
      <c r="O74" s="25">
        <f t="shared" si="6"/>
        <v>179.548395</v>
      </c>
      <c r="P74" s="25">
        <f t="shared" si="6"/>
        <v>196.78520800000001</v>
      </c>
      <c r="Q74" s="25">
        <f t="shared" si="6"/>
        <v>226.59189699999999</v>
      </c>
      <c r="R74" s="25">
        <f t="shared" si="6"/>
        <v>229.836905</v>
      </c>
      <c r="S74" s="25">
        <f t="shared" si="6"/>
        <v>244.99138200000002</v>
      </c>
      <c r="T74" s="25">
        <f t="shared" si="6"/>
        <v>465.99096600000001</v>
      </c>
      <c r="U74" s="25">
        <f t="shared" si="6"/>
        <v>257.245181</v>
      </c>
    </row>
    <row r="75" spans="1:21" x14ac:dyDescent="0.25">
      <c r="A75" s="5" t="s">
        <v>167</v>
      </c>
      <c r="B75" s="30" t="s">
        <v>168</v>
      </c>
      <c r="C75" s="25">
        <f t="shared" si="6"/>
        <v>104.40488099999999</v>
      </c>
      <c r="D75" s="25">
        <f t="shared" si="6"/>
        <v>132.933346</v>
      </c>
      <c r="E75" s="25">
        <f t="shared" si="6"/>
        <v>153.64186799999999</v>
      </c>
      <c r="F75" s="25">
        <f t="shared" si="6"/>
        <v>198.597948</v>
      </c>
      <c r="G75" s="25">
        <f t="shared" si="6"/>
        <v>224.517741</v>
      </c>
      <c r="H75" s="25">
        <f t="shared" si="6"/>
        <v>235.78647599999999</v>
      </c>
      <c r="I75" s="25">
        <f t="shared" si="6"/>
        <v>252.598851</v>
      </c>
      <c r="J75" s="25">
        <f t="shared" si="6"/>
        <v>265.53273100000001</v>
      </c>
      <c r="K75" s="25">
        <f t="shared" si="6"/>
        <v>331.11996399999998</v>
      </c>
      <c r="L75" s="25">
        <f t="shared" si="6"/>
        <v>395.13023300000003</v>
      </c>
      <c r="M75" s="25">
        <f t="shared" si="6"/>
        <v>456.292145</v>
      </c>
      <c r="N75" s="25">
        <f t="shared" si="6"/>
        <v>497.27759399999997</v>
      </c>
      <c r="O75" s="25">
        <f t="shared" si="6"/>
        <v>553.56140700000003</v>
      </c>
      <c r="P75" s="25">
        <f t="shared" si="6"/>
        <v>568.76587100000006</v>
      </c>
      <c r="Q75" s="25">
        <f t="shared" si="6"/>
        <v>557.783052</v>
      </c>
      <c r="R75" s="25">
        <f t="shared" si="6"/>
        <v>569.18232799999998</v>
      </c>
      <c r="S75" s="25">
        <f t="shared" si="6"/>
        <v>580.28862700000002</v>
      </c>
      <c r="T75" s="25">
        <f t="shared" si="6"/>
        <v>632.88827700000002</v>
      </c>
      <c r="U75" s="25">
        <f t="shared" si="6"/>
        <v>677.04695100000004</v>
      </c>
    </row>
    <row r="76" spans="1:21" x14ac:dyDescent="0.25">
      <c r="A76" s="5" t="s">
        <v>169</v>
      </c>
      <c r="B76" s="1" t="s">
        <v>170</v>
      </c>
      <c r="C76" s="25">
        <f t="shared" si="6"/>
        <v>34.711911000000001</v>
      </c>
      <c r="D76" s="25">
        <f t="shared" si="6"/>
        <v>40.816673000000002</v>
      </c>
      <c r="E76" s="25">
        <f t="shared" si="6"/>
        <v>45.222546999999999</v>
      </c>
      <c r="F76" s="25">
        <f t="shared" si="6"/>
        <v>44.967447999999997</v>
      </c>
      <c r="G76" s="25">
        <f t="shared" si="6"/>
        <v>51.248176000000001</v>
      </c>
      <c r="H76" s="25">
        <f t="shared" si="6"/>
        <v>55.274008000000002</v>
      </c>
      <c r="I76" s="25">
        <f t="shared" si="6"/>
        <v>60.694957000000002</v>
      </c>
      <c r="J76" s="25">
        <f t="shared" si="6"/>
        <v>65.187834000000009</v>
      </c>
      <c r="K76" s="25">
        <f t="shared" si="6"/>
        <v>80.193182000000007</v>
      </c>
      <c r="L76" s="25">
        <f t="shared" si="6"/>
        <v>112.96169599999999</v>
      </c>
      <c r="M76" s="25">
        <f t="shared" si="6"/>
        <v>175.46311900000001</v>
      </c>
      <c r="N76" s="25">
        <f t="shared" si="6"/>
        <v>118.489412</v>
      </c>
      <c r="O76" s="25">
        <f t="shared" si="6"/>
        <v>116.906474</v>
      </c>
      <c r="P76" s="25">
        <f t="shared" si="6"/>
        <v>134.70693599999998</v>
      </c>
      <c r="Q76" s="25">
        <f t="shared" si="6"/>
        <v>175.70866800000002</v>
      </c>
      <c r="R76" s="25">
        <f t="shared" si="6"/>
        <v>164.21742800000001</v>
      </c>
      <c r="S76" s="25">
        <f t="shared" si="6"/>
        <v>161.49639400000001</v>
      </c>
      <c r="T76" s="25">
        <f t="shared" si="6"/>
        <v>163.29490900000002</v>
      </c>
      <c r="U76" s="25">
        <f t="shared" si="6"/>
        <v>173.03803400000001</v>
      </c>
    </row>
    <row r="77" spans="1:21" x14ac:dyDescent="0.25">
      <c r="A77" s="5" t="s">
        <v>171</v>
      </c>
      <c r="B77" s="30" t="s">
        <v>78</v>
      </c>
      <c r="C77" s="25">
        <f t="shared" si="6"/>
        <v>466.71900900000003</v>
      </c>
      <c r="D77" s="25">
        <f t="shared" si="6"/>
        <v>527.20777199999998</v>
      </c>
      <c r="E77" s="25">
        <f t="shared" si="6"/>
        <v>664.480906</v>
      </c>
      <c r="F77" s="25">
        <f t="shared" si="6"/>
        <v>791.16721699999994</v>
      </c>
      <c r="G77" s="25">
        <f t="shared" si="6"/>
        <v>915.846858</v>
      </c>
      <c r="H77" s="25">
        <f t="shared" si="6"/>
        <v>932.07911899999999</v>
      </c>
      <c r="I77" s="25">
        <f t="shared" si="6"/>
        <v>1037.815486</v>
      </c>
      <c r="J77" s="25">
        <f t="shared" si="6"/>
        <v>1112.3133950000001</v>
      </c>
      <c r="K77" s="25">
        <f t="shared" si="6"/>
        <v>1268.489693</v>
      </c>
      <c r="L77" s="25">
        <f t="shared" si="6"/>
        <v>1432.6138539999999</v>
      </c>
      <c r="M77" s="25">
        <f t="shared" si="6"/>
        <v>1714.9607530000001</v>
      </c>
      <c r="N77" s="25">
        <f t="shared" si="6"/>
        <v>1781.7410249999998</v>
      </c>
      <c r="O77" s="25">
        <f t="shared" si="6"/>
        <v>1978.4393289999998</v>
      </c>
      <c r="P77" s="25">
        <f t="shared" si="6"/>
        <v>2125.1027170000002</v>
      </c>
      <c r="Q77" s="25">
        <f t="shared" si="6"/>
        <v>2020.7131100000001</v>
      </c>
      <c r="R77" s="25">
        <f t="shared" si="6"/>
        <v>2111.8931389999998</v>
      </c>
      <c r="S77" s="25">
        <f t="shared" si="6"/>
        <v>2288.3473779999999</v>
      </c>
      <c r="T77" s="25">
        <f t="shared" si="6"/>
        <v>2393.0514320000002</v>
      </c>
      <c r="U77" s="25">
        <f t="shared" si="6"/>
        <v>2573.9132549999999</v>
      </c>
    </row>
    <row r="78" spans="1:21" x14ac:dyDescent="0.25">
      <c r="A78" s="5" t="s">
        <v>172</v>
      </c>
      <c r="B78" s="1" t="s">
        <v>173</v>
      </c>
      <c r="C78" s="25">
        <f t="shared" si="6"/>
        <v>54.431784</v>
      </c>
      <c r="D78" s="25">
        <f t="shared" si="6"/>
        <v>51.198614999999997</v>
      </c>
      <c r="E78" s="25">
        <f t="shared" si="6"/>
        <v>53.594964999999995</v>
      </c>
      <c r="F78" s="25">
        <f t="shared" si="6"/>
        <v>58.690324000000004</v>
      </c>
      <c r="G78" s="25">
        <f t="shared" si="6"/>
        <v>71.247597999999996</v>
      </c>
      <c r="H78" s="25">
        <f t="shared" si="6"/>
        <v>77.323698999999991</v>
      </c>
      <c r="I78" s="25">
        <f t="shared" si="6"/>
        <v>75.576531000000003</v>
      </c>
      <c r="J78" s="25">
        <f t="shared" si="6"/>
        <v>85.055005999999992</v>
      </c>
      <c r="K78" s="25">
        <f t="shared" si="6"/>
        <v>113.77551700000001</v>
      </c>
      <c r="L78" s="25">
        <f t="shared" si="6"/>
        <v>141.805138</v>
      </c>
      <c r="M78" s="25">
        <f t="shared" si="6"/>
        <v>166.042148</v>
      </c>
      <c r="N78" s="25">
        <f t="shared" si="6"/>
        <v>168.04808300000002</v>
      </c>
      <c r="O78" s="25">
        <f t="shared" si="6"/>
        <v>188.67709299999999</v>
      </c>
      <c r="P78" s="25">
        <f t="shared" si="6"/>
        <v>186.28352600000002</v>
      </c>
      <c r="Q78" s="25">
        <f t="shared" si="6"/>
        <v>179.24229600000001</v>
      </c>
      <c r="R78" s="25">
        <f t="shared" si="6"/>
        <v>217.75112899999999</v>
      </c>
      <c r="S78" s="25">
        <f t="shared" si="6"/>
        <v>173.27399199999999</v>
      </c>
      <c r="T78" s="25">
        <f t="shared" si="6"/>
        <v>190.70540599999998</v>
      </c>
      <c r="U78" s="25">
        <f t="shared" si="6"/>
        <v>207.93201999999999</v>
      </c>
    </row>
    <row r="79" spans="1:21" x14ac:dyDescent="0.25">
      <c r="A79" s="5" t="s">
        <v>174</v>
      </c>
      <c r="B79" s="30" t="s">
        <v>175</v>
      </c>
      <c r="C79" s="25">
        <f t="shared" si="6"/>
        <v>4507.9349540000003</v>
      </c>
      <c r="D79" s="25">
        <f t="shared" si="6"/>
        <v>5554.2762539999994</v>
      </c>
      <c r="E79" s="25">
        <f t="shared" si="6"/>
        <v>7630.5604919999996</v>
      </c>
      <c r="F79" s="25">
        <f t="shared" si="6"/>
        <v>8333.2508340000004</v>
      </c>
      <c r="G79" s="25">
        <f t="shared" si="6"/>
        <v>10370.598830000001</v>
      </c>
      <c r="H79" s="25">
        <f t="shared" si="6"/>
        <v>11417.734665999998</v>
      </c>
      <c r="I79" s="25">
        <f t="shared" si="6"/>
        <v>12387.808497</v>
      </c>
      <c r="J79" s="25">
        <f t="shared" si="6"/>
        <v>11094.282647</v>
      </c>
      <c r="K79" s="25">
        <f t="shared" si="6"/>
        <v>13048.176078</v>
      </c>
      <c r="L79" s="25">
        <f t="shared" si="6"/>
        <v>14138.906906</v>
      </c>
      <c r="M79" s="25">
        <f t="shared" si="6"/>
        <v>14972.672114999999</v>
      </c>
      <c r="N79" s="25">
        <f t="shared" si="6"/>
        <v>15462.603744</v>
      </c>
      <c r="O79" s="25">
        <f t="shared" si="6"/>
        <v>17544.181989000001</v>
      </c>
      <c r="P79" s="25">
        <f t="shared" si="6"/>
        <v>17788.223943000001</v>
      </c>
      <c r="Q79" s="25">
        <f t="shared" si="6"/>
        <v>18331.285111000001</v>
      </c>
      <c r="R79" s="25">
        <f t="shared" si="6"/>
        <v>18595.238649999999</v>
      </c>
      <c r="S79" s="25">
        <f t="shared" si="6"/>
        <v>25025.755422999999</v>
      </c>
      <c r="T79" s="25">
        <f t="shared" si="6"/>
        <v>24321.132147999997</v>
      </c>
      <c r="U79" s="25">
        <f t="shared" si="6"/>
        <v>25079.657168000002</v>
      </c>
    </row>
    <row r="80" spans="1:21" x14ac:dyDescent="0.25">
      <c r="A80" s="5" t="s">
        <v>176</v>
      </c>
      <c r="B80" s="1" t="s">
        <v>177</v>
      </c>
      <c r="C80" s="25">
        <f t="shared" ref="C80:U87" si="7">IF(OR($I$5=22),VLOOKUP($A80&amp;C$9,Base,$I$5,FALSE),VLOOKUP($A80&amp;C$9,Base,$I$5,FALSE)/1000)</f>
        <v>78.328054999999992</v>
      </c>
      <c r="D80" s="25">
        <f t="shared" si="7"/>
        <v>81.519531000000001</v>
      </c>
      <c r="E80" s="25">
        <f t="shared" si="7"/>
        <v>104.105936</v>
      </c>
      <c r="F80" s="25">
        <f t="shared" si="7"/>
        <v>119.21132799999999</v>
      </c>
      <c r="G80" s="25">
        <f t="shared" si="7"/>
        <v>159.28799600000002</v>
      </c>
      <c r="H80" s="25">
        <f t="shared" si="7"/>
        <v>177.84123499999998</v>
      </c>
      <c r="I80" s="25">
        <f t="shared" si="7"/>
        <v>207.00851500000002</v>
      </c>
      <c r="J80" s="25">
        <f t="shared" si="7"/>
        <v>234.60785200000001</v>
      </c>
      <c r="K80" s="25">
        <f t="shared" si="7"/>
        <v>299.051424</v>
      </c>
      <c r="L80" s="25">
        <f t="shared" si="7"/>
        <v>331.27477000000005</v>
      </c>
      <c r="M80" s="25">
        <f t="shared" si="7"/>
        <v>355.34996000000001</v>
      </c>
      <c r="N80" s="25">
        <f t="shared" si="7"/>
        <v>414.60849000000002</v>
      </c>
      <c r="O80" s="25">
        <f t="shared" si="7"/>
        <v>516.70778399999995</v>
      </c>
      <c r="P80" s="25">
        <f t="shared" si="7"/>
        <v>494.11908399999999</v>
      </c>
      <c r="Q80" s="25">
        <f t="shared" si="7"/>
        <v>485.5924</v>
      </c>
      <c r="R80" s="25">
        <f t="shared" si="7"/>
        <v>560.70450100000005</v>
      </c>
      <c r="S80" s="25">
        <f t="shared" si="7"/>
        <v>511.76400599999999</v>
      </c>
      <c r="T80" s="25">
        <f t="shared" si="7"/>
        <v>489.97751799999998</v>
      </c>
      <c r="U80" s="25">
        <f t="shared" si="7"/>
        <v>543.16949499999998</v>
      </c>
    </row>
    <row r="81" spans="1:21" x14ac:dyDescent="0.25">
      <c r="A81" s="5" t="s">
        <v>178</v>
      </c>
      <c r="B81" s="30" t="s">
        <v>179</v>
      </c>
      <c r="C81" s="25">
        <f t="shared" si="7"/>
        <v>75.819994000000008</v>
      </c>
      <c r="D81" s="25">
        <f t="shared" si="7"/>
        <v>90.380729000000002</v>
      </c>
      <c r="E81" s="25">
        <f t="shared" si="7"/>
        <v>112.697165</v>
      </c>
      <c r="F81" s="25">
        <f t="shared" si="7"/>
        <v>135.564797</v>
      </c>
      <c r="G81" s="25">
        <f t="shared" si="7"/>
        <v>165.95021100000002</v>
      </c>
      <c r="H81" s="25">
        <f t="shared" si="7"/>
        <v>158.117367</v>
      </c>
      <c r="I81" s="25">
        <f t="shared" si="7"/>
        <v>169.12534400000001</v>
      </c>
      <c r="J81" s="25">
        <f t="shared" si="7"/>
        <v>176.34610500000002</v>
      </c>
      <c r="K81" s="25">
        <f t="shared" si="7"/>
        <v>239.68181700000002</v>
      </c>
      <c r="L81" s="25">
        <f t="shared" si="7"/>
        <v>249.62141600000001</v>
      </c>
      <c r="M81" s="25">
        <f t="shared" si="7"/>
        <v>300.773549</v>
      </c>
      <c r="N81" s="25">
        <f t="shared" si="7"/>
        <v>304.54490100000004</v>
      </c>
      <c r="O81" s="25">
        <f t="shared" si="7"/>
        <v>327.40133700000001</v>
      </c>
      <c r="P81" s="25">
        <f t="shared" si="7"/>
        <v>349.61175099999997</v>
      </c>
      <c r="Q81" s="25">
        <f t="shared" si="7"/>
        <v>382.19621000000001</v>
      </c>
      <c r="R81" s="25">
        <f t="shared" si="7"/>
        <v>377.21454299999999</v>
      </c>
      <c r="S81" s="25">
        <f t="shared" si="7"/>
        <v>301.68499400000002</v>
      </c>
      <c r="T81" s="25">
        <f t="shared" si="7"/>
        <v>335.60241100000002</v>
      </c>
      <c r="U81" s="25">
        <f t="shared" si="7"/>
        <v>366.57048700000001</v>
      </c>
    </row>
    <row r="82" spans="1:21" x14ac:dyDescent="0.25">
      <c r="A82" s="5" t="s">
        <v>180</v>
      </c>
      <c r="B82" s="1" t="s">
        <v>181</v>
      </c>
      <c r="C82" s="25">
        <f t="shared" si="7"/>
        <v>93.938389999999998</v>
      </c>
      <c r="D82" s="25">
        <f t="shared" si="7"/>
        <v>108.469703</v>
      </c>
      <c r="E82" s="25">
        <f t="shared" si="7"/>
        <v>135.35932</v>
      </c>
      <c r="F82" s="25">
        <f t="shared" si="7"/>
        <v>153.84643700000001</v>
      </c>
      <c r="G82" s="25">
        <f t="shared" si="7"/>
        <v>178.65754000000001</v>
      </c>
      <c r="H82" s="25">
        <f t="shared" si="7"/>
        <v>197.90578099999999</v>
      </c>
      <c r="I82" s="25">
        <f t="shared" si="7"/>
        <v>221.135065</v>
      </c>
      <c r="J82" s="25">
        <f t="shared" si="7"/>
        <v>259.37046599999996</v>
      </c>
      <c r="K82" s="25">
        <f t="shared" si="7"/>
        <v>323.909446</v>
      </c>
      <c r="L82" s="25">
        <f t="shared" si="7"/>
        <v>359.33993300000003</v>
      </c>
      <c r="M82" s="25">
        <f t="shared" si="7"/>
        <v>396.57156800000001</v>
      </c>
      <c r="N82" s="25">
        <f t="shared" si="7"/>
        <v>431.85960799999998</v>
      </c>
      <c r="O82" s="25">
        <f t="shared" si="7"/>
        <v>465.80114299999997</v>
      </c>
      <c r="P82" s="25">
        <f t="shared" si="7"/>
        <v>503.306668</v>
      </c>
      <c r="Q82" s="25">
        <f t="shared" si="7"/>
        <v>542.21017099999995</v>
      </c>
      <c r="R82" s="25">
        <f t="shared" si="7"/>
        <v>578.50173699999993</v>
      </c>
      <c r="S82" s="25">
        <f t="shared" si="7"/>
        <v>599.11746900000003</v>
      </c>
      <c r="T82" s="25">
        <f t="shared" si="7"/>
        <v>600.440518</v>
      </c>
      <c r="U82" s="25">
        <f t="shared" si="7"/>
        <v>645.05962499999998</v>
      </c>
    </row>
    <row r="83" spans="1:21" x14ac:dyDescent="0.25">
      <c r="A83" s="5" t="s">
        <v>182</v>
      </c>
      <c r="B83" s="30" t="s">
        <v>183</v>
      </c>
      <c r="C83" s="25">
        <f t="shared" si="7"/>
        <v>353.19654300000002</v>
      </c>
      <c r="D83" s="25">
        <f t="shared" si="7"/>
        <v>477.61703199999999</v>
      </c>
      <c r="E83" s="25">
        <f t="shared" si="7"/>
        <v>507.42862500000001</v>
      </c>
      <c r="F83" s="25">
        <f t="shared" si="7"/>
        <v>607.21059500000001</v>
      </c>
      <c r="G83" s="25">
        <f t="shared" si="7"/>
        <v>564.02910600000007</v>
      </c>
      <c r="H83" s="25">
        <f t="shared" si="7"/>
        <v>630.82452999999998</v>
      </c>
      <c r="I83" s="25">
        <f t="shared" si="7"/>
        <v>770.62367400000005</v>
      </c>
      <c r="J83" s="25">
        <f t="shared" si="7"/>
        <v>878.71963399999993</v>
      </c>
      <c r="K83" s="25">
        <f t="shared" si="7"/>
        <v>847.607032</v>
      </c>
      <c r="L83" s="25">
        <f t="shared" si="7"/>
        <v>1071.7093110000001</v>
      </c>
      <c r="M83" s="25">
        <f t="shared" si="7"/>
        <v>1316.2974019999999</v>
      </c>
      <c r="N83" s="25">
        <f t="shared" si="7"/>
        <v>1549.7078779999999</v>
      </c>
      <c r="O83" s="25">
        <f t="shared" si="7"/>
        <v>1609.2256629999999</v>
      </c>
      <c r="P83" s="25">
        <f t="shared" si="7"/>
        <v>1810.309465</v>
      </c>
      <c r="Q83" s="25">
        <f t="shared" si="7"/>
        <v>2082.2005090000002</v>
      </c>
      <c r="R83" s="25">
        <f t="shared" si="7"/>
        <v>2142.0389949999999</v>
      </c>
      <c r="S83" s="25">
        <f t="shared" si="7"/>
        <v>2630.3560380000004</v>
      </c>
      <c r="T83" s="25">
        <f t="shared" si="7"/>
        <v>2940.2036239999998</v>
      </c>
      <c r="U83" s="25">
        <f t="shared" si="7"/>
        <v>3619.1498750000001</v>
      </c>
    </row>
    <row r="84" spans="1:21" x14ac:dyDescent="0.25">
      <c r="A84" s="5" t="s">
        <v>184</v>
      </c>
      <c r="B84" s="1" t="s">
        <v>185</v>
      </c>
      <c r="C84" s="25">
        <f t="shared" si="7"/>
        <v>32.676166000000002</v>
      </c>
      <c r="D84" s="25">
        <f t="shared" si="7"/>
        <v>35.614309999999996</v>
      </c>
      <c r="E84" s="25">
        <f t="shared" si="7"/>
        <v>43.228756999999995</v>
      </c>
      <c r="F84" s="25">
        <f t="shared" si="7"/>
        <v>66.21174400000001</v>
      </c>
      <c r="G84" s="25">
        <f t="shared" si="7"/>
        <v>81.380369000000002</v>
      </c>
      <c r="H84" s="25">
        <f t="shared" si="7"/>
        <v>87.477789999999999</v>
      </c>
      <c r="I84" s="25">
        <f t="shared" si="7"/>
        <v>94.262210999999994</v>
      </c>
      <c r="J84" s="25">
        <f t="shared" si="7"/>
        <v>87.974316999999999</v>
      </c>
      <c r="K84" s="25">
        <f t="shared" si="7"/>
        <v>102.465245</v>
      </c>
      <c r="L84" s="25">
        <f t="shared" si="7"/>
        <v>124.04108000000001</v>
      </c>
      <c r="M84" s="25">
        <f t="shared" si="7"/>
        <v>150.75460000000001</v>
      </c>
      <c r="N84" s="25">
        <f t="shared" si="7"/>
        <v>138.26868900000002</v>
      </c>
      <c r="O84" s="25">
        <f t="shared" si="7"/>
        <v>148.32078700000002</v>
      </c>
      <c r="P84" s="25">
        <f t="shared" si="7"/>
        <v>142.74839900000001</v>
      </c>
      <c r="Q84" s="25">
        <f t="shared" si="7"/>
        <v>153.091938</v>
      </c>
      <c r="R84" s="25">
        <f t="shared" si="7"/>
        <v>136.966194</v>
      </c>
      <c r="S84" s="25">
        <f t="shared" si="7"/>
        <v>128.16863699999999</v>
      </c>
      <c r="T84" s="25">
        <f t="shared" si="7"/>
        <v>119.61809699999999</v>
      </c>
      <c r="U84" s="25">
        <f t="shared" si="7"/>
        <v>150.31854999999999</v>
      </c>
    </row>
    <row r="85" spans="1:21" x14ac:dyDescent="0.25">
      <c r="A85" s="5" t="s">
        <v>186</v>
      </c>
      <c r="B85" s="30" t="s">
        <v>187</v>
      </c>
      <c r="C85" s="25">
        <f t="shared" si="7"/>
        <v>38.302724999999995</v>
      </c>
      <c r="D85" s="25">
        <f t="shared" si="7"/>
        <v>46.595097000000003</v>
      </c>
      <c r="E85" s="25">
        <f t="shared" si="7"/>
        <v>56.884298999999999</v>
      </c>
      <c r="F85" s="25">
        <f t="shared" si="7"/>
        <v>69.728452999999988</v>
      </c>
      <c r="G85" s="25">
        <f t="shared" si="7"/>
        <v>88.348291000000003</v>
      </c>
      <c r="H85" s="25">
        <f t="shared" si="7"/>
        <v>114.99783599999999</v>
      </c>
      <c r="I85" s="25">
        <f t="shared" si="7"/>
        <v>126.12788400000001</v>
      </c>
      <c r="J85" s="25">
        <f t="shared" si="7"/>
        <v>127.24452700000001</v>
      </c>
      <c r="K85" s="25">
        <f t="shared" si="7"/>
        <v>150.33420800000002</v>
      </c>
      <c r="L85" s="25">
        <f t="shared" si="7"/>
        <v>213.581785</v>
      </c>
      <c r="M85" s="25">
        <f t="shared" si="7"/>
        <v>223.47132300000001</v>
      </c>
      <c r="N85" s="25">
        <f t="shared" si="7"/>
        <v>210.06241599999998</v>
      </c>
      <c r="O85" s="25">
        <f t="shared" si="7"/>
        <v>254.76181199999999</v>
      </c>
      <c r="P85" s="25">
        <f t="shared" si="7"/>
        <v>281.38521600000001</v>
      </c>
      <c r="Q85" s="25">
        <f t="shared" si="7"/>
        <v>242.159267</v>
      </c>
      <c r="R85" s="25">
        <f t="shared" si="7"/>
        <v>257.15216200000003</v>
      </c>
      <c r="S85" s="25">
        <f t="shared" si="7"/>
        <v>263.86460899999997</v>
      </c>
      <c r="T85" s="25">
        <f t="shared" si="7"/>
        <v>293.86239699999999</v>
      </c>
      <c r="U85" s="25">
        <f t="shared" si="7"/>
        <v>316.62254799999999</v>
      </c>
    </row>
    <row r="86" spans="1:21" x14ac:dyDescent="0.25">
      <c r="A86" s="5" t="s">
        <v>188</v>
      </c>
      <c r="B86" s="1" t="s">
        <v>189</v>
      </c>
      <c r="C86" s="25">
        <f t="shared" si="7"/>
        <v>2761.5430899999997</v>
      </c>
      <c r="D86" s="25">
        <f t="shared" si="7"/>
        <v>3273.5896560000001</v>
      </c>
      <c r="E86" s="25">
        <f t="shared" si="7"/>
        <v>3951.5556630000001</v>
      </c>
      <c r="F86" s="25">
        <f t="shared" si="7"/>
        <v>4110.5324959999998</v>
      </c>
      <c r="G86" s="25">
        <f t="shared" si="7"/>
        <v>4689.3075159999999</v>
      </c>
      <c r="H86" s="25">
        <f t="shared" si="7"/>
        <v>5430.5924529999993</v>
      </c>
      <c r="I86" s="25">
        <f t="shared" si="7"/>
        <v>6226.4210810000004</v>
      </c>
      <c r="J86" s="25">
        <f t="shared" si="7"/>
        <v>7104.5739610000001</v>
      </c>
      <c r="K86" s="25">
        <f t="shared" si="7"/>
        <v>7928.9047799999998</v>
      </c>
      <c r="L86" s="25">
        <f t="shared" si="7"/>
        <v>8665.3009719999991</v>
      </c>
      <c r="M86" s="25">
        <f t="shared" si="7"/>
        <v>9784.0808340000003</v>
      </c>
      <c r="N86" s="25">
        <f t="shared" si="7"/>
        <v>10059.210144999999</v>
      </c>
      <c r="O86" s="25">
        <f t="shared" si="7"/>
        <v>10983.450580000001</v>
      </c>
      <c r="P86" s="25">
        <f t="shared" si="7"/>
        <v>11120.565062000001</v>
      </c>
      <c r="Q86" s="25">
        <f t="shared" si="7"/>
        <v>11049.294237</v>
      </c>
      <c r="R86" s="25">
        <f t="shared" si="7"/>
        <v>10959.51051</v>
      </c>
      <c r="S86" s="25">
        <f t="shared" si="7"/>
        <v>12235.568764</v>
      </c>
      <c r="T86" s="25">
        <f t="shared" si="7"/>
        <v>12699.808537000001</v>
      </c>
      <c r="U86" s="25">
        <f t="shared" si="7"/>
        <v>12590.914528000001</v>
      </c>
    </row>
    <row r="87" spans="1:21" x14ac:dyDescent="0.25">
      <c r="A87" s="5" t="s">
        <v>190</v>
      </c>
      <c r="B87" s="30" t="s">
        <v>71</v>
      </c>
      <c r="C87" s="25">
        <f t="shared" si="7"/>
        <v>7186.3149020000001</v>
      </c>
      <c r="D87" s="25">
        <f t="shared" si="7"/>
        <v>7637.6393320000006</v>
      </c>
      <c r="E87" s="25">
        <f t="shared" si="7"/>
        <v>10312.218416</v>
      </c>
      <c r="F87" s="25">
        <f t="shared" si="7"/>
        <v>12565.132040999999</v>
      </c>
      <c r="G87" s="25">
        <f t="shared" si="7"/>
        <v>13454.063328</v>
      </c>
      <c r="H87" s="25">
        <f t="shared" si="7"/>
        <v>14925.504578</v>
      </c>
      <c r="I87" s="25">
        <f t="shared" si="7"/>
        <v>18377.342993999999</v>
      </c>
      <c r="J87" s="25">
        <f t="shared" si="7"/>
        <v>17307.587989</v>
      </c>
      <c r="K87" s="25">
        <f t="shared" si="7"/>
        <v>21183.940205999999</v>
      </c>
      <c r="L87" s="25">
        <f t="shared" si="7"/>
        <v>24454.225363000001</v>
      </c>
      <c r="M87" s="25">
        <f t="shared" si="7"/>
        <v>24322.120709999999</v>
      </c>
      <c r="N87" s="25">
        <f t="shared" si="7"/>
        <v>22249.693416000002</v>
      </c>
      <c r="O87" s="25">
        <f t="shared" si="7"/>
        <v>23438.119070999997</v>
      </c>
      <c r="P87" s="25">
        <f t="shared" si="7"/>
        <v>23060.736182000001</v>
      </c>
      <c r="Q87" s="25">
        <f t="shared" si="7"/>
        <v>21721.213286999999</v>
      </c>
      <c r="R87" s="25">
        <f t="shared" si="7"/>
        <v>20252.0795</v>
      </c>
      <c r="S87" s="25">
        <f t="shared" si="7"/>
        <v>25518.127105</v>
      </c>
      <c r="T87" s="25">
        <f t="shared" si="7"/>
        <v>23656.637283</v>
      </c>
      <c r="U87" s="25">
        <f t="shared" si="7"/>
        <v>25473.898306000003</v>
      </c>
    </row>
    <row r="88" spans="1:21" ht="15.75" thickBot="1" x14ac:dyDescent="0.3">
      <c r="A88" s="5"/>
      <c r="B88" s="32" t="s">
        <v>313</v>
      </c>
      <c r="C88" s="33">
        <f>IF(OR($I$5=22),GETPIVOTDATA("pibpercapita",BASE_percapita!$A$2,"Ano de referência",C$9),SUM(C10:C87))</f>
        <v>27048.996552000011</v>
      </c>
      <c r="D88" s="33">
        <f>IF(OR($I$5=22),GETPIVOTDATA("pibpercapita",BASE_percapita!$A$2,"Ano de referência",D$9),SUM(D10:D87))</f>
        <v>31519.105781999999</v>
      </c>
      <c r="E88" s="33">
        <f>IF(OR($I$5=22),GETPIVOTDATA("pibpercapita",BASE_percapita!$A$2,"Ano de referência",E$9),SUM(E10:E87))</f>
        <v>39732.638403000004</v>
      </c>
      <c r="F88" s="33">
        <f>IF(OR($I$5=22),GETPIVOTDATA("pibpercapita",BASE_percapita!$A$2,"Ano de referência",F$9),SUM(F10:F87))</f>
        <v>47020.587607000001</v>
      </c>
      <c r="G88" s="33">
        <f>IF(OR($I$5=22),GETPIVOTDATA("pibpercapita",BASE_percapita!$A$2,"Ano de referência",G$9),SUM(G10:G87))</f>
        <v>53463.868453000017</v>
      </c>
      <c r="H88" s="33">
        <f>IF(OR($I$5=22),GETPIVOTDATA("pibpercapita",BASE_percapita!$A$2,"Ano de referência",H$9),SUM(H10:H87))</f>
        <v>60658.394970999994</v>
      </c>
      <c r="I88" s="33">
        <f>IF(OR($I$5=22),GETPIVOTDATA("pibpercapita",BASE_percapita!$A$2,"Ano de referência",I$9),SUM(I10:I87))</f>
        <v>72091.158093999999</v>
      </c>
      <c r="J88" s="33">
        <f>IF(OR($I$5=22),GETPIVOTDATA("pibpercapita",BASE_percapita!$A$2,"Ano de referência",J$9),SUM(J10:J87))</f>
        <v>69215.36073</v>
      </c>
      <c r="K88" s="33">
        <f>IF(OR($I$5=22),GETPIVOTDATA("pibpercapita",BASE_percapita!$A$2,"Ano de referência",K$9),SUM(K10:K87))</f>
        <v>85310.284545000002</v>
      </c>
      <c r="L88" s="33">
        <f>IF(OR($I$5=22),GETPIVOTDATA("pibpercapita",BASE_percapita!$A$2,"Ano de referência",L$9),SUM(L10:L87))</f>
        <v>105976.22218500001</v>
      </c>
      <c r="M88" s="33">
        <f>IF(OR($I$5=22),GETPIVOTDATA("pibpercapita",BASE_percapita!$A$2,"Ano de referência",M$9),SUM(M10:M87))</f>
        <v>116850.58054200003</v>
      </c>
      <c r="N88" s="33">
        <f>IF(OR($I$5=22),GETPIVOTDATA("pibpercapita",BASE_percapita!$A$2,"Ano de referência",N$9),SUM(N10:N87))</f>
        <v>117274.34694300001</v>
      </c>
      <c r="O88" s="33">
        <f>IF(OR($I$5=22),GETPIVOTDATA("pibpercapita",BASE_percapita!$A$2,"Ano de referência",O$9),SUM(O10:O87))</f>
        <v>128783.78114700005</v>
      </c>
      <c r="P88" s="33">
        <f>IF(OR($I$5=22),GETPIVOTDATA("pibpercapita",BASE_percapita!$A$2,"Ano de referência",P$9),SUM(P10:P87))</f>
        <v>120365.97991400003</v>
      </c>
      <c r="Q88" s="33">
        <f>IF(OR($I$5=22),GETPIVOTDATA("pibpercapita",BASE_percapita!$A$2,"Ano de referência",Q$9),SUM(Q10:Q87))</f>
        <v>109264.42309299999</v>
      </c>
      <c r="R88" s="33">
        <f>IF(OR($I$5=22),GETPIVOTDATA("pibpercapita",BASE_percapita!$A$2,"Ano de referência",R$9),SUM(R10:R87))</f>
        <v>113399.93678499997</v>
      </c>
      <c r="S88" s="33">
        <f>IF(OR($I$5=22),GETPIVOTDATA("pibpercapita",BASE_percapita!$A$2,"Ano de referência",S$9),SUM(S10:S87))</f>
        <v>137020.05486999999</v>
      </c>
      <c r="T88" s="33">
        <f>IF(OR($I$5=22),GETPIVOTDATA("pibpercapita",BASE_percapita!$A$2,"Ano de referência",T$9),SUM(T10:T87))</f>
        <v>137345.59543100002</v>
      </c>
      <c r="U88" s="33">
        <f>IF(OR($I$5=22),GETPIVOTDATA("pibpercapita",BASE_percapita!$A$2,"Ano de referência",U$9),SUM(U10:U87))</f>
        <v>138445.92236099998</v>
      </c>
    </row>
    <row r="89" spans="1:21" ht="15.75" thickTop="1" x14ac:dyDescent="0.25">
      <c r="B89" t="s">
        <v>207</v>
      </c>
      <c r="C89" s="25"/>
    </row>
  </sheetData>
  <hyperlinks>
    <hyperlink ref="E1" location="Sumário!A1" display="VOLTAR" xr:uid="{00000000-0004-0000-0400-000000000000}"/>
  </hyperlinks>
  <pageMargins left="0.511811024" right="0.511811024" top="0.78740157499999996" bottom="0.78740157499999996" header="0.31496062000000002" footer="0.31496062000000002"/>
  <pageSetup paperSize="130" orientation="portrait" r:id="rId1"/>
  <ignoredErrors>
    <ignoredError sqref="A10:A87" numberStoredAsText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Drop Down 1">
              <controlPr defaultSize="0" autoLine="0" autoPict="0">
                <anchor>
                  <from>
                    <xdr:col>1</xdr:col>
                    <xdr:colOff>123825</xdr:colOff>
                    <xdr:row>3</xdr:row>
                    <xdr:rowOff>9525</xdr:rowOff>
                  </from>
                  <to>
                    <xdr:col>4</xdr:col>
                    <xdr:colOff>495300</xdr:colOff>
                    <xdr:row>4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ilha6"/>
  <dimension ref="A1:AA100"/>
  <sheetViews>
    <sheetView showGridLines="0" zoomScale="85" zoomScaleNormal="85" workbookViewId="0">
      <pane xSplit="2" ySplit="9" topLeftCell="J10" activePane="bottomRight" state="frozen"/>
      <selection activeCell="P9" sqref="P9"/>
      <selection pane="topRight" activeCell="P9" sqref="P9"/>
      <selection pane="bottomLeft" activeCell="P9" sqref="P9"/>
      <selection pane="bottomRight"/>
    </sheetView>
  </sheetViews>
  <sheetFormatPr defaultRowHeight="15" x14ac:dyDescent="0.25"/>
  <cols>
    <col min="1" max="1" width="3.7109375" customWidth="1"/>
    <col min="2" max="2" width="25.28515625" customWidth="1"/>
    <col min="3" max="6" width="13.7109375" customWidth="1"/>
    <col min="7" max="17" width="12.42578125" customWidth="1"/>
    <col min="18" max="18" width="10.28515625" bestFit="1" customWidth="1"/>
    <col min="19" max="20" width="11" bestFit="1" customWidth="1"/>
    <col min="21" max="21" width="10.28515625" bestFit="1" customWidth="1"/>
  </cols>
  <sheetData>
    <row r="1" spans="1:26" ht="23.25" x14ac:dyDescent="0.35">
      <c r="A1" s="22" t="s">
        <v>276</v>
      </c>
      <c r="F1" s="116" t="s">
        <v>325</v>
      </c>
      <c r="G1" s="5"/>
      <c r="H1" s="28"/>
      <c r="I1" s="28"/>
      <c r="J1" s="28"/>
      <c r="K1" s="28"/>
      <c r="L1" s="28"/>
      <c r="M1" s="28"/>
      <c r="N1" s="28"/>
      <c r="O1" s="28"/>
      <c r="P1" s="67"/>
      <c r="Q1" s="67"/>
      <c r="R1" s="67"/>
    </row>
    <row r="2" spans="1:26" x14ac:dyDescent="0.25">
      <c r="F2" s="67"/>
      <c r="G2" s="5"/>
      <c r="H2" s="5"/>
      <c r="I2" s="5"/>
      <c r="J2" s="5"/>
      <c r="K2" s="5"/>
      <c r="L2" s="5"/>
      <c r="M2" s="28"/>
      <c r="N2" s="28"/>
      <c r="O2" s="28"/>
      <c r="P2" s="67"/>
      <c r="Q2" s="67"/>
      <c r="R2" s="67"/>
    </row>
    <row r="3" spans="1:26" x14ac:dyDescent="0.25">
      <c r="B3" s="37" t="s">
        <v>229</v>
      </c>
      <c r="C3" s="36"/>
      <c r="D3" s="36"/>
      <c r="E3" s="36"/>
      <c r="F3" s="67"/>
      <c r="G3" s="5"/>
      <c r="H3" s="5"/>
      <c r="I3" s="5"/>
      <c r="J3" s="5"/>
      <c r="K3" s="5"/>
      <c r="L3" s="5"/>
      <c r="M3" s="28"/>
      <c r="N3" s="28"/>
      <c r="O3" s="28"/>
      <c r="P3" s="67"/>
      <c r="Q3" s="67"/>
      <c r="R3" s="67"/>
    </row>
    <row r="4" spans="1:26" x14ac:dyDescent="0.25">
      <c r="B4" s="36"/>
      <c r="C4" s="36"/>
      <c r="D4" s="36"/>
      <c r="E4" s="36"/>
      <c r="F4" s="67"/>
      <c r="G4" s="5"/>
      <c r="H4" s="5" t="s">
        <v>226</v>
      </c>
      <c r="I4" s="5" t="s">
        <v>214</v>
      </c>
      <c r="J4" s="5" t="s">
        <v>228</v>
      </c>
      <c r="K4" s="5"/>
      <c r="L4" s="5"/>
      <c r="M4" s="28"/>
      <c r="N4" s="28"/>
      <c r="O4" s="28"/>
      <c r="P4" s="67"/>
      <c r="Q4" s="67"/>
      <c r="R4" s="67"/>
    </row>
    <row r="5" spans="1:26" x14ac:dyDescent="0.25">
      <c r="B5" s="36"/>
      <c r="C5" s="36"/>
      <c r="D5" s="36"/>
      <c r="E5" s="36"/>
      <c r="F5" s="67"/>
      <c r="G5" s="5" t="s">
        <v>210</v>
      </c>
      <c r="H5" s="5">
        <v>7</v>
      </c>
      <c r="I5" s="5">
        <f>VLOOKUP(H5,Nomes!K2:M10,3,FALSE)</f>
        <v>20</v>
      </c>
      <c r="J5" s="5" t="str">
        <f>VLOOKUP(H5,Nomes!K2:L10,2,FALSE)</f>
        <v xml:space="preserve">Produto Interno Bruto a preços correntes
</v>
      </c>
      <c r="K5" s="5" t="str">
        <f>IF(I5=22,"PIB per capita","Arrecadação per capita")</f>
        <v>Arrecadação per capita</v>
      </c>
      <c r="L5" s="5"/>
      <c r="M5" s="28"/>
      <c r="N5" s="28"/>
      <c r="O5" s="28"/>
      <c r="P5" s="67"/>
      <c r="Q5" s="67"/>
      <c r="R5" s="67"/>
    </row>
    <row r="6" spans="1:26" x14ac:dyDescent="0.25">
      <c r="F6" s="67"/>
      <c r="G6" s="5"/>
      <c r="H6" s="5"/>
      <c r="I6" s="5"/>
      <c r="J6" s="5"/>
      <c r="K6" s="5"/>
      <c r="L6" s="5"/>
      <c r="M6" s="28"/>
      <c r="N6" s="28"/>
      <c r="O6" s="28"/>
      <c r="P6" s="67"/>
      <c r="Q6" s="67"/>
      <c r="R6" s="67"/>
    </row>
    <row r="7" spans="1:26" ht="18.75" x14ac:dyDescent="0.3">
      <c r="B7" s="64" t="s">
        <v>235</v>
      </c>
      <c r="F7" s="67"/>
      <c r="G7" s="5"/>
      <c r="H7" s="5"/>
      <c r="I7" s="5"/>
      <c r="J7" s="5"/>
      <c r="K7" s="5"/>
      <c r="L7" s="5"/>
      <c r="M7" s="28"/>
      <c r="N7" s="28"/>
      <c r="O7" s="28"/>
      <c r="P7" s="67"/>
      <c r="Q7" s="67"/>
      <c r="R7" s="67"/>
    </row>
    <row r="8" spans="1:26" ht="18.75" x14ac:dyDescent="0.3">
      <c r="B8" s="64" t="str">
        <f>CONCATENATE(J5," - 2002 a 2020")</f>
        <v>Produto Interno Bruto a preços correntes
 - 2002 a 2020</v>
      </c>
      <c r="C8" s="64"/>
      <c r="D8" s="64"/>
      <c r="E8" s="64"/>
      <c r="F8" s="64"/>
      <c r="G8" s="64"/>
      <c r="H8" s="64"/>
      <c r="I8" s="64"/>
      <c r="J8" s="64"/>
      <c r="O8" s="35"/>
      <c r="R8" s="35"/>
      <c r="S8" s="35"/>
      <c r="U8" s="35" t="str">
        <f>IF(L5=26,"Mil pessoas",VLOOKUP($I$5,Nomes!$M$2:$O$10,3,FALSE))</f>
        <v>Milhões R$</v>
      </c>
      <c r="V8" s="28"/>
      <c r="W8" s="28"/>
      <c r="X8" s="67"/>
      <c r="Y8" s="67"/>
      <c r="Z8" s="67"/>
    </row>
    <row r="9" spans="1:26" x14ac:dyDescent="0.25">
      <c r="A9" s="5"/>
      <c r="B9" s="29" t="s">
        <v>255</v>
      </c>
      <c r="C9" s="29">
        <v>2002</v>
      </c>
      <c r="D9" s="29">
        <v>2003</v>
      </c>
      <c r="E9" s="29">
        <v>2004</v>
      </c>
      <c r="F9" s="29">
        <v>2005</v>
      </c>
      <c r="G9" s="29">
        <v>2006</v>
      </c>
      <c r="H9" s="29">
        <v>2007</v>
      </c>
      <c r="I9" s="29">
        <v>2008</v>
      </c>
      <c r="J9" s="29">
        <v>2009</v>
      </c>
      <c r="K9" s="29">
        <v>2010</v>
      </c>
      <c r="L9" s="29">
        <v>2011</v>
      </c>
      <c r="M9" s="102">
        <v>2012</v>
      </c>
      <c r="N9" s="102">
        <v>2013</v>
      </c>
      <c r="O9" s="102">
        <v>2014</v>
      </c>
      <c r="P9" s="102">
        <v>2015</v>
      </c>
      <c r="Q9" s="102">
        <v>2016</v>
      </c>
      <c r="R9" s="102">
        <v>2017</v>
      </c>
      <c r="S9" s="102">
        <v>2018</v>
      </c>
      <c r="T9" s="102">
        <v>2019</v>
      </c>
      <c r="U9" s="102">
        <v>2020</v>
      </c>
      <c r="V9" s="28"/>
      <c r="W9" s="28"/>
      <c r="X9" s="67"/>
      <c r="Y9" s="67"/>
      <c r="Z9" s="67"/>
    </row>
    <row r="10" spans="1:26" x14ac:dyDescent="0.25">
      <c r="A10" s="5"/>
      <c r="B10" s="62" t="s">
        <v>240</v>
      </c>
      <c r="C10" s="61">
        <f>IF(OR($I$5=22),GETPIVOTDATA(TEXT($K$5,),BASE_percapita!$A$2,"Ano de referência",C$9,"Nome da Microrregião ES",$B10),SUM('Tabela 3'!C11:C17))</f>
        <v>16961.903822</v>
      </c>
      <c r="D10" s="61">
        <f>IF(OR($I$5=22),GETPIVOTDATA(TEXT($K$5,),BASE_percapita!$A$2,"Ano de referência",D$9,"Nome da Microrregião ES",$B10),SUM('Tabela 3'!D11:D17))</f>
        <v>19436.273177999999</v>
      </c>
      <c r="E10" s="61">
        <f>IF(OR($I$5=22),GETPIVOTDATA(TEXT($K$5,),BASE_percapita!$A$2,"Ano de referência",E$9,"Nome da Microrregião ES",$B10),SUM('Tabela 3'!E11:E17))</f>
        <v>25489.254788999999</v>
      </c>
      <c r="F10" s="61">
        <f>IF(OR($I$5=22),GETPIVOTDATA(TEXT($K$5,),BASE_percapita!$A$2,"Ano de referência",F$9,"Nome da Microrregião ES",$B10),SUM('Tabela 3'!F11:F17))</f>
        <v>29348.062474999999</v>
      </c>
      <c r="G10" s="61">
        <f>IF(OR($I$5=22),GETPIVOTDATA(TEXT($K$5,),BASE_percapita!$A$2,"Ano de referência",G$9,"Nome da Microrregião ES",$B10),SUM('Tabela 3'!G11:G17))</f>
        <v>33213.767590999996</v>
      </c>
      <c r="H10" s="61">
        <f>IF(OR($I$5=22),GETPIVOTDATA(TEXT($K$5,),BASE_percapita!$A$2,"Ano de referência",H$9,"Nome da Microrregião ES",$B10),SUM('Tabela 3'!H11:H17))</f>
        <v>37242.188851999999</v>
      </c>
      <c r="I10" s="61">
        <f>IF(OR($I$5=22),GETPIVOTDATA(TEXT($K$5,),BASE_percapita!$A$2,"Ano de referência",I$9,"Nome da Microrregião ES",$B10),SUM('Tabela 3'!I11:I17))</f>
        <v>43520.806935000001</v>
      </c>
      <c r="J10" s="61">
        <f>IF(OR($I$5=22),GETPIVOTDATA(TEXT($K$5,),BASE_percapita!$A$2,"Ano de referência",J$9,"Nome da Microrregião ES",$B10),SUM('Tabela 3'!J11:J17))</f>
        <v>42167.122808</v>
      </c>
      <c r="K10" s="61">
        <f>IF(OR($I$5=22),GETPIVOTDATA(TEXT($K$5,),BASE_percapita!$A$2,"Ano de referência",K$9,"Nome da Microrregião ES",$B10),SUM('Tabela 3'!K11:K17))</f>
        <v>49879.548317000001</v>
      </c>
      <c r="L10" s="61">
        <f>IF(OR($I$5=22),GETPIVOTDATA(TEXT($K$5,),BASE_percapita!$A$2,"Ano de referência",L$9,"Nome da Microrregião ES",$B10),SUM('Tabela 3'!L11:L17))</f>
        <v>56415.992419999995</v>
      </c>
      <c r="M10" s="103">
        <f>IF(OR($I$5=22),GETPIVOTDATA(TEXT($K$5,),BASE_percapita!$A$2,"Ano de referência",M$9,"Nome da Microrregião ES",$B10),SUM('Tabela 3'!M11:M17))</f>
        <v>59343.772855000003</v>
      </c>
      <c r="N10" s="103">
        <f>IF(OR($I$5=22,$I$5=23),GETPIVOTDATA(TEXT($K$5,),BASE_percapita!$A$2,"Ano de referência",N$9,"Nome da Microrregião ES",$B10),SUM('Tabela 3'!N11:N17))</f>
        <v>58491.979765000004</v>
      </c>
      <c r="O10" s="103">
        <f>IF(OR($I$5=22,$I$5=23),GETPIVOTDATA(TEXT($K$5,),BASE_percapita!$A$2,"Ano de referência",O$9,"Nome da Microrregião ES",$B10),SUM('Tabela 3'!O11:O17))</f>
        <v>64457.604145999998</v>
      </c>
      <c r="P10" s="103">
        <f>IF(OR($I$5=22,$I$5=23),GETPIVOTDATA(TEXT($K$5,),BASE_percapita!$A$2,"Ano de referência",P$9,"Nome da Microrregião ES",$B10),SUM('Tabela 3'!P11:P17))</f>
        <v>64352.017035999997</v>
      </c>
      <c r="Q10" s="103">
        <f>IF(OR($I$5=22,$I$5=23),GETPIVOTDATA(TEXT($K$5,),BASE_percapita!$A$2,"Ano de referência",Q$9,"Nome da Microrregião ES",$B10),SUM('Tabela 3'!Q11:Q17))</f>
        <v>63033.215312</v>
      </c>
      <c r="R10" s="103">
        <f>IF(OR($I$5=22,$I$5=23),GETPIVOTDATA(TEXT($K$5,),BASE_percapita!$A$2,"Ano de referência",R$9,"Nome da Microrregião ES",$B10),SUM('Tabela 3'!R11:R17))</f>
        <v>62534.722421999999</v>
      </c>
      <c r="S10" s="103">
        <f>IF(OR($I$5=22,$I$5=23),GETPIVOTDATA(TEXT($K$5,),BASE_percapita!$A$2,"Ano de referência",S$9,"Nome da Microrregião ES",$B10),SUM('Tabela 3'!S11:S17))</f>
        <v>77421.545534000004</v>
      </c>
      <c r="T10" s="103">
        <f>IF(OR($I$5=22,$I$5=23),GETPIVOTDATA(TEXT($K$5,),BASE_percapita!$A$2,"Ano de referência",T$9,"Nome da Microrregião ES",$B10),SUM('Tabela 3'!T11:T17))</f>
        <v>76353.658500000005</v>
      </c>
      <c r="U10" s="103">
        <f>IF(OR($I$5=22,$I$5=23),GETPIVOTDATA(TEXT($K$5,),BASE_percapita!$A$2,"Ano de referência",U$9,"Nome da Microrregião ES",$B10),SUM('Tabela 3'!U11:U17))</f>
        <v>79706.851737000019</v>
      </c>
    </row>
    <row r="11" spans="1:26" x14ac:dyDescent="0.25">
      <c r="A11" s="5" t="str">
        <f>VLOOKUP(B11,Nomes!$H$2:$J$79,3,FALSE)</f>
        <v>3201308</v>
      </c>
      <c r="B11" s="60" t="s">
        <v>68</v>
      </c>
      <c r="C11" s="31">
        <f t="shared" ref="C11:K11" si="0">IF(OR($I$5=22,$I$5=23),VLOOKUP($A11&amp;C$9,Base,$I$5,FALSE),VLOOKUP($A11&amp;C$9,Base,$I$5,FALSE)/1000)</f>
        <v>1623.40771</v>
      </c>
      <c r="D11" s="31">
        <f t="shared" si="0"/>
        <v>1920.5926420000001</v>
      </c>
      <c r="E11" s="31">
        <f t="shared" si="0"/>
        <v>2378.407236</v>
      </c>
      <c r="F11" s="31">
        <f t="shared" si="0"/>
        <v>2950.0962480000003</v>
      </c>
      <c r="G11" s="31">
        <f t="shared" si="0"/>
        <v>2965.0406410000001</v>
      </c>
      <c r="H11" s="31">
        <f t="shared" si="0"/>
        <v>3619.4145269999999</v>
      </c>
      <c r="I11" s="31">
        <f t="shared" si="0"/>
        <v>4418.5815069999999</v>
      </c>
      <c r="J11" s="31">
        <f t="shared" si="0"/>
        <v>4374.0771430000004</v>
      </c>
      <c r="K11" s="31">
        <f t="shared" si="0"/>
        <v>5211.1832770000001</v>
      </c>
      <c r="L11" s="31">
        <f t="shared" ref="K11:M17" si="1">IF(OR($I$5=22,$I$5=23),VLOOKUP($A11&amp;L$9,Base,$I$5,FALSE),VLOOKUP($A11&amp;L$9,Base,$I$5,FALSE)/1000)</f>
        <v>6231.4198030000007</v>
      </c>
      <c r="M11" s="100">
        <f t="shared" si="1"/>
        <v>6878.0121390000004</v>
      </c>
      <c r="N11" s="100">
        <f t="shared" ref="N11:U17" si="2">IF(OR($I$5=22,$I$5=23),VLOOKUP($A11&amp;N$9,Base,$I$5,FALSE),VLOOKUP($A11&amp;N$9,Base,$I$5,FALSE)/1000)</f>
        <v>6902.2139000000006</v>
      </c>
      <c r="O11" s="100">
        <f t="shared" si="2"/>
        <v>8525.6550319999988</v>
      </c>
      <c r="P11" s="100">
        <f t="shared" si="2"/>
        <v>8093.570514</v>
      </c>
      <c r="Q11" s="100">
        <f t="shared" si="2"/>
        <v>7400.6544009999998</v>
      </c>
      <c r="R11" s="100">
        <f t="shared" si="2"/>
        <v>8002.89876</v>
      </c>
      <c r="S11" s="100">
        <f t="shared" si="2"/>
        <v>9404.3365629999989</v>
      </c>
      <c r="T11" s="100">
        <f t="shared" si="2"/>
        <v>9962.7119509999993</v>
      </c>
      <c r="U11" s="100">
        <f t="shared" si="2"/>
        <v>10225.381601999999</v>
      </c>
    </row>
    <row r="12" spans="1:26" x14ac:dyDescent="0.25">
      <c r="A12" s="5" t="str">
        <f>VLOOKUP(B12,Nomes!$H$2:$J$79,3,FALSE)</f>
        <v>3202207</v>
      </c>
      <c r="B12" s="59" t="s">
        <v>90</v>
      </c>
      <c r="C12" s="25">
        <f t="shared" ref="C12:J17" si="3">IF(OR($I$5=22,$I$5=23),VLOOKUP($A12&amp;C$9,Base,$I$5,FALSE),VLOOKUP($A12&amp;C$9,Base,$I$5,FALSE)/1000)</f>
        <v>76.338270999999992</v>
      </c>
      <c r="D12" s="25">
        <f t="shared" si="3"/>
        <v>81.967554000000007</v>
      </c>
      <c r="E12" s="25">
        <f t="shared" si="3"/>
        <v>120.90042800000001</v>
      </c>
      <c r="F12" s="25">
        <f t="shared" si="3"/>
        <v>125.896372</v>
      </c>
      <c r="G12" s="25">
        <f t="shared" si="3"/>
        <v>328.97050899999999</v>
      </c>
      <c r="H12" s="25">
        <f t="shared" si="3"/>
        <v>365.50560899999999</v>
      </c>
      <c r="I12" s="25">
        <f t="shared" si="3"/>
        <v>394.02366999999998</v>
      </c>
      <c r="J12" s="25">
        <f t="shared" si="3"/>
        <v>264.38756000000001</v>
      </c>
      <c r="K12" s="25">
        <f t="shared" si="1"/>
        <v>377.891255</v>
      </c>
      <c r="L12" s="25">
        <f t="shared" si="1"/>
        <v>451.57667800000002</v>
      </c>
      <c r="M12" s="99">
        <f t="shared" si="1"/>
        <v>427.32469900000001</v>
      </c>
      <c r="N12" s="99">
        <f t="shared" si="2"/>
        <v>463.41929999999996</v>
      </c>
      <c r="O12" s="99">
        <f t="shared" si="2"/>
        <v>455.31952000000001</v>
      </c>
      <c r="P12" s="99">
        <f t="shared" si="2"/>
        <v>433.49225000000001</v>
      </c>
      <c r="Q12" s="99">
        <f t="shared" si="2"/>
        <v>367.80196599999999</v>
      </c>
      <c r="R12" s="99">
        <f t="shared" si="2"/>
        <v>421.89201600000001</v>
      </c>
      <c r="S12" s="99">
        <f t="shared" si="2"/>
        <v>447.40893800000003</v>
      </c>
      <c r="T12" s="99">
        <f t="shared" si="2"/>
        <v>404.43531899999999</v>
      </c>
      <c r="U12" s="99">
        <f t="shared" si="2"/>
        <v>402.65630599999997</v>
      </c>
    </row>
    <row r="13" spans="1:26" x14ac:dyDescent="0.25">
      <c r="A13" s="5" t="str">
        <f>VLOOKUP(B13,Nomes!$H$2:$J$79,3,FALSE)</f>
        <v>3202405</v>
      </c>
      <c r="B13" s="60" t="s">
        <v>38</v>
      </c>
      <c r="C13" s="31">
        <f t="shared" si="3"/>
        <v>453.16835200000003</v>
      </c>
      <c r="D13" s="31">
        <f t="shared" si="3"/>
        <v>490.59070800000001</v>
      </c>
      <c r="E13" s="31">
        <f t="shared" si="3"/>
        <v>588.18392900000003</v>
      </c>
      <c r="F13" s="31">
        <f t="shared" si="3"/>
        <v>655.94388900000001</v>
      </c>
      <c r="G13" s="31">
        <f t="shared" si="3"/>
        <v>841.75766099999998</v>
      </c>
      <c r="H13" s="31">
        <f t="shared" si="3"/>
        <v>852.61248899999998</v>
      </c>
      <c r="I13" s="31">
        <f t="shared" si="3"/>
        <v>946.00551199999995</v>
      </c>
      <c r="J13" s="31">
        <f t="shared" si="3"/>
        <v>1143.493874</v>
      </c>
      <c r="K13" s="31">
        <f t="shared" si="1"/>
        <v>1281.845689</v>
      </c>
      <c r="L13" s="31">
        <f t="shared" si="1"/>
        <v>1402.8533870000001</v>
      </c>
      <c r="M13" s="100">
        <f t="shared" si="1"/>
        <v>1643.264956</v>
      </c>
      <c r="N13" s="100">
        <f t="shared" si="2"/>
        <v>1805.131382</v>
      </c>
      <c r="O13" s="100">
        <f t="shared" si="2"/>
        <v>1901.6522909999999</v>
      </c>
      <c r="P13" s="100">
        <f t="shared" si="2"/>
        <v>2045.1196200000002</v>
      </c>
      <c r="Q13" s="100">
        <f t="shared" si="2"/>
        <v>2080.765801</v>
      </c>
      <c r="R13" s="100">
        <f t="shared" si="2"/>
        <v>2161.063991</v>
      </c>
      <c r="S13" s="100">
        <f t="shared" si="2"/>
        <v>2159.9927030000003</v>
      </c>
      <c r="T13" s="100">
        <f t="shared" si="2"/>
        <v>2368.7296379999998</v>
      </c>
      <c r="U13" s="100">
        <f t="shared" si="2"/>
        <v>2315.1939520000001</v>
      </c>
    </row>
    <row r="14" spans="1:26" x14ac:dyDescent="0.25">
      <c r="A14" s="5" t="str">
        <f>VLOOKUP(B14,Nomes!$H$2:$J$79,3,FALSE)</f>
        <v>3205002</v>
      </c>
      <c r="B14" s="59" t="s">
        <v>175</v>
      </c>
      <c r="C14" s="25">
        <f t="shared" si="3"/>
        <v>4507.9349540000003</v>
      </c>
      <c r="D14" s="25">
        <f t="shared" si="3"/>
        <v>5554.2762539999994</v>
      </c>
      <c r="E14" s="25">
        <f t="shared" si="3"/>
        <v>7630.5604919999996</v>
      </c>
      <c r="F14" s="25">
        <f t="shared" si="3"/>
        <v>8333.2508340000004</v>
      </c>
      <c r="G14" s="25">
        <f t="shared" si="3"/>
        <v>10370.598830000001</v>
      </c>
      <c r="H14" s="25">
        <f t="shared" si="3"/>
        <v>11417.734665999998</v>
      </c>
      <c r="I14" s="25">
        <f t="shared" si="3"/>
        <v>12387.808497</v>
      </c>
      <c r="J14" s="25">
        <f t="shared" si="3"/>
        <v>11094.282647</v>
      </c>
      <c r="K14" s="25">
        <f t="shared" si="1"/>
        <v>13048.176078</v>
      </c>
      <c r="L14" s="25">
        <f t="shared" si="1"/>
        <v>14138.906906</v>
      </c>
      <c r="M14" s="99">
        <f t="shared" si="1"/>
        <v>14972.672114999999</v>
      </c>
      <c r="N14" s="99">
        <f t="shared" si="2"/>
        <v>15462.603744</v>
      </c>
      <c r="O14" s="99">
        <f t="shared" si="2"/>
        <v>17544.181989000001</v>
      </c>
      <c r="P14" s="99">
        <f t="shared" si="2"/>
        <v>17788.223943000001</v>
      </c>
      <c r="Q14" s="99">
        <f t="shared" si="2"/>
        <v>18331.285111000001</v>
      </c>
      <c r="R14" s="99">
        <f t="shared" si="2"/>
        <v>18595.238649999999</v>
      </c>
      <c r="S14" s="99">
        <f t="shared" si="2"/>
        <v>25025.755422999999</v>
      </c>
      <c r="T14" s="99">
        <f t="shared" si="2"/>
        <v>24321.132147999997</v>
      </c>
      <c r="U14" s="99">
        <f t="shared" si="2"/>
        <v>25079.657168000002</v>
      </c>
    </row>
    <row r="15" spans="1:26" x14ac:dyDescent="0.25">
      <c r="A15" s="5" t="str">
        <f>VLOOKUP(B15,Nomes!$H$2:$J$79,3,FALSE)</f>
        <v>3205101</v>
      </c>
      <c r="B15" s="60" t="s">
        <v>183</v>
      </c>
      <c r="C15" s="31">
        <f t="shared" si="3"/>
        <v>353.19654300000002</v>
      </c>
      <c r="D15" s="31">
        <f t="shared" si="3"/>
        <v>477.61703199999999</v>
      </c>
      <c r="E15" s="31">
        <f t="shared" si="3"/>
        <v>507.42862500000001</v>
      </c>
      <c r="F15" s="31">
        <f t="shared" si="3"/>
        <v>607.21059500000001</v>
      </c>
      <c r="G15" s="31">
        <f t="shared" si="3"/>
        <v>564.02910600000007</v>
      </c>
      <c r="H15" s="31">
        <f t="shared" si="3"/>
        <v>630.82452999999998</v>
      </c>
      <c r="I15" s="31">
        <f t="shared" si="3"/>
        <v>770.62367400000005</v>
      </c>
      <c r="J15" s="31">
        <f t="shared" si="3"/>
        <v>878.71963399999993</v>
      </c>
      <c r="K15" s="31">
        <f t="shared" si="1"/>
        <v>847.607032</v>
      </c>
      <c r="L15" s="31">
        <f t="shared" si="1"/>
        <v>1071.7093110000001</v>
      </c>
      <c r="M15" s="100">
        <f t="shared" si="1"/>
        <v>1316.2974019999999</v>
      </c>
      <c r="N15" s="100">
        <f t="shared" si="2"/>
        <v>1549.7078779999999</v>
      </c>
      <c r="O15" s="100">
        <f t="shared" si="2"/>
        <v>1609.2256629999999</v>
      </c>
      <c r="P15" s="100">
        <f t="shared" si="2"/>
        <v>1810.309465</v>
      </c>
      <c r="Q15" s="100">
        <f t="shared" si="2"/>
        <v>2082.2005090000002</v>
      </c>
      <c r="R15" s="100">
        <f t="shared" si="2"/>
        <v>2142.0389949999999</v>
      </c>
      <c r="S15" s="100">
        <f t="shared" si="2"/>
        <v>2630.3560380000004</v>
      </c>
      <c r="T15" s="100">
        <f t="shared" si="2"/>
        <v>2940.2036239999998</v>
      </c>
      <c r="U15" s="100">
        <f t="shared" si="2"/>
        <v>3619.1498750000001</v>
      </c>
    </row>
    <row r="16" spans="1:26" x14ac:dyDescent="0.25">
      <c r="A16" s="5" t="str">
        <f>VLOOKUP(B16,Nomes!$H$2:$J$79,3,FALSE)</f>
        <v>3205200</v>
      </c>
      <c r="B16" s="59" t="s">
        <v>189</v>
      </c>
      <c r="C16" s="25">
        <f t="shared" si="3"/>
        <v>2761.5430899999997</v>
      </c>
      <c r="D16" s="25">
        <f t="shared" si="3"/>
        <v>3273.5896560000001</v>
      </c>
      <c r="E16" s="25">
        <f t="shared" si="3"/>
        <v>3951.5556630000001</v>
      </c>
      <c r="F16" s="25">
        <f t="shared" si="3"/>
        <v>4110.5324959999998</v>
      </c>
      <c r="G16" s="25">
        <f t="shared" si="3"/>
        <v>4689.3075159999999</v>
      </c>
      <c r="H16" s="25">
        <f t="shared" si="3"/>
        <v>5430.5924529999993</v>
      </c>
      <c r="I16" s="25">
        <f t="shared" si="3"/>
        <v>6226.4210810000004</v>
      </c>
      <c r="J16" s="25">
        <f t="shared" si="3"/>
        <v>7104.5739610000001</v>
      </c>
      <c r="K16" s="25">
        <f t="shared" si="1"/>
        <v>7928.9047799999998</v>
      </c>
      <c r="L16" s="25">
        <f t="shared" si="1"/>
        <v>8665.3009719999991</v>
      </c>
      <c r="M16" s="99">
        <f t="shared" si="1"/>
        <v>9784.0808340000003</v>
      </c>
      <c r="N16" s="99">
        <f t="shared" si="2"/>
        <v>10059.210144999999</v>
      </c>
      <c r="O16" s="99">
        <f t="shared" si="2"/>
        <v>10983.450580000001</v>
      </c>
      <c r="P16" s="99">
        <f t="shared" si="2"/>
        <v>11120.565062000001</v>
      </c>
      <c r="Q16" s="99">
        <f t="shared" si="2"/>
        <v>11049.294237</v>
      </c>
      <c r="R16" s="99">
        <f t="shared" si="2"/>
        <v>10959.51051</v>
      </c>
      <c r="S16" s="99">
        <f t="shared" si="2"/>
        <v>12235.568764</v>
      </c>
      <c r="T16" s="99">
        <f t="shared" si="2"/>
        <v>12699.808537000001</v>
      </c>
      <c r="U16" s="99">
        <f t="shared" si="2"/>
        <v>12590.914528000001</v>
      </c>
    </row>
    <row r="17" spans="1:21" x14ac:dyDescent="0.25">
      <c r="A17" s="5" t="str">
        <f>VLOOKUP(B17,Nomes!$H$2:$J$79,3,FALSE)</f>
        <v>3205309</v>
      </c>
      <c r="B17" s="60" t="s">
        <v>71</v>
      </c>
      <c r="C17" s="31">
        <f t="shared" si="3"/>
        <v>7186.3149020000001</v>
      </c>
      <c r="D17" s="31">
        <f t="shared" si="3"/>
        <v>7637.6393320000006</v>
      </c>
      <c r="E17" s="31">
        <f t="shared" si="3"/>
        <v>10312.218416</v>
      </c>
      <c r="F17" s="31">
        <f t="shared" si="3"/>
        <v>12565.132040999999</v>
      </c>
      <c r="G17" s="31">
        <f t="shared" si="3"/>
        <v>13454.063328</v>
      </c>
      <c r="H17" s="31">
        <f t="shared" si="3"/>
        <v>14925.504578</v>
      </c>
      <c r="I17" s="31">
        <f t="shared" si="3"/>
        <v>18377.342993999999</v>
      </c>
      <c r="J17" s="31">
        <f t="shared" si="3"/>
        <v>17307.587989</v>
      </c>
      <c r="K17" s="31">
        <f t="shared" si="1"/>
        <v>21183.940205999999</v>
      </c>
      <c r="L17" s="31">
        <f t="shared" si="1"/>
        <v>24454.225363000001</v>
      </c>
      <c r="M17" s="100">
        <f t="shared" si="1"/>
        <v>24322.120709999999</v>
      </c>
      <c r="N17" s="100">
        <f t="shared" si="2"/>
        <v>22249.693416000002</v>
      </c>
      <c r="O17" s="100">
        <f t="shared" si="2"/>
        <v>23438.119070999997</v>
      </c>
      <c r="P17" s="100">
        <f t="shared" si="2"/>
        <v>23060.736182000001</v>
      </c>
      <c r="Q17" s="100">
        <f t="shared" si="2"/>
        <v>21721.213286999999</v>
      </c>
      <c r="R17" s="100">
        <f t="shared" si="2"/>
        <v>20252.0795</v>
      </c>
      <c r="S17" s="100">
        <f t="shared" si="2"/>
        <v>25518.127105</v>
      </c>
      <c r="T17" s="100">
        <f t="shared" si="2"/>
        <v>23656.637283</v>
      </c>
      <c r="U17" s="100">
        <f t="shared" si="2"/>
        <v>25473.898306000003</v>
      </c>
    </row>
    <row r="18" spans="1:21" x14ac:dyDescent="0.25">
      <c r="A18" s="5"/>
      <c r="B18" s="62" t="s">
        <v>241</v>
      </c>
      <c r="C18" s="61">
        <f>IF(OR($I$5=22),GETPIVOTDATA(TEXT($K$5,),BASE_percapita!$A$2,"Ano de referência",C$9,"Nome da Microrregião ES",$B18),SUM('Tabela 3'!C19:C23))</f>
        <v>400.08833100000004</v>
      </c>
      <c r="D18" s="61">
        <f>IF(OR($I$5=22),GETPIVOTDATA(TEXT($K$5,),BASE_percapita!$A$2,"Ano de referência",D$9,"Nome da Microrregião ES",$B18),SUM('Tabela 3'!D19:D23))</f>
        <v>466.54634199999998</v>
      </c>
      <c r="E18" s="61">
        <f>IF(OR($I$5=22),GETPIVOTDATA(TEXT($K$5,),BASE_percapita!$A$2,"Ano de referência",E$9,"Nome da Microrregião ES",$B18),SUM('Tabela 3'!E19:E23))</f>
        <v>530.65870200000006</v>
      </c>
      <c r="F18" s="61">
        <f>IF(OR($I$5=22),GETPIVOTDATA(TEXT($K$5,),BASE_percapita!$A$2,"Ano de referência",F$9,"Nome da Microrregião ES",$B18),SUM('Tabela 3'!F19:F23))</f>
        <v>637.87958700000001</v>
      </c>
      <c r="G18" s="61">
        <f>IF(OR($I$5=22),GETPIVOTDATA(TEXT($K$5,),BASE_percapita!$A$2,"Ano de referência",G$9,"Nome da Microrregião ES",$B18),SUM('Tabela 3'!G19:G23))</f>
        <v>718.24578600000007</v>
      </c>
      <c r="H18" s="61">
        <f>IF(OR($I$5=22),GETPIVOTDATA(TEXT($K$5,),BASE_percapita!$A$2,"Ano de referência",H$9,"Nome da Microrregião ES",$B18),SUM('Tabela 3'!H19:H23))</f>
        <v>757.85364499999991</v>
      </c>
      <c r="I18" s="61">
        <f>IF(OR($I$5=22),GETPIVOTDATA(TEXT($K$5,),BASE_percapita!$A$2,"Ano de referência",I$9,"Nome da Microrregião ES",$B18),SUM('Tabela 3'!I19:I23))</f>
        <v>897.38007600000003</v>
      </c>
      <c r="J18" s="61">
        <f>IF(OR($I$5=22),GETPIVOTDATA(TEXT($K$5,),BASE_percapita!$A$2,"Ano de referência",J$9,"Nome da Microrregião ES",$B18),SUM('Tabela 3'!J19:J23))</f>
        <v>1038.324177</v>
      </c>
      <c r="K18" s="61">
        <f>IF(OR($I$5=22),GETPIVOTDATA(TEXT($K$5,),BASE_percapita!$A$2,"Ano de referência",K$9,"Nome da Microrregião ES",$B18),SUM('Tabela 3'!K19:K23))</f>
        <v>1124.0129160000001</v>
      </c>
      <c r="L18" s="61">
        <f>IF(OR($I$5=22),GETPIVOTDATA(TEXT($K$5,),BASE_percapita!$A$2,"Ano de referência",L$9,"Nome da Microrregião ES",$B18),SUM('Tabela 3'!L19:L23))</f>
        <v>1269.372294</v>
      </c>
      <c r="M18" s="61">
        <f>IF(OR($I$5=22),GETPIVOTDATA(TEXT($K$5,),BASE_percapita!$A$2,"Ano de referência",M$9,"Nome da Microrregião ES",$B18),SUM('Tabela 3'!M19:M23))</f>
        <v>1537.5661749999999</v>
      </c>
      <c r="N18" s="61">
        <f>IF(OR($I$5=22),GETPIVOTDATA(TEXT($K$5,),BASE_percapita!$A$2,"Ano de referência",N$9,"Nome da Microrregião ES",$B18),SUM('Tabela 3'!N19:N23))</f>
        <v>1690.3461930000001</v>
      </c>
      <c r="O18" s="61">
        <f>IF(OR($I$5=22),GETPIVOTDATA(TEXT($K$5,),BASE_percapita!$A$2,"Ano de referência",O$9,"Nome da Microrregião ES",$B18),SUM('Tabela 3'!O19:O23))</f>
        <v>1939.4801570000002</v>
      </c>
      <c r="P18" s="61">
        <f>IF(OR($I$5=22),GETPIVOTDATA(TEXT($K$5,),BASE_percapita!$A$2,"Ano de referência",P$9,"Nome da Microrregião ES",$B18),SUM('Tabela 3'!P19:P23))</f>
        <v>2028.545744</v>
      </c>
      <c r="Q18" s="61">
        <f>IF(OR($I$5=22),GETPIVOTDATA(TEXT($K$5,),BASE_percapita!$A$2,"Ano de referência",Q$9,"Nome da Microrregião ES",$B18),SUM('Tabela 3'!Q19:Q23))</f>
        <v>2123.551363</v>
      </c>
      <c r="R18" s="61">
        <f>IF(OR($I$5=22),GETPIVOTDATA(TEXT($K$5,),BASE_percapita!$A$2,"Ano de referência",R$9,"Nome da Microrregião ES",$B18),SUM('Tabela 3'!R19:R23))</f>
        <v>2494.9772869999997</v>
      </c>
      <c r="S18" s="61">
        <f>IF(OR($I$5=22),GETPIVOTDATA(TEXT($K$5,),BASE_percapita!$A$2,"Ano de referência",S$9,"Nome da Microrregião ES",$B18),SUM('Tabela 3'!S19:S23))</f>
        <v>2480.8814789999997</v>
      </c>
      <c r="T18" s="61">
        <f>IF(OR($I$5=22),GETPIVOTDATA(TEXT($K$5,),BASE_percapita!$A$2,"Ano de referência",T$9,"Nome da Microrregião ES",$B18),SUM('Tabela 3'!T19:T23))</f>
        <v>2637.7901880000004</v>
      </c>
      <c r="U18" s="61">
        <f>IF(OR($I$5=22),GETPIVOTDATA(TEXT($K$5,),BASE_percapita!$A$2,"Ano de referência",U$9,"Nome da Microrregião ES",$B18),SUM('Tabela 3'!U19:U23))</f>
        <v>2787.7354420000001</v>
      </c>
    </row>
    <row r="19" spans="1:21" x14ac:dyDescent="0.25">
      <c r="A19" s="5" t="str">
        <f>VLOOKUP(B19,Nomes!$H$2:$J$79,3,FALSE)</f>
        <v>3202702</v>
      </c>
      <c r="B19" s="60" t="s">
        <v>105</v>
      </c>
      <c r="C19" s="31">
        <f t="shared" ref="C19:J23" si="4">IF(OR($I$5=22,$I$5=23),VLOOKUP($A19&amp;C$9,Base,$I$5,FALSE),VLOOKUP($A19&amp;C$9,Base,$I$5,FALSE)/1000)</f>
        <v>55.652842</v>
      </c>
      <c r="D19" s="31">
        <f t="shared" si="4"/>
        <v>60.790165000000002</v>
      </c>
      <c r="E19" s="31">
        <f t="shared" si="4"/>
        <v>66.712772999999999</v>
      </c>
      <c r="F19" s="31">
        <f t="shared" si="4"/>
        <v>84.045355000000001</v>
      </c>
      <c r="G19" s="31">
        <f t="shared" si="4"/>
        <v>99.154388000000012</v>
      </c>
      <c r="H19" s="31">
        <f t="shared" si="4"/>
        <v>109.072554</v>
      </c>
      <c r="I19" s="31">
        <f t="shared" si="4"/>
        <v>108.515711</v>
      </c>
      <c r="J19" s="31">
        <f t="shared" si="4"/>
        <v>113.882295</v>
      </c>
      <c r="K19" s="31">
        <f t="shared" ref="K19:M23" si="5">IF(OR($I$5=22,$I$5=23),VLOOKUP($A19&amp;K$9,Base,$I$5,FALSE),VLOOKUP($A19&amp;K$9,Base,$I$5,FALSE)/1000)</f>
        <v>129.345697</v>
      </c>
      <c r="L19" s="31">
        <f t="shared" si="5"/>
        <v>172.08531500000001</v>
      </c>
      <c r="M19" s="100">
        <f t="shared" si="5"/>
        <v>207.16776800000002</v>
      </c>
      <c r="N19" s="100">
        <f t="shared" ref="N19:U23" si="6">IF(OR($I$5=22,$I$5=23),VLOOKUP($A19&amp;N$9,Base,$I$5,FALSE),VLOOKUP($A19&amp;N$9,Base,$I$5,FALSE)/1000)</f>
        <v>188.407385</v>
      </c>
      <c r="O19" s="100">
        <f t="shared" si="6"/>
        <v>197.67595300000002</v>
      </c>
      <c r="P19" s="100">
        <f t="shared" si="6"/>
        <v>219.063188</v>
      </c>
      <c r="Q19" s="100">
        <f t="shared" si="6"/>
        <v>246.058425</v>
      </c>
      <c r="R19" s="100">
        <f t="shared" si="6"/>
        <v>251.55510999999998</v>
      </c>
      <c r="S19" s="100">
        <f t="shared" si="6"/>
        <v>240.92932999999999</v>
      </c>
      <c r="T19" s="100">
        <f t="shared" si="6"/>
        <v>260.15543600000001</v>
      </c>
      <c r="U19" s="100">
        <f t="shared" si="6"/>
        <v>276.31284199999999</v>
      </c>
    </row>
    <row r="20" spans="1:21" x14ac:dyDescent="0.25">
      <c r="A20" s="5" t="str">
        <f>VLOOKUP(B20,Nomes!$H$2:$J$79,3,FALSE)</f>
        <v>3202900</v>
      </c>
      <c r="B20" s="59" t="s">
        <v>112</v>
      </c>
      <c r="C20" s="25">
        <f t="shared" si="4"/>
        <v>39.504747999999999</v>
      </c>
      <c r="D20" s="25">
        <f t="shared" si="4"/>
        <v>42.971934000000005</v>
      </c>
      <c r="E20" s="25">
        <f t="shared" si="4"/>
        <v>48.331530000000001</v>
      </c>
      <c r="F20" s="25">
        <f t="shared" si="4"/>
        <v>53.132891000000001</v>
      </c>
      <c r="G20" s="25">
        <f t="shared" si="4"/>
        <v>67.620437999999993</v>
      </c>
      <c r="H20" s="25">
        <f t="shared" si="4"/>
        <v>75.050539000000001</v>
      </c>
      <c r="I20" s="25">
        <f t="shared" si="4"/>
        <v>100.04750199999999</v>
      </c>
      <c r="J20" s="25">
        <f t="shared" si="4"/>
        <v>110.062308</v>
      </c>
      <c r="K20" s="25">
        <f t="shared" si="5"/>
        <v>116.398549</v>
      </c>
      <c r="L20" s="25">
        <f t="shared" si="5"/>
        <v>128.604522</v>
      </c>
      <c r="M20" s="99">
        <f t="shared" si="5"/>
        <v>146.720957</v>
      </c>
      <c r="N20" s="99">
        <f t="shared" si="6"/>
        <v>166.987348</v>
      </c>
      <c r="O20" s="99">
        <f t="shared" si="6"/>
        <v>184.387225</v>
      </c>
      <c r="P20" s="99">
        <f t="shared" si="6"/>
        <v>195.72072900000001</v>
      </c>
      <c r="Q20" s="99">
        <f t="shared" si="6"/>
        <v>204.68873499999998</v>
      </c>
      <c r="R20" s="99">
        <f t="shared" si="6"/>
        <v>211.07291699999999</v>
      </c>
      <c r="S20" s="99">
        <f t="shared" si="6"/>
        <v>221.009761</v>
      </c>
      <c r="T20" s="99">
        <f t="shared" si="6"/>
        <v>203.11277799999999</v>
      </c>
      <c r="U20" s="99">
        <f t="shared" si="6"/>
        <v>216.56763899999999</v>
      </c>
    </row>
    <row r="21" spans="1:21" x14ac:dyDescent="0.25">
      <c r="A21" s="5" t="str">
        <f>VLOOKUP(B21,Nomes!$H$2:$J$79,3,FALSE)</f>
        <v>3204500</v>
      </c>
      <c r="B21" s="60" t="s">
        <v>161</v>
      </c>
      <c r="C21" s="31">
        <f t="shared" si="4"/>
        <v>52.170119</v>
      </c>
      <c r="D21" s="31">
        <f t="shared" si="4"/>
        <v>54.169745000000006</v>
      </c>
      <c r="E21" s="31">
        <f t="shared" si="4"/>
        <v>63.599564000000001</v>
      </c>
      <c r="F21" s="31">
        <f t="shared" si="4"/>
        <v>72.342767000000009</v>
      </c>
      <c r="G21" s="31">
        <f t="shared" si="4"/>
        <v>78.383289999999988</v>
      </c>
      <c r="H21" s="31">
        <f t="shared" si="4"/>
        <v>86.412976999999998</v>
      </c>
      <c r="I21" s="31">
        <f t="shared" si="4"/>
        <v>90.911880000000011</v>
      </c>
      <c r="J21" s="31">
        <f t="shared" si="4"/>
        <v>95.738941000000011</v>
      </c>
      <c r="K21" s="31">
        <f t="shared" si="5"/>
        <v>108.55537099999999</v>
      </c>
      <c r="L21" s="31">
        <f t="shared" si="5"/>
        <v>122.24222599999999</v>
      </c>
      <c r="M21" s="100">
        <f t="shared" si="5"/>
        <v>130.324442</v>
      </c>
      <c r="N21" s="100">
        <f t="shared" si="6"/>
        <v>152.791787</v>
      </c>
      <c r="O21" s="100">
        <f t="shared" si="6"/>
        <v>173.35641200000001</v>
      </c>
      <c r="P21" s="100">
        <f t="shared" si="6"/>
        <v>174.35308799999999</v>
      </c>
      <c r="Q21" s="100">
        <f t="shared" si="6"/>
        <v>199.46609000000001</v>
      </c>
      <c r="R21" s="100">
        <f t="shared" si="6"/>
        <v>197.70476099999999</v>
      </c>
      <c r="S21" s="100">
        <f t="shared" si="6"/>
        <v>200.87881400000001</v>
      </c>
      <c r="T21" s="100">
        <f t="shared" si="6"/>
        <v>205.46134400000003</v>
      </c>
      <c r="U21" s="100">
        <f t="shared" si="6"/>
        <v>281.60799500000002</v>
      </c>
    </row>
    <row r="22" spans="1:21" x14ac:dyDescent="0.25">
      <c r="A22" s="5" t="str">
        <f>VLOOKUP(B22,Nomes!$H$2:$J$79,3,FALSE)</f>
        <v>3204559</v>
      </c>
      <c r="B22" s="59" t="s">
        <v>163</v>
      </c>
      <c r="C22" s="25">
        <f t="shared" si="4"/>
        <v>155.08275700000002</v>
      </c>
      <c r="D22" s="25">
        <f t="shared" si="4"/>
        <v>198.24133499999999</v>
      </c>
      <c r="E22" s="25">
        <f t="shared" si="4"/>
        <v>229.98854600000001</v>
      </c>
      <c r="F22" s="25">
        <f t="shared" si="4"/>
        <v>288.88095899999996</v>
      </c>
      <c r="G22" s="25">
        <f t="shared" si="4"/>
        <v>300.61551100000003</v>
      </c>
      <c r="H22" s="25">
        <f t="shared" si="4"/>
        <v>317.85258799999997</v>
      </c>
      <c r="I22" s="25">
        <f t="shared" si="4"/>
        <v>406.55823700000002</v>
      </c>
      <c r="J22" s="25">
        <f t="shared" si="4"/>
        <v>509.39167200000003</v>
      </c>
      <c r="K22" s="25">
        <f t="shared" si="5"/>
        <v>518.864014</v>
      </c>
      <c r="L22" s="25">
        <f t="shared" si="5"/>
        <v>557.77334099999996</v>
      </c>
      <c r="M22" s="99">
        <f t="shared" si="5"/>
        <v>727.51637100000005</v>
      </c>
      <c r="N22" s="99">
        <f t="shared" si="6"/>
        <v>841.53199100000006</v>
      </c>
      <c r="O22" s="99">
        <f t="shared" si="6"/>
        <v>1023.059204</v>
      </c>
      <c r="P22" s="99">
        <f t="shared" si="6"/>
        <v>1034.552664</v>
      </c>
      <c r="Q22" s="99">
        <f t="shared" si="6"/>
        <v>1043.356587</v>
      </c>
      <c r="R22" s="99">
        <f t="shared" si="6"/>
        <v>1368.187005</v>
      </c>
      <c r="S22" s="99">
        <f t="shared" si="6"/>
        <v>1369.754054</v>
      </c>
      <c r="T22" s="99">
        <f t="shared" si="6"/>
        <v>1486.6646810000002</v>
      </c>
      <c r="U22" s="99">
        <f t="shared" si="6"/>
        <v>1520.557746</v>
      </c>
    </row>
    <row r="23" spans="1:21" x14ac:dyDescent="0.25">
      <c r="A23" s="5" t="str">
        <f>VLOOKUP(B23,Nomes!$H$2:$J$79,3,FALSE)</f>
        <v>3204609</v>
      </c>
      <c r="B23" s="60" t="s">
        <v>107</v>
      </c>
      <c r="C23" s="31">
        <f t="shared" si="4"/>
        <v>97.677865000000011</v>
      </c>
      <c r="D23" s="31">
        <f t="shared" si="4"/>
        <v>110.37316300000001</v>
      </c>
      <c r="E23" s="31">
        <f t="shared" si="4"/>
        <v>122.02628900000001</v>
      </c>
      <c r="F23" s="31">
        <f t="shared" si="4"/>
        <v>139.47761499999999</v>
      </c>
      <c r="G23" s="31">
        <f t="shared" si="4"/>
        <v>172.472159</v>
      </c>
      <c r="H23" s="31">
        <f t="shared" si="4"/>
        <v>169.46498700000001</v>
      </c>
      <c r="I23" s="31">
        <f t="shared" si="4"/>
        <v>191.34674600000002</v>
      </c>
      <c r="J23" s="31">
        <f t="shared" si="4"/>
        <v>209.24896100000001</v>
      </c>
      <c r="K23" s="31">
        <f t="shared" si="5"/>
        <v>250.84928500000001</v>
      </c>
      <c r="L23" s="31">
        <f t="shared" si="5"/>
        <v>288.66689000000002</v>
      </c>
      <c r="M23" s="100">
        <f t="shared" si="5"/>
        <v>325.836637</v>
      </c>
      <c r="N23" s="100">
        <f t="shared" si="6"/>
        <v>340.62768199999999</v>
      </c>
      <c r="O23" s="100">
        <f t="shared" si="6"/>
        <v>361.00136300000003</v>
      </c>
      <c r="P23" s="100">
        <f t="shared" si="6"/>
        <v>404.85607500000003</v>
      </c>
      <c r="Q23" s="100">
        <f t="shared" si="6"/>
        <v>429.98152600000003</v>
      </c>
      <c r="R23" s="100">
        <f t="shared" si="6"/>
        <v>466.457494</v>
      </c>
      <c r="S23" s="100">
        <f t="shared" si="6"/>
        <v>448.30952000000002</v>
      </c>
      <c r="T23" s="100">
        <f t="shared" si="6"/>
        <v>482.39594900000003</v>
      </c>
      <c r="U23" s="100">
        <f t="shared" si="6"/>
        <v>492.68921999999998</v>
      </c>
    </row>
    <row r="24" spans="1:21" x14ac:dyDescent="0.25">
      <c r="A24" s="5"/>
      <c r="B24" s="62" t="s">
        <v>242</v>
      </c>
      <c r="C24" s="61">
        <f>IF(OR($I$5=22),GETPIVOTDATA(TEXT($K$5,),BASE_percapita!$A$2,"Ano de referência",C$9,"Nome da Microrregião ES",$B24),SUM('Tabela 3'!C25:C31))</f>
        <v>510.24862500000006</v>
      </c>
      <c r="D24" s="61">
        <f>IF(OR($I$5=22),GETPIVOTDATA(TEXT($K$5,),BASE_percapita!$A$2,"Ano de referência",D$9,"Nome da Microrregião ES",$B24),SUM('Tabela 3'!D25:D31))</f>
        <v>553.13644899999997</v>
      </c>
      <c r="E24" s="61">
        <f>IF(OR($I$5=22),GETPIVOTDATA(TEXT($K$5,),BASE_percapita!$A$2,"Ano de referência",E$9,"Nome da Microrregião ES",$B24),SUM('Tabela 3'!E25:E31))</f>
        <v>666.61290600000007</v>
      </c>
      <c r="F24" s="61">
        <f>IF(OR($I$5=22),GETPIVOTDATA(TEXT($K$5,),BASE_percapita!$A$2,"Ano de referência",F$9,"Nome da Microrregião ES",$B24),SUM('Tabela 3'!F25:F31))</f>
        <v>786.84118200000012</v>
      </c>
      <c r="G24" s="61">
        <f>IF(OR($I$5=22),GETPIVOTDATA(TEXT($K$5,),BASE_percapita!$A$2,"Ano de referência",G$9,"Nome da Microrregião ES",$B24),SUM('Tabela 3'!G25:G31))</f>
        <v>892.05755399999998</v>
      </c>
      <c r="H24" s="61">
        <f>IF(OR($I$5=22),GETPIVOTDATA(TEXT($K$5,),BASE_percapita!$A$2,"Ano de referência",H$9,"Nome da Microrregião ES",$B24),SUM('Tabela 3'!H25:H31))</f>
        <v>955.14987399999995</v>
      </c>
      <c r="I24" s="61">
        <f>IF(OR($I$5=22),GETPIVOTDATA(TEXT($K$5,),BASE_percapita!$A$2,"Ano de referência",I$9,"Nome da Microrregião ES",$B24),SUM('Tabela 3'!I25:I31))</f>
        <v>1072.465504</v>
      </c>
      <c r="J24" s="61">
        <f>IF(OR($I$5=22),GETPIVOTDATA(TEXT($K$5,),BASE_percapita!$A$2,"Ano de referência",J$9,"Nome da Microrregião ES",$B24),SUM('Tabela 3'!J25:J31))</f>
        <v>1189.1727519999999</v>
      </c>
      <c r="K24" s="61">
        <f>IF(OR($I$5=22),GETPIVOTDATA(TEXT($K$5,),BASE_percapita!$A$2,"Ano de referência",K$9,"Nome da Microrregião ES",$B24),SUM('Tabela 3'!K25:K31))</f>
        <v>1421.730517</v>
      </c>
      <c r="L24" s="61">
        <f>IF(OR($I$5=22),GETPIVOTDATA(TEXT($K$5,),BASE_percapita!$A$2,"Ano de referência",L$9,"Nome da Microrregião ES",$B24),SUM('Tabela 3'!L25:L31))</f>
        <v>1615.0863179999999</v>
      </c>
      <c r="M24" s="103">
        <f>IF(OR($I$5=22),GETPIVOTDATA(TEXT($K$5,),BASE_percapita!$A$2,"Ano de referência",M$9,"Nome da Microrregião ES",$B24),SUM('Tabela 3'!M25:M31))</f>
        <v>1952.7052189999999</v>
      </c>
      <c r="N24" s="103">
        <f>IF(OR($I$5=22,$I$5=23),GETPIVOTDATA(TEXT($K$5,),BASE_percapita!$A$2,"Ano de referência",N$9,"Nome da Microrregião ES",$B24),SUM('Tabela 3'!N25:N31))</f>
        <v>2121.6248509999996</v>
      </c>
      <c r="O24" s="103">
        <f>IF(OR($I$5=22,$I$5=23),GETPIVOTDATA(TEXT($K$5,),BASE_percapita!$A$2,"Ano de referência",O$9,"Nome da Microrregião ES",$B24),SUM('Tabela 3'!O25:O31))</f>
        <v>2258.3916429999999</v>
      </c>
      <c r="P24" s="103">
        <f>IF(OR($I$5=22,$I$5=23),GETPIVOTDATA(TEXT($K$5,),BASE_percapita!$A$2,"Ano de referência",P$9,"Nome da Microrregião ES",$B24),SUM('Tabela 3'!P25:P31))</f>
        <v>2369.282764</v>
      </c>
      <c r="Q24" s="103">
        <f>IF(OR($I$5=22,$I$5=23),GETPIVOTDATA(TEXT($K$5,),BASE_percapita!$A$2,"Ano de referência",Q$9,"Nome da Microrregião ES",$B24),SUM('Tabela 3'!Q25:Q31))</f>
        <v>2674.0355060000002</v>
      </c>
      <c r="R24" s="103">
        <f>IF(OR($I$5=22,$I$5=23),GETPIVOTDATA(TEXT($K$5,),BASE_percapita!$A$2,"Ano de referência",R$9,"Nome da Microrregião ES",$B24),SUM('Tabela 3'!R25:R31))</f>
        <v>2683.9584629999999</v>
      </c>
      <c r="S24" s="103">
        <f>IF(OR($I$5=22,$I$5=23),GETPIVOTDATA(TEXT($K$5,),BASE_percapita!$A$2,"Ano de referência",S$9,"Nome da Microrregião ES",$B24),SUM('Tabela 3'!S25:S31))</f>
        <v>2676.6553389999999</v>
      </c>
      <c r="T24" s="103">
        <f>IF(OR($I$5=22,$I$5=23),GETPIVOTDATA(TEXT($K$5,),BASE_percapita!$A$2,"Ano de referência",T$9,"Nome da Microrregião ES",$B24),SUM('Tabela 3'!T25:T31))</f>
        <v>2802.8145719999998</v>
      </c>
      <c r="U24" s="103">
        <f>IF(OR($I$5=22,$I$5=23),GETPIVOTDATA(TEXT($K$5,),BASE_percapita!$A$2,"Ano de referência",U$9,"Nome da Microrregião ES",$B24),SUM('Tabela 3'!U25:U31))</f>
        <v>3138.6520879999998</v>
      </c>
    </row>
    <row r="25" spans="1:21" x14ac:dyDescent="0.25">
      <c r="A25" s="5" t="str">
        <f>VLOOKUP(B25,Nomes!$H$2:$J$79,3,FALSE)</f>
        <v>3200102</v>
      </c>
      <c r="B25" s="60" t="s">
        <v>16</v>
      </c>
      <c r="C25" s="31">
        <f t="shared" ref="C25:J31" si="7">IF(OR($I$5=22,$I$5=23),VLOOKUP($A25&amp;C$9,Base,$I$5,FALSE),VLOOKUP($A25&amp;C$9,Base,$I$5,FALSE)/1000)</f>
        <v>102.140474</v>
      </c>
      <c r="D25" s="31">
        <f t="shared" si="7"/>
        <v>107.965582</v>
      </c>
      <c r="E25" s="31">
        <f t="shared" si="7"/>
        <v>123.80075100000001</v>
      </c>
      <c r="F25" s="31">
        <f t="shared" si="7"/>
        <v>146.42069800000002</v>
      </c>
      <c r="G25" s="31">
        <f t="shared" si="7"/>
        <v>169.98550899999998</v>
      </c>
      <c r="H25" s="31">
        <f t="shared" si="7"/>
        <v>178.039796</v>
      </c>
      <c r="I25" s="31">
        <f t="shared" si="7"/>
        <v>188.42618299999998</v>
      </c>
      <c r="J25" s="31">
        <f t="shared" si="7"/>
        <v>204.05629199999998</v>
      </c>
      <c r="K25" s="31">
        <f t="shared" ref="K25:M31" si="8">IF(OR($I$5=22,$I$5=23),VLOOKUP($A25&amp;K$9,Base,$I$5,FALSE),VLOOKUP($A25&amp;K$9,Base,$I$5,FALSE)/1000)</f>
        <v>243.707233</v>
      </c>
      <c r="L25" s="31">
        <f t="shared" si="8"/>
        <v>278.018235</v>
      </c>
      <c r="M25" s="100">
        <f t="shared" si="8"/>
        <v>322.41159099999999</v>
      </c>
      <c r="N25" s="100">
        <f t="shared" ref="N25:U31" si="9">IF(OR($I$5=22,$I$5=23),VLOOKUP($A25&amp;N$9,Base,$I$5,FALSE),VLOOKUP($A25&amp;N$9,Base,$I$5,FALSE)/1000)</f>
        <v>345.57093099999997</v>
      </c>
      <c r="O25" s="100">
        <f t="shared" si="9"/>
        <v>375.82558599999999</v>
      </c>
      <c r="P25" s="100">
        <f t="shared" si="9"/>
        <v>393.45239600000002</v>
      </c>
      <c r="Q25" s="100">
        <f t="shared" si="9"/>
        <v>472.42970100000002</v>
      </c>
      <c r="R25" s="100">
        <f t="shared" si="9"/>
        <v>440.15154200000001</v>
      </c>
      <c r="S25" s="100">
        <f t="shared" si="9"/>
        <v>437.98608300000001</v>
      </c>
      <c r="T25" s="100">
        <f t="shared" si="9"/>
        <v>448.60942800000004</v>
      </c>
      <c r="U25" s="100">
        <f t="shared" si="9"/>
        <v>498.89615299999997</v>
      </c>
    </row>
    <row r="26" spans="1:21" x14ac:dyDescent="0.25">
      <c r="A26" s="5" t="str">
        <f>VLOOKUP(B26,Nomes!$H$2:$J$79,3,FALSE)</f>
        <v>3201159</v>
      </c>
      <c r="B26" s="59" t="s">
        <v>65</v>
      </c>
      <c r="C26" s="25">
        <f t="shared" si="7"/>
        <v>41.491379000000002</v>
      </c>
      <c r="D26" s="25">
        <f t="shared" si="7"/>
        <v>36.683385000000001</v>
      </c>
      <c r="E26" s="25">
        <f t="shared" si="7"/>
        <v>50.375585000000001</v>
      </c>
      <c r="F26" s="25">
        <f t="shared" si="7"/>
        <v>58.937404000000001</v>
      </c>
      <c r="G26" s="25">
        <f t="shared" si="7"/>
        <v>65.011546999999993</v>
      </c>
      <c r="H26" s="25">
        <f t="shared" si="7"/>
        <v>73.702596999999997</v>
      </c>
      <c r="I26" s="25">
        <f t="shared" si="7"/>
        <v>93.69837600000001</v>
      </c>
      <c r="J26" s="25">
        <f t="shared" si="7"/>
        <v>88.763322000000002</v>
      </c>
      <c r="K26" s="25">
        <f t="shared" si="8"/>
        <v>108.892623</v>
      </c>
      <c r="L26" s="25">
        <f t="shared" si="8"/>
        <v>155.70991000000001</v>
      </c>
      <c r="M26" s="99">
        <f t="shared" si="8"/>
        <v>188.797269</v>
      </c>
      <c r="N26" s="99">
        <f t="shared" si="9"/>
        <v>182.367086</v>
      </c>
      <c r="O26" s="99">
        <f t="shared" si="9"/>
        <v>196.67766800000001</v>
      </c>
      <c r="P26" s="99">
        <f t="shared" si="9"/>
        <v>197.55518499999999</v>
      </c>
      <c r="Q26" s="99">
        <f t="shared" si="9"/>
        <v>259.53938899999997</v>
      </c>
      <c r="R26" s="99">
        <f t="shared" si="9"/>
        <v>209.565538</v>
      </c>
      <c r="S26" s="99">
        <f t="shared" si="9"/>
        <v>232.28271599999999</v>
      </c>
      <c r="T26" s="99">
        <f t="shared" si="9"/>
        <v>185.36023299999999</v>
      </c>
      <c r="U26" s="99">
        <f t="shared" si="9"/>
        <v>261.24709799999999</v>
      </c>
    </row>
    <row r="27" spans="1:21" x14ac:dyDescent="0.25">
      <c r="A27" s="5" t="str">
        <f>VLOOKUP(B27,Nomes!$H$2:$J$79,3,FALSE)</f>
        <v>3201704</v>
      </c>
      <c r="B27" s="60" t="s">
        <v>80</v>
      </c>
      <c r="C27" s="31">
        <f t="shared" si="7"/>
        <v>42.134946999999997</v>
      </c>
      <c r="D27" s="31">
        <f t="shared" si="7"/>
        <v>44.511042000000003</v>
      </c>
      <c r="E27" s="31">
        <f t="shared" si="7"/>
        <v>53.232275999999999</v>
      </c>
      <c r="F27" s="31">
        <f t="shared" si="7"/>
        <v>64.526375999999999</v>
      </c>
      <c r="G27" s="31">
        <f t="shared" si="7"/>
        <v>70.18817</v>
      </c>
      <c r="H27" s="31">
        <f t="shared" si="7"/>
        <v>76.889077</v>
      </c>
      <c r="I27" s="31">
        <f t="shared" si="7"/>
        <v>90.328518000000003</v>
      </c>
      <c r="J27" s="31">
        <f t="shared" si="7"/>
        <v>98.871404999999996</v>
      </c>
      <c r="K27" s="31">
        <f t="shared" si="8"/>
        <v>115.35531399999999</v>
      </c>
      <c r="L27" s="31">
        <f t="shared" si="8"/>
        <v>137.158883</v>
      </c>
      <c r="M27" s="100">
        <f t="shared" si="8"/>
        <v>149.57701</v>
      </c>
      <c r="N27" s="100">
        <f t="shared" si="9"/>
        <v>162.36657199999999</v>
      </c>
      <c r="O27" s="100">
        <f t="shared" si="9"/>
        <v>175.877062</v>
      </c>
      <c r="P27" s="100">
        <f t="shared" si="9"/>
        <v>186.17891699999998</v>
      </c>
      <c r="Q27" s="100">
        <f t="shared" si="9"/>
        <v>204.83911900000001</v>
      </c>
      <c r="R27" s="100">
        <f t="shared" si="9"/>
        <v>198.23081400000001</v>
      </c>
      <c r="S27" s="100">
        <f t="shared" si="9"/>
        <v>196.05190999999999</v>
      </c>
      <c r="T27" s="100">
        <f t="shared" si="9"/>
        <v>204.068522</v>
      </c>
      <c r="U27" s="100">
        <f t="shared" si="9"/>
        <v>241.205949</v>
      </c>
    </row>
    <row r="28" spans="1:21" x14ac:dyDescent="0.25">
      <c r="A28" s="5" t="str">
        <f>VLOOKUP(B28,Nomes!$H$2:$J$79,3,FALSE)</f>
        <v>3201902</v>
      </c>
      <c r="B28" s="59" t="s">
        <v>84</v>
      </c>
      <c r="C28" s="25">
        <f t="shared" si="7"/>
        <v>139.173799</v>
      </c>
      <c r="D28" s="25">
        <f t="shared" si="7"/>
        <v>150.87134800000001</v>
      </c>
      <c r="E28" s="25">
        <f t="shared" si="7"/>
        <v>174.240014</v>
      </c>
      <c r="F28" s="25">
        <f t="shared" si="7"/>
        <v>201.243741</v>
      </c>
      <c r="G28" s="25">
        <f t="shared" si="7"/>
        <v>219.01957099999998</v>
      </c>
      <c r="H28" s="25">
        <f t="shared" si="7"/>
        <v>224.68156500000001</v>
      </c>
      <c r="I28" s="25">
        <f t="shared" si="7"/>
        <v>257.55907500000001</v>
      </c>
      <c r="J28" s="25">
        <f t="shared" si="7"/>
        <v>297.66847999999999</v>
      </c>
      <c r="K28" s="25">
        <f t="shared" si="8"/>
        <v>357.32314299999996</v>
      </c>
      <c r="L28" s="25">
        <f t="shared" si="8"/>
        <v>388.596316</v>
      </c>
      <c r="M28" s="99">
        <f t="shared" si="8"/>
        <v>549.82396900000003</v>
      </c>
      <c r="N28" s="99">
        <f t="shared" si="9"/>
        <v>600.64147000000003</v>
      </c>
      <c r="O28" s="99">
        <f t="shared" si="9"/>
        <v>620.5490870000001</v>
      </c>
      <c r="P28" s="99">
        <f t="shared" si="9"/>
        <v>619.42632900000001</v>
      </c>
      <c r="Q28" s="99">
        <f t="shared" si="9"/>
        <v>685.780395</v>
      </c>
      <c r="R28" s="99">
        <f t="shared" si="9"/>
        <v>706.25518699999998</v>
      </c>
      <c r="S28" s="99">
        <f t="shared" si="9"/>
        <v>699.72092700000007</v>
      </c>
      <c r="T28" s="99">
        <f t="shared" si="9"/>
        <v>785.04111999999998</v>
      </c>
      <c r="U28" s="99">
        <f t="shared" si="9"/>
        <v>842.38553899999999</v>
      </c>
    </row>
    <row r="29" spans="1:21" x14ac:dyDescent="0.25">
      <c r="A29" s="5" t="str">
        <f>VLOOKUP(B29,Nomes!$H$2:$J$79,3,FALSE)</f>
        <v>3203163</v>
      </c>
      <c r="B29" s="60" t="s">
        <v>122</v>
      </c>
      <c r="C29" s="31">
        <f t="shared" si="7"/>
        <v>31.747910000000001</v>
      </c>
      <c r="D29" s="31">
        <f t="shared" si="7"/>
        <v>33.881779999999999</v>
      </c>
      <c r="E29" s="31">
        <f t="shared" si="7"/>
        <v>40.125339999999994</v>
      </c>
      <c r="F29" s="31">
        <f t="shared" si="7"/>
        <v>47.745657000000001</v>
      </c>
      <c r="G29" s="31">
        <f t="shared" si="7"/>
        <v>55.926963000000001</v>
      </c>
      <c r="H29" s="31">
        <f t="shared" si="7"/>
        <v>59.940624999999997</v>
      </c>
      <c r="I29" s="31">
        <f t="shared" si="7"/>
        <v>66.494692000000001</v>
      </c>
      <c r="J29" s="31">
        <f t="shared" si="7"/>
        <v>68.278227000000001</v>
      </c>
      <c r="K29" s="31">
        <f t="shared" si="8"/>
        <v>79.428426999999999</v>
      </c>
      <c r="L29" s="31">
        <f t="shared" si="8"/>
        <v>87.917124000000001</v>
      </c>
      <c r="M29" s="100">
        <f t="shared" si="8"/>
        <v>101.14224400000001</v>
      </c>
      <c r="N29" s="100">
        <f t="shared" si="9"/>
        <v>107.320984</v>
      </c>
      <c r="O29" s="100">
        <f t="shared" si="9"/>
        <v>115.31268799999999</v>
      </c>
      <c r="P29" s="100">
        <f t="shared" si="9"/>
        <v>120.04969699999999</v>
      </c>
      <c r="Q29" s="100">
        <f t="shared" si="9"/>
        <v>133.892821</v>
      </c>
      <c r="R29" s="100">
        <f t="shared" si="9"/>
        <v>134.52866399999999</v>
      </c>
      <c r="S29" s="100">
        <f t="shared" si="9"/>
        <v>130.63976</v>
      </c>
      <c r="T29" s="100">
        <f t="shared" si="9"/>
        <v>141.14760800000002</v>
      </c>
      <c r="U29" s="100">
        <f t="shared" si="9"/>
        <v>156.09629500000003</v>
      </c>
    </row>
    <row r="30" spans="1:21" x14ac:dyDescent="0.25">
      <c r="A30" s="5" t="str">
        <f>VLOOKUP(B30,Nomes!$H$2:$J$79,3,FALSE)</f>
        <v>3203346</v>
      </c>
      <c r="B30" s="59" t="s">
        <v>129</v>
      </c>
      <c r="C30" s="25">
        <f t="shared" si="7"/>
        <v>59.621726000000002</v>
      </c>
      <c r="D30" s="25">
        <f t="shared" si="7"/>
        <v>70.753608999999997</v>
      </c>
      <c r="E30" s="25">
        <f t="shared" si="7"/>
        <v>89.479619999999997</v>
      </c>
      <c r="F30" s="25">
        <f t="shared" si="7"/>
        <v>114.120869</v>
      </c>
      <c r="G30" s="25">
        <f t="shared" si="7"/>
        <v>133.26825399999998</v>
      </c>
      <c r="H30" s="25">
        <f t="shared" si="7"/>
        <v>143.990433</v>
      </c>
      <c r="I30" s="25">
        <f t="shared" si="7"/>
        <v>154.82359500000001</v>
      </c>
      <c r="J30" s="25">
        <f t="shared" si="7"/>
        <v>172.16455999999999</v>
      </c>
      <c r="K30" s="25">
        <f t="shared" si="8"/>
        <v>193.11433099999999</v>
      </c>
      <c r="L30" s="25">
        <f t="shared" si="8"/>
        <v>208.34591699999999</v>
      </c>
      <c r="M30" s="99">
        <f t="shared" si="8"/>
        <v>244.38156799999999</v>
      </c>
      <c r="N30" s="99">
        <f t="shared" si="9"/>
        <v>291.4982</v>
      </c>
      <c r="O30" s="99">
        <f t="shared" si="9"/>
        <v>308.348409</v>
      </c>
      <c r="P30" s="99">
        <f t="shared" si="9"/>
        <v>349.31357199999997</v>
      </c>
      <c r="Q30" s="99">
        <f t="shared" si="9"/>
        <v>375.34390999999999</v>
      </c>
      <c r="R30" s="99">
        <f t="shared" si="9"/>
        <v>416.72498100000001</v>
      </c>
      <c r="S30" s="99">
        <f t="shared" si="9"/>
        <v>380.85647399999999</v>
      </c>
      <c r="T30" s="99">
        <f t="shared" si="9"/>
        <v>438.14714299999997</v>
      </c>
      <c r="U30" s="99">
        <f t="shared" si="9"/>
        <v>493.76142900000002</v>
      </c>
    </row>
    <row r="31" spans="1:21" x14ac:dyDescent="0.25">
      <c r="A31" s="5" t="str">
        <f>VLOOKUP(B31,Nomes!$H$2:$J$79,3,FALSE)</f>
        <v>3205069</v>
      </c>
      <c r="B31" s="60" t="s">
        <v>181</v>
      </c>
      <c r="C31" s="31">
        <f t="shared" si="7"/>
        <v>93.938389999999998</v>
      </c>
      <c r="D31" s="31">
        <f t="shared" si="7"/>
        <v>108.469703</v>
      </c>
      <c r="E31" s="31">
        <f t="shared" si="7"/>
        <v>135.35932</v>
      </c>
      <c r="F31" s="31">
        <f t="shared" si="7"/>
        <v>153.84643700000001</v>
      </c>
      <c r="G31" s="31">
        <f t="shared" si="7"/>
        <v>178.65754000000001</v>
      </c>
      <c r="H31" s="31">
        <f t="shared" si="7"/>
        <v>197.90578099999999</v>
      </c>
      <c r="I31" s="31">
        <f t="shared" si="7"/>
        <v>221.135065</v>
      </c>
      <c r="J31" s="31">
        <f t="shared" si="7"/>
        <v>259.37046599999996</v>
      </c>
      <c r="K31" s="31">
        <f t="shared" si="8"/>
        <v>323.909446</v>
      </c>
      <c r="L31" s="31">
        <f t="shared" si="8"/>
        <v>359.33993300000003</v>
      </c>
      <c r="M31" s="100">
        <f t="shared" si="8"/>
        <v>396.57156800000001</v>
      </c>
      <c r="N31" s="100">
        <f t="shared" si="9"/>
        <v>431.85960799999998</v>
      </c>
      <c r="O31" s="100">
        <f t="shared" si="9"/>
        <v>465.80114299999997</v>
      </c>
      <c r="P31" s="100">
        <f t="shared" si="9"/>
        <v>503.306668</v>
      </c>
      <c r="Q31" s="100">
        <f t="shared" si="9"/>
        <v>542.21017099999995</v>
      </c>
      <c r="R31" s="100">
        <f t="shared" si="9"/>
        <v>578.50173699999993</v>
      </c>
      <c r="S31" s="100">
        <f t="shared" si="9"/>
        <v>599.11746900000003</v>
      </c>
      <c r="T31" s="100">
        <f t="shared" si="9"/>
        <v>600.440518</v>
      </c>
      <c r="U31" s="100">
        <f t="shared" si="9"/>
        <v>645.05962499999998</v>
      </c>
    </row>
    <row r="32" spans="1:21" x14ac:dyDescent="0.25">
      <c r="A32" s="5"/>
      <c r="B32" s="62" t="s">
        <v>244</v>
      </c>
      <c r="C32" s="61">
        <f>IF(OR($I$5=22),GETPIVOTDATA(TEXT($K$5,),BASE_percapita!$A$2,"Ano de referência",C$9,"Nome da Microrregião ES",$B32),SUM('Tabela 3'!C33:C40))</f>
        <v>1332.4634550000001</v>
      </c>
      <c r="D32" s="61">
        <f>IF(OR($I$5=22),GETPIVOTDATA(TEXT($K$5,),BASE_percapita!$A$2,"Ano de referência",D$9,"Nome da Microrregião ES",$B32),SUM('Tabela 3'!D33:D40))</f>
        <v>1759.0343760000001</v>
      </c>
      <c r="E32" s="61">
        <f>IF(OR($I$5=22),GETPIVOTDATA(TEXT($K$5,),BASE_percapita!$A$2,"Ano de referência",E$9,"Nome da Microrregião ES",$B32),SUM('Tabela 3'!E33:E40))</f>
        <v>2364.1181340000003</v>
      </c>
      <c r="F32" s="61">
        <f>IF(OR($I$5=22),GETPIVOTDATA(TEXT($K$5,),BASE_percapita!$A$2,"Ano de referência",F$9,"Nome da Microrregião ES",$B32),SUM('Tabela 3'!F33:F40))</f>
        <v>3510.9996570000003</v>
      </c>
      <c r="G32" s="61">
        <f>IF(OR($I$5=22),GETPIVOTDATA(TEXT($K$5,),BASE_percapita!$A$2,"Ano de referência",G$9,"Nome da Microrregião ES",$B32),SUM('Tabela 3'!G33:G40))</f>
        <v>2812.4525079999999</v>
      </c>
      <c r="H32" s="61">
        <f>IF(OR($I$5=22),GETPIVOTDATA(TEXT($K$5,),BASE_percapita!$A$2,"Ano de referência",H$9,"Nome da Microrregião ES",$B32),SUM('Tabela 3'!H33:H40))</f>
        <v>4605.9413249999998</v>
      </c>
      <c r="I32" s="61">
        <f>IF(OR($I$5=22),GETPIVOTDATA(TEXT($K$5,),BASE_percapita!$A$2,"Ano de referência",I$9,"Nome da Microrregião ES",$B32),SUM('Tabela 3'!I33:I40))</f>
        <v>6625.0998769999997</v>
      </c>
      <c r="J32" s="61">
        <f>IF(OR($I$5=22),GETPIVOTDATA(TEXT($K$5,),BASE_percapita!$A$2,"Ano de referência",J$9,"Nome da Microrregião ES",$B32),SUM('Tabela 3'!J33:J40))</f>
        <v>5372.455884</v>
      </c>
      <c r="K32" s="61">
        <f>IF(OR($I$5=22),GETPIVOTDATA(TEXT($K$5,),BASE_percapita!$A$2,"Ano de referência",K$9,"Nome da Microrregião ES",$B32),SUM('Tabela 3'!K33:K40))</f>
        <v>10328.589738000002</v>
      </c>
      <c r="L32" s="61">
        <f>IF(OR($I$5=22),GETPIVOTDATA(TEXT($K$5,),BASE_percapita!$A$2,"Ano de referência",L$9,"Nome da Microrregião ES",$B32),SUM('Tabela 3'!L33:L40))</f>
        <v>19570.724871000002</v>
      </c>
      <c r="M32" s="61">
        <f>IF(OR($I$5=22),GETPIVOTDATA(TEXT($K$5,),BASE_percapita!$A$2,"Ano de referência",M$9,"Nome da Microrregião ES",$B32),SUM('Tabela 3'!M33:M40))</f>
        <v>23997.850610000001</v>
      </c>
      <c r="N32" s="61">
        <f>IF(OR($I$5=22),GETPIVOTDATA(TEXT($K$5,),BASE_percapita!$A$2,"Ano de referência",N$9,"Nome da Microrregião ES",$B32),SUM('Tabela 3'!N33:N40))</f>
        <v>24076.051167000001</v>
      </c>
      <c r="O32" s="61">
        <f>IF(OR($I$5=22),GETPIVOTDATA(TEXT($K$5,),BASE_percapita!$A$2,"Ano de referência",O$9,"Nome da Microrregião ES",$B32),SUM('Tabela 3'!O33:O40))</f>
        <v>26879.282566000002</v>
      </c>
      <c r="P32" s="61">
        <f>IF(OR($I$5=22),GETPIVOTDATA(TEXT($K$5,),BASE_percapita!$A$2,"Ano de referência",P$9,"Nome da Microrregião ES",$B32),SUM('Tabela 3'!P33:P40))</f>
        <v>16952.584493999999</v>
      </c>
      <c r="Q32" s="61">
        <f>IF(OR($I$5=22),GETPIVOTDATA(TEXT($K$5,),BASE_percapita!$A$2,"Ano de referência",Q$9,"Nome da Microrregião ES",$B32),SUM('Tabela 3'!Q33:Q40))</f>
        <v>6923.6581730000007</v>
      </c>
      <c r="R32" s="61">
        <f>IF(OR($I$5=22),GETPIVOTDATA(TEXT($K$5,),BASE_percapita!$A$2,"Ano de referência",R$9,"Nome da Microrregião ES",$B32),SUM('Tabela 3'!R33:R40))</f>
        <v>10308.63645</v>
      </c>
      <c r="S32" s="61">
        <f>IF(OR($I$5=22),GETPIVOTDATA(TEXT($K$5,),BASE_percapita!$A$2,"Ano de referência",S$9,"Nome da Microrregião ES",$B32),SUM('Tabela 3'!S33:S40))</f>
        <v>17239.610506000001</v>
      </c>
      <c r="T32" s="61">
        <f>IF(OR($I$5=22),GETPIVOTDATA(TEXT($K$5,),BASE_percapita!$A$2,"Ano de referência",T$9,"Nome da Microrregião ES",$B32),SUM('Tabela 3'!T33:T40))</f>
        <v>18072.031458000001</v>
      </c>
      <c r="U32" s="61">
        <f>IF(OR($I$5=22),GETPIVOTDATA(TEXT($K$5,),BASE_percapita!$A$2,"Ano de referência",U$9,"Nome da Microrregião ES",$B32),SUM('Tabela 3'!U33:U40))</f>
        <v>12880.625267999998</v>
      </c>
    </row>
    <row r="33" spans="1:27" x14ac:dyDescent="0.25">
      <c r="A33" s="5" t="str">
        <f>VLOOKUP(B33,Nomes!$H$2:$J$79,3,FALSE)</f>
        <v>3200300</v>
      </c>
      <c r="B33" s="60" t="s">
        <v>36</v>
      </c>
      <c r="C33" s="31">
        <f t="shared" ref="C33:J40" si="10">IF(OR($I$5=22,$I$5=23),VLOOKUP($A33&amp;C$9,Base,$I$5,FALSE),VLOOKUP($A33&amp;C$9,Base,$I$5,FALSE)/1000)</f>
        <v>41.086280000000002</v>
      </c>
      <c r="D33" s="31">
        <f t="shared" si="10"/>
        <v>46.456891000000006</v>
      </c>
      <c r="E33" s="31">
        <f t="shared" si="10"/>
        <v>54.804437</v>
      </c>
      <c r="F33" s="31">
        <f t="shared" si="10"/>
        <v>71.345676000000012</v>
      </c>
      <c r="G33" s="31">
        <f t="shared" si="10"/>
        <v>89.102817999999999</v>
      </c>
      <c r="H33" s="31">
        <f t="shared" si="10"/>
        <v>95.299751000000001</v>
      </c>
      <c r="I33" s="31">
        <f t="shared" si="10"/>
        <v>117.470237</v>
      </c>
      <c r="J33" s="31">
        <f t="shared" si="10"/>
        <v>134.86880600000001</v>
      </c>
      <c r="K33" s="31">
        <f t="shared" ref="K33:M40" si="11">IF(OR($I$5=22,$I$5=23),VLOOKUP($A33&amp;K$9,Base,$I$5,FALSE),VLOOKUP($A33&amp;K$9,Base,$I$5,FALSE)/1000)</f>
        <v>152.17048699999998</v>
      </c>
      <c r="L33" s="31">
        <f t="shared" si="11"/>
        <v>188.33486300000001</v>
      </c>
      <c r="M33" s="100">
        <f t="shared" si="11"/>
        <v>276.32764000000003</v>
      </c>
      <c r="N33" s="100">
        <f t="shared" ref="N33:U40" si="12">IF(OR($I$5=22,$I$5=23),VLOOKUP($A33&amp;N$9,Base,$I$5,FALSE),VLOOKUP($A33&amp;N$9,Base,$I$5,FALSE)/1000)</f>
        <v>286.363606</v>
      </c>
      <c r="O33" s="100">
        <f t="shared" si="12"/>
        <v>313.74739899999997</v>
      </c>
      <c r="P33" s="100">
        <f t="shared" si="12"/>
        <v>296.499279</v>
      </c>
      <c r="Q33" s="100">
        <f t="shared" si="12"/>
        <v>349.91772499999996</v>
      </c>
      <c r="R33" s="100">
        <f t="shared" si="12"/>
        <v>340.071549</v>
      </c>
      <c r="S33" s="100">
        <f t="shared" si="12"/>
        <v>325.90540600000003</v>
      </c>
      <c r="T33" s="100">
        <f t="shared" si="12"/>
        <v>357.76348400000001</v>
      </c>
      <c r="U33" s="100">
        <f t="shared" si="12"/>
        <v>370.23673200000002</v>
      </c>
    </row>
    <row r="34" spans="1:27" x14ac:dyDescent="0.25">
      <c r="A34" s="5" t="str">
        <f>VLOOKUP(B34,Nomes!$H$2:$J$79,3,FALSE)</f>
        <v>3200409</v>
      </c>
      <c r="B34" s="59" t="s">
        <v>44</v>
      </c>
      <c r="C34" s="25">
        <f t="shared" si="10"/>
        <v>723.65286000000003</v>
      </c>
      <c r="D34" s="25">
        <f t="shared" si="10"/>
        <v>761.03468099999998</v>
      </c>
      <c r="E34" s="25">
        <f t="shared" si="10"/>
        <v>1254.285664</v>
      </c>
      <c r="F34" s="25">
        <f t="shared" si="10"/>
        <v>1930.9811729999999</v>
      </c>
      <c r="G34" s="25">
        <f t="shared" si="10"/>
        <v>1567.5619680000002</v>
      </c>
      <c r="H34" s="25">
        <f t="shared" si="10"/>
        <v>1826.1693929999999</v>
      </c>
      <c r="I34" s="25">
        <f t="shared" si="10"/>
        <v>2773.7720529999997</v>
      </c>
      <c r="J34" s="25">
        <f t="shared" si="10"/>
        <v>2093.3544590000001</v>
      </c>
      <c r="K34" s="25">
        <f t="shared" si="11"/>
        <v>4434.8836469999997</v>
      </c>
      <c r="L34" s="25">
        <f t="shared" si="11"/>
        <v>5396.8557630000005</v>
      </c>
      <c r="M34" s="99">
        <f t="shared" si="11"/>
        <v>5652.9244510000008</v>
      </c>
      <c r="N34" s="99">
        <f t="shared" si="12"/>
        <v>4087.0044939999998</v>
      </c>
      <c r="O34" s="99">
        <f t="shared" si="12"/>
        <v>4641.7713030000004</v>
      </c>
      <c r="P34" s="99">
        <f t="shared" si="12"/>
        <v>2715.0103389999999</v>
      </c>
      <c r="Q34" s="99">
        <f t="shared" si="12"/>
        <v>713.39222800000005</v>
      </c>
      <c r="R34" s="99">
        <f t="shared" si="12"/>
        <v>804.793137</v>
      </c>
      <c r="S34" s="99">
        <f t="shared" si="12"/>
        <v>917.75983499999995</v>
      </c>
      <c r="T34" s="99">
        <f t="shared" si="12"/>
        <v>1010.392081</v>
      </c>
      <c r="U34" s="99">
        <f t="shared" si="12"/>
        <v>1032.717562</v>
      </c>
    </row>
    <row r="35" spans="1:27" x14ac:dyDescent="0.25">
      <c r="A35" s="5" t="str">
        <f>VLOOKUP(B35,Nomes!$H$2:$J$79,3,FALSE)</f>
        <v>3202603</v>
      </c>
      <c r="B35" s="60" t="s">
        <v>101</v>
      </c>
      <c r="C35" s="31">
        <f t="shared" si="10"/>
        <v>59.620621</v>
      </c>
      <c r="D35" s="31">
        <f t="shared" si="10"/>
        <v>73.580566000000005</v>
      </c>
      <c r="E35" s="31">
        <f t="shared" si="10"/>
        <v>99.940898000000004</v>
      </c>
      <c r="F35" s="31">
        <f t="shared" si="10"/>
        <v>116.921998</v>
      </c>
      <c r="G35" s="31">
        <f t="shared" si="10"/>
        <v>129.00939299999999</v>
      </c>
      <c r="H35" s="31">
        <f t="shared" si="10"/>
        <v>153.52775</v>
      </c>
      <c r="I35" s="31">
        <f t="shared" si="10"/>
        <v>188.31214600000001</v>
      </c>
      <c r="J35" s="31">
        <f t="shared" si="10"/>
        <v>200.4991</v>
      </c>
      <c r="K35" s="31">
        <f t="shared" si="11"/>
        <v>189.27645000000001</v>
      </c>
      <c r="L35" s="31">
        <f t="shared" si="11"/>
        <v>216.769092</v>
      </c>
      <c r="M35" s="100">
        <f t="shared" si="11"/>
        <v>245.94913299999999</v>
      </c>
      <c r="N35" s="100">
        <f t="shared" si="12"/>
        <v>255.24455900000001</v>
      </c>
      <c r="O35" s="100">
        <f t="shared" si="12"/>
        <v>265.04402199999998</v>
      </c>
      <c r="P35" s="100">
        <f t="shared" si="12"/>
        <v>279.446348</v>
      </c>
      <c r="Q35" s="100">
        <f t="shared" si="12"/>
        <v>288.69976400000002</v>
      </c>
      <c r="R35" s="100">
        <f t="shared" si="12"/>
        <v>332.00287900000001</v>
      </c>
      <c r="S35" s="100">
        <f t="shared" si="12"/>
        <v>317.44064600000002</v>
      </c>
      <c r="T35" s="100">
        <f t="shared" si="12"/>
        <v>322.834338</v>
      </c>
      <c r="U35" s="100">
        <f t="shared" si="12"/>
        <v>305.54421200000002</v>
      </c>
    </row>
    <row r="36" spans="1:27" x14ac:dyDescent="0.25">
      <c r="A36" s="5" t="str">
        <f>VLOOKUP(B36,Nomes!$H$2:$J$79,3,FALSE)</f>
        <v>3202801</v>
      </c>
      <c r="B36" s="59" t="s">
        <v>109</v>
      </c>
      <c r="C36" s="25">
        <f t="shared" si="10"/>
        <v>145.28296900000001</v>
      </c>
      <c r="D36" s="25">
        <f t="shared" si="10"/>
        <v>280.32757099999998</v>
      </c>
      <c r="E36" s="25">
        <f t="shared" si="10"/>
        <v>282.51355800000005</v>
      </c>
      <c r="F36" s="25">
        <f t="shared" si="10"/>
        <v>418.43763299999995</v>
      </c>
      <c r="G36" s="25">
        <f t="shared" si="10"/>
        <v>268.124484</v>
      </c>
      <c r="H36" s="25">
        <f t="shared" si="10"/>
        <v>930.51043200000004</v>
      </c>
      <c r="I36" s="25">
        <f t="shared" si="10"/>
        <v>1111.7366319999999</v>
      </c>
      <c r="J36" s="25">
        <f t="shared" si="10"/>
        <v>744.99402099999998</v>
      </c>
      <c r="K36" s="25">
        <f t="shared" si="11"/>
        <v>1345.40606</v>
      </c>
      <c r="L36" s="25">
        <f t="shared" si="11"/>
        <v>4650.3822740000005</v>
      </c>
      <c r="M36" s="99">
        <f t="shared" si="11"/>
        <v>6163.0280039999998</v>
      </c>
      <c r="N36" s="99">
        <f t="shared" si="12"/>
        <v>6346.6499430000003</v>
      </c>
      <c r="O36" s="99">
        <f t="shared" si="12"/>
        <v>7275.1718870000004</v>
      </c>
      <c r="P36" s="99">
        <f t="shared" si="12"/>
        <v>4666.049231</v>
      </c>
      <c r="Q36" s="99">
        <f t="shared" si="12"/>
        <v>1985.246967</v>
      </c>
      <c r="R36" s="99">
        <f t="shared" si="12"/>
        <v>3130.546754</v>
      </c>
      <c r="S36" s="99">
        <f t="shared" si="12"/>
        <v>5683.6826359999995</v>
      </c>
      <c r="T36" s="99">
        <f t="shared" si="12"/>
        <v>4832.4358839999995</v>
      </c>
      <c r="U36" s="99">
        <f t="shared" si="12"/>
        <v>3244.1325280000001</v>
      </c>
    </row>
    <row r="37" spans="1:27" x14ac:dyDescent="0.25">
      <c r="A37" s="5" t="str">
        <f>VLOOKUP(B37,Nomes!$H$2:$J$79,3,FALSE)</f>
        <v>3203320</v>
      </c>
      <c r="B37" s="60" t="s">
        <v>127</v>
      </c>
      <c r="C37" s="31">
        <f t="shared" si="10"/>
        <v>110.813129</v>
      </c>
      <c r="D37" s="31">
        <f t="shared" si="10"/>
        <v>144.33536600000002</v>
      </c>
      <c r="E37" s="31">
        <f t="shared" si="10"/>
        <v>158.82262599999999</v>
      </c>
      <c r="F37" s="31">
        <f t="shared" si="10"/>
        <v>192.42798199999999</v>
      </c>
      <c r="G37" s="31">
        <f t="shared" si="10"/>
        <v>193.73968199999999</v>
      </c>
      <c r="H37" s="31">
        <f t="shared" si="10"/>
        <v>293.20934199999999</v>
      </c>
      <c r="I37" s="31">
        <f t="shared" si="10"/>
        <v>352.91754700000001</v>
      </c>
      <c r="J37" s="31">
        <f t="shared" si="10"/>
        <v>397.83330699999999</v>
      </c>
      <c r="K37" s="31">
        <f t="shared" si="11"/>
        <v>746.05864300000007</v>
      </c>
      <c r="L37" s="31">
        <f t="shared" si="11"/>
        <v>2104.2383640000003</v>
      </c>
      <c r="M37" s="100">
        <f t="shared" si="11"/>
        <v>2933.6944720000001</v>
      </c>
      <c r="N37" s="100">
        <f t="shared" si="12"/>
        <v>4512.8979259999996</v>
      </c>
      <c r="O37" s="100">
        <f t="shared" si="12"/>
        <v>4387.7646840000007</v>
      </c>
      <c r="P37" s="100">
        <f t="shared" si="12"/>
        <v>2498.8520920000001</v>
      </c>
      <c r="Q37" s="100">
        <f t="shared" si="12"/>
        <v>1119.0572999999999</v>
      </c>
      <c r="R37" s="100">
        <f t="shared" si="12"/>
        <v>1611.9108130000002</v>
      </c>
      <c r="S37" s="100">
        <f t="shared" si="12"/>
        <v>2502.7632669999998</v>
      </c>
      <c r="T37" s="100">
        <f t="shared" si="12"/>
        <v>5286.0381429999998</v>
      </c>
      <c r="U37" s="100">
        <f t="shared" si="12"/>
        <v>3622.2119739999998</v>
      </c>
    </row>
    <row r="38" spans="1:27" x14ac:dyDescent="0.25">
      <c r="A38" s="5" t="str">
        <f>VLOOKUP(B38,Nomes!$H$2:$J$79,3,FALSE)</f>
        <v>3204203</v>
      </c>
      <c r="B38" s="59" t="s">
        <v>151</v>
      </c>
      <c r="C38" s="25">
        <f t="shared" si="10"/>
        <v>54.213917000000002</v>
      </c>
      <c r="D38" s="25">
        <f t="shared" si="10"/>
        <v>62.510319000000003</v>
      </c>
      <c r="E38" s="25">
        <f t="shared" si="10"/>
        <v>70.014202000000012</v>
      </c>
      <c r="F38" s="25">
        <f t="shared" si="10"/>
        <v>83.546883000000008</v>
      </c>
      <c r="G38" s="25">
        <f t="shared" si="10"/>
        <v>96.243909000000002</v>
      </c>
      <c r="H38" s="25">
        <f t="shared" si="10"/>
        <v>107.531716</v>
      </c>
      <c r="I38" s="25">
        <f t="shared" si="10"/>
        <v>114.36415099999999</v>
      </c>
      <c r="J38" s="25">
        <f t="shared" si="10"/>
        <v>146.16684099999998</v>
      </c>
      <c r="K38" s="25">
        <f t="shared" si="11"/>
        <v>264.65296799999999</v>
      </c>
      <c r="L38" s="25">
        <f t="shared" si="11"/>
        <v>429.33684999999997</v>
      </c>
      <c r="M38" s="99">
        <f t="shared" si="11"/>
        <v>473.09121500000003</v>
      </c>
      <c r="N38" s="99">
        <f t="shared" si="12"/>
        <v>447.28348999999997</v>
      </c>
      <c r="O38" s="99">
        <f t="shared" si="12"/>
        <v>673.608431</v>
      </c>
      <c r="P38" s="99">
        <f t="shared" si="12"/>
        <v>501.37480599999998</v>
      </c>
      <c r="Q38" s="99">
        <f t="shared" si="12"/>
        <v>348.79557599999998</v>
      </c>
      <c r="R38" s="99">
        <f t="shared" si="12"/>
        <v>472.55221899999998</v>
      </c>
      <c r="S38" s="99">
        <f t="shared" si="12"/>
        <v>614.875676</v>
      </c>
      <c r="T38" s="99">
        <f t="shared" si="12"/>
        <v>679.35365300000001</v>
      </c>
      <c r="U38" s="99">
        <f t="shared" si="12"/>
        <v>585.40791899999999</v>
      </c>
    </row>
    <row r="39" spans="1:27" x14ac:dyDescent="0.25">
      <c r="A39" s="5" t="str">
        <f>VLOOKUP(B39,Nomes!$H$2:$J$79,3,FALSE)</f>
        <v>3204302</v>
      </c>
      <c r="B39" s="60" t="s">
        <v>155</v>
      </c>
      <c r="C39" s="31">
        <f t="shared" si="10"/>
        <v>154.727608</v>
      </c>
      <c r="D39" s="31">
        <f t="shared" si="10"/>
        <v>341.66828499999997</v>
      </c>
      <c r="E39" s="31">
        <f t="shared" si="10"/>
        <v>384.39744199999996</v>
      </c>
      <c r="F39" s="31">
        <f t="shared" si="10"/>
        <v>623.39052200000003</v>
      </c>
      <c r="G39" s="31">
        <f t="shared" si="10"/>
        <v>375.37887999999998</v>
      </c>
      <c r="H39" s="31">
        <f t="shared" si="10"/>
        <v>1117.8215709999999</v>
      </c>
      <c r="I39" s="31">
        <f t="shared" si="10"/>
        <v>1880.1237590000001</v>
      </c>
      <c r="J39" s="31">
        <f t="shared" si="10"/>
        <v>1558.108999</v>
      </c>
      <c r="K39" s="31">
        <f t="shared" si="11"/>
        <v>3082.026938</v>
      </c>
      <c r="L39" s="31">
        <f t="shared" si="11"/>
        <v>6462.1294390000003</v>
      </c>
      <c r="M39" s="100">
        <f t="shared" si="11"/>
        <v>8104.3740809999999</v>
      </c>
      <c r="N39" s="100">
        <f t="shared" si="12"/>
        <v>7984.0350710000002</v>
      </c>
      <c r="O39" s="100">
        <f t="shared" si="12"/>
        <v>9152.944571</v>
      </c>
      <c r="P39" s="100">
        <f t="shared" si="12"/>
        <v>5803.1229859999994</v>
      </c>
      <c r="Q39" s="100">
        <f t="shared" si="12"/>
        <v>1927.2706519999999</v>
      </c>
      <c r="R39" s="100">
        <f t="shared" si="12"/>
        <v>3437.9343820000004</v>
      </c>
      <c r="S39" s="100">
        <f t="shared" si="12"/>
        <v>6693.5368339999995</v>
      </c>
      <c r="T39" s="100">
        <f t="shared" si="12"/>
        <v>5383.0376560000004</v>
      </c>
      <c r="U39" s="100">
        <f t="shared" si="12"/>
        <v>3514.5942810000001</v>
      </c>
    </row>
    <row r="40" spans="1:27" ht="14.25" customHeight="1" x14ac:dyDescent="0.25">
      <c r="A40" s="5" t="str">
        <f>VLOOKUP(B40,Nomes!$H$2:$J$79,3,FALSE)</f>
        <v>3204401</v>
      </c>
      <c r="B40" s="59" t="s">
        <v>159</v>
      </c>
      <c r="C40" s="25">
        <f t="shared" si="10"/>
        <v>43.066071000000001</v>
      </c>
      <c r="D40" s="25">
        <f t="shared" si="10"/>
        <v>49.120697</v>
      </c>
      <c r="E40" s="25">
        <f t="shared" si="10"/>
        <v>59.339306999999998</v>
      </c>
      <c r="F40" s="25">
        <f t="shared" si="10"/>
        <v>73.947789999999998</v>
      </c>
      <c r="G40" s="25">
        <f t="shared" si="10"/>
        <v>93.29137399999999</v>
      </c>
      <c r="H40" s="25">
        <f t="shared" si="10"/>
        <v>81.871369999999999</v>
      </c>
      <c r="I40" s="25">
        <f t="shared" si="10"/>
        <v>86.403351999999998</v>
      </c>
      <c r="J40" s="25">
        <f t="shared" si="10"/>
        <v>96.63035099999999</v>
      </c>
      <c r="K40" s="25">
        <f t="shared" si="11"/>
        <v>114.11454499999999</v>
      </c>
      <c r="L40" s="25">
        <f t="shared" si="11"/>
        <v>122.678226</v>
      </c>
      <c r="M40" s="99">
        <f t="shared" si="11"/>
        <v>148.461614</v>
      </c>
      <c r="N40" s="99">
        <f t="shared" si="12"/>
        <v>156.572078</v>
      </c>
      <c r="O40" s="99">
        <f t="shared" si="12"/>
        <v>169.23026899999999</v>
      </c>
      <c r="P40" s="99">
        <f t="shared" si="12"/>
        <v>192.22941299999999</v>
      </c>
      <c r="Q40" s="99">
        <f t="shared" si="12"/>
        <v>191.277961</v>
      </c>
      <c r="R40" s="99">
        <f t="shared" si="12"/>
        <v>178.82471699999999</v>
      </c>
      <c r="S40" s="99">
        <f t="shared" si="12"/>
        <v>183.64620600000001</v>
      </c>
      <c r="T40" s="99">
        <f t="shared" si="12"/>
        <v>200.176219</v>
      </c>
      <c r="U40" s="99">
        <f t="shared" si="12"/>
        <v>205.78005999999999</v>
      </c>
    </row>
    <row r="41" spans="1:27" x14ac:dyDescent="0.25">
      <c r="A41" s="5"/>
      <c r="B41" s="63" t="s">
        <v>245</v>
      </c>
      <c r="C41" s="104">
        <f>IF(OR($I$5=22),GETPIVOTDATA(TEXT($K$5,),BASE_percapita!$A$2,"Ano de referência",C$9,"Nome da Microrregião ES",$B41),SUM('Tabela 3'!C42:C48))</f>
        <v>1616.9543180000001</v>
      </c>
      <c r="D41" s="104">
        <f>IF(OR($I$5=22),GETPIVOTDATA(TEXT($K$5,),BASE_percapita!$A$2,"Ano de referência",D$9,"Nome da Microrregião ES",$B41),SUM('Tabela 3'!D42:D48))</f>
        <v>1865.7135559999999</v>
      </c>
      <c r="E41" s="58">
        <f>IF(OR($I$5=22),GETPIVOTDATA(TEXT($K$5,),BASE_percapita!$A$2,"Ano de referência",E$9,"Nome da Microrregião ES",$B41),SUM('Tabela 3'!E42:E48))</f>
        <v>2273.7187819999999</v>
      </c>
      <c r="F41" s="58">
        <f>IF(OR($I$5=22),GETPIVOTDATA(TEXT($K$5,),BASE_percapita!$A$2,"Ano de referência",F$9,"Nome da Microrregião ES",$B41),SUM('Tabela 3'!F42:F48))</f>
        <v>2562.5635929999999</v>
      </c>
      <c r="G41" s="58">
        <f>IF(OR($I$5=22),GETPIVOTDATA(TEXT($K$5,),BASE_percapita!$A$2,"Ano de referência",G$9,"Nome da Microrregião ES",$B41),SUM('Tabela 3'!G42:G48))</f>
        <v>3120.8195830000004</v>
      </c>
      <c r="H41" s="104">
        <f>IF(OR($I$5=22),GETPIVOTDATA(TEXT($K$5,),BASE_percapita!$A$2,"Ano de referência",H$9,"Nome da Microrregião ES",$B41),SUM('Tabela 3'!H42:H48))</f>
        <v>3073.3544759999995</v>
      </c>
      <c r="I41" s="104">
        <f>IF(OR($I$5=22),GETPIVOTDATA(TEXT($K$5,),BASE_percapita!$A$2,"Ano de referência",I$9,"Nome da Microrregião ES",$B41),SUM('Tabela 3'!I42:I48))</f>
        <v>3349.532369</v>
      </c>
      <c r="J41" s="58">
        <f>IF(OR($I$5=22),GETPIVOTDATA(TEXT($K$5,),BASE_percapita!$A$2,"Ano de referência",J$9,"Nome da Microrregião ES",$B41),SUM('Tabela 3'!J42:J48))</f>
        <v>3879.5224100000005</v>
      </c>
      <c r="K41" s="58">
        <f>IF(OR($I$5=22),GETPIVOTDATA(TEXT($K$5,),BASE_percapita!$A$2,"Ano de referência",K$9,"Nome da Microrregião ES",$B41),SUM('Tabela 3'!K42:K48))</f>
        <v>4446.2834359999997</v>
      </c>
      <c r="L41" s="58">
        <f>IF(OR($I$5=22),GETPIVOTDATA(TEXT($K$5,),BASE_percapita!$A$2,"Ano de referência",L$9,"Nome da Microrregião ES",$B41),SUM('Tabela 3'!L42:L48))</f>
        <v>4900.1053019999999</v>
      </c>
      <c r="M41" s="58">
        <f>IF(OR($I$5=22),GETPIVOTDATA(TEXT($K$5,),BASE_percapita!$A$2,"Ano de referência",M$9,"Nome da Microrregião ES",$B41),SUM('Tabela 3'!M42:M48))</f>
        <v>5658.8396279999997</v>
      </c>
      <c r="N41" s="58">
        <f>IF(OR($I$5=22),GETPIVOTDATA(TEXT($K$5,),BASE_percapita!$A$2,"Ano de referência",N$9,"Nome da Microrregião ES",$B41),SUM('Tabela 3'!N42:N48))</f>
        <v>5959.2703769999998</v>
      </c>
      <c r="O41" s="58">
        <f>IF(OR($I$5=22),GETPIVOTDATA(TEXT($K$5,),BASE_percapita!$A$2,"Ano de referência",O$9,"Nome da Microrregião ES",$B41),SUM('Tabela 3'!O42:O48))</f>
        <v>6777.9841400000005</v>
      </c>
      <c r="P41" s="58">
        <f>IF(OR($I$5=22),GETPIVOTDATA(TEXT($K$5,),BASE_percapita!$A$2,"Ano de referência",P$9,"Nome da Microrregião ES",$B41),SUM('Tabela 3'!P42:P48))</f>
        <v>6862.2917260000004</v>
      </c>
      <c r="Q41" s="58">
        <f>IF(OR($I$5=22),GETPIVOTDATA(TEXT($K$5,),BASE_percapita!$A$2,"Ano de referência",Q$9,"Nome da Microrregião ES",$B41),SUM('Tabela 3'!Q42:Q48))</f>
        <v>7066.1603590000004</v>
      </c>
      <c r="R41" s="58">
        <f>IF(OR($I$5=22),GETPIVOTDATA(TEXT($K$5,),BASE_percapita!$A$2,"Ano de referência",R$9,"Nome da Microrregião ES",$B41),SUM('Tabela 3'!R42:R48))</f>
        <v>7017.5806469999998</v>
      </c>
      <c r="S41" s="58">
        <f>IF(OR($I$5=22),GETPIVOTDATA(TEXT($K$5,),BASE_percapita!$A$2,"Ano de referência",S$9,"Nome da Microrregião ES",$B41),SUM('Tabela 3'!S42:S48))</f>
        <v>6992.5125860000007</v>
      </c>
      <c r="T41" s="58">
        <f>IF(OR($I$5=22),GETPIVOTDATA(TEXT($K$5,),BASE_percapita!$A$2,"Ano de referência",T$9,"Nome da Microrregião ES",$B41),SUM('Tabela 3'!T42:T48))</f>
        <v>7177.4296290000002</v>
      </c>
      <c r="U41" s="58">
        <f>IF(OR($I$5=22),GETPIVOTDATA(TEXT($K$5,),BASE_percapita!$A$2,"Ano de referência",U$9,"Nome da Microrregião ES",$B41),SUM('Tabela 3'!U42:U48))</f>
        <v>7892.0193470000004</v>
      </c>
      <c r="V41" s="67"/>
      <c r="W41" s="67"/>
      <c r="X41" s="67"/>
      <c r="Y41" s="67"/>
      <c r="Z41" s="67"/>
      <c r="AA41" s="67"/>
    </row>
    <row r="42" spans="1:27" x14ac:dyDescent="0.25">
      <c r="A42" s="5" t="str">
        <f>VLOOKUP(B42,Nomes!$H$2:$J$79,3,FALSE)</f>
        <v>3200508</v>
      </c>
      <c r="B42" s="59" t="s">
        <v>46</v>
      </c>
      <c r="C42" s="99">
        <f t="shared" ref="C42:R48" si="13">IF(OR($I$5=22,$I$5=23),VLOOKUP($A42&amp;C$9,Base,$I$5,FALSE),VLOOKUP($A42&amp;C$9,Base,$I$5,FALSE)/1000)</f>
        <v>22.180194</v>
      </c>
      <c r="D42" s="99">
        <f t="shared" si="13"/>
        <v>25.702521000000001</v>
      </c>
      <c r="E42" s="25">
        <f t="shared" si="13"/>
        <v>31.186432</v>
      </c>
      <c r="F42" s="25">
        <f t="shared" si="13"/>
        <v>31.217912000000002</v>
      </c>
      <c r="G42" s="25">
        <f t="shared" si="13"/>
        <v>36.572209000000001</v>
      </c>
      <c r="H42" s="99">
        <f t="shared" si="13"/>
        <v>36.088165000000004</v>
      </c>
      <c r="I42" s="99">
        <f t="shared" si="13"/>
        <v>42.562432999999999</v>
      </c>
      <c r="J42" s="25">
        <f t="shared" si="13"/>
        <v>44.537845000000004</v>
      </c>
      <c r="K42" s="25">
        <f t="shared" si="13"/>
        <v>48.786315999999999</v>
      </c>
      <c r="L42" s="25">
        <f t="shared" si="13"/>
        <v>58.572620999999998</v>
      </c>
      <c r="M42" s="25">
        <f t="shared" si="13"/>
        <v>68.034801000000002</v>
      </c>
      <c r="N42" s="25">
        <f t="shared" si="13"/>
        <v>69.641683</v>
      </c>
      <c r="O42" s="25">
        <f t="shared" si="13"/>
        <v>72.854854000000003</v>
      </c>
      <c r="P42" s="25">
        <f t="shared" si="13"/>
        <v>80.361946000000003</v>
      </c>
      <c r="Q42" s="25">
        <f t="shared" si="13"/>
        <v>93.233630000000005</v>
      </c>
      <c r="R42" s="25">
        <f t="shared" si="13"/>
        <v>95.607478</v>
      </c>
      <c r="S42" s="25">
        <f t="shared" ref="D42:U48" si="14">IF(OR($I$5=22,$I$5=23),VLOOKUP($A42&amp;S$9,Base,$I$5,FALSE),VLOOKUP($A42&amp;S$9,Base,$I$5,FALSE)/1000)</f>
        <v>105.36290200000001</v>
      </c>
      <c r="T42" s="25">
        <f t="shared" si="14"/>
        <v>97.674668999999994</v>
      </c>
      <c r="U42" s="25">
        <f t="shared" si="14"/>
        <v>104.18039900000001</v>
      </c>
      <c r="V42" s="67"/>
      <c r="W42" s="67"/>
      <c r="X42" s="67"/>
      <c r="Y42" s="67"/>
      <c r="Z42" s="67"/>
      <c r="AA42" s="67"/>
    </row>
    <row r="43" spans="1:27" x14ac:dyDescent="0.25">
      <c r="A43" s="5" t="str">
        <f>VLOOKUP(B43,Nomes!$H$2:$J$79,3,FALSE)</f>
        <v>3200706</v>
      </c>
      <c r="B43" s="60" t="s">
        <v>56</v>
      </c>
      <c r="C43" s="100">
        <f t="shared" si="13"/>
        <v>49.124434000000001</v>
      </c>
      <c r="D43" s="100">
        <f t="shared" si="14"/>
        <v>55.309516000000002</v>
      </c>
      <c r="E43" s="31">
        <f t="shared" si="14"/>
        <v>73.487318999999999</v>
      </c>
      <c r="F43" s="31">
        <f t="shared" si="14"/>
        <v>86.790448999999995</v>
      </c>
      <c r="G43" s="31">
        <f t="shared" si="14"/>
        <v>105.27186900000001</v>
      </c>
      <c r="H43" s="100">
        <f t="shared" si="14"/>
        <v>90.936437999999995</v>
      </c>
      <c r="I43" s="100">
        <f t="shared" si="14"/>
        <v>99.093046000000001</v>
      </c>
      <c r="J43" s="31">
        <f t="shared" si="14"/>
        <v>114.27287699999999</v>
      </c>
      <c r="K43" s="31">
        <f t="shared" si="14"/>
        <v>141.98370399999999</v>
      </c>
      <c r="L43" s="31">
        <f t="shared" si="14"/>
        <v>163.632609</v>
      </c>
      <c r="M43" s="31">
        <f t="shared" si="14"/>
        <v>194.561667</v>
      </c>
      <c r="N43" s="31">
        <f t="shared" si="14"/>
        <v>207.84595199999998</v>
      </c>
      <c r="O43" s="31">
        <f t="shared" si="14"/>
        <v>211.42154600000001</v>
      </c>
      <c r="P43" s="31">
        <f t="shared" si="14"/>
        <v>249.50480899999999</v>
      </c>
      <c r="Q43" s="31">
        <f t="shared" si="14"/>
        <v>259.9683</v>
      </c>
      <c r="R43" s="31">
        <f t="shared" si="14"/>
        <v>264.37048399999998</v>
      </c>
      <c r="S43" s="31">
        <f t="shared" si="14"/>
        <v>247.59870599999999</v>
      </c>
      <c r="T43" s="31">
        <f t="shared" si="14"/>
        <v>273.36421200000001</v>
      </c>
      <c r="U43" s="31">
        <f t="shared" si="14"/>
        <v>316.54811899999999</v>
      </c>
      <c r="V43" s="67"/>
      <c r="W43" s="67"/>
      <c r="X43" s="67"/>
      <c r="Y43" s="67"/>
      <c r="Z43" s="67"/>
      <c r="AA43" s="67"/>
    </row>
    <row r="44" spans="1:27" x14ac:dyDescent="0.25">
      <c r="A44" s="5" t="str">
        <f>VLOOKUP(B44,Nomes!$H$2:$J$79,3,FALSE)</f>
        <v>3201209</v>
      </c>
      <c r="B44" s="59" t="s">
        <v>48</v>
      </c>
      <c r="C44" s="99">
        <f t="shared" si="13"/>
        <v>1194.314071</v>
      </c>
      <c r="D44" s="99">
        <f t="shared" si="14"/>
        <v>1382.9253589999998</v>
      </c>
      <c r="E44" s="25">
        <f t="shared" si="14"/>
        <v>1684.6025670000001</v>
      </c>
      <c r="F44" s="25">
        <f t="shared" si="14"/>
        <v>1879.9421599999998</v>
      </c>
      <c r="G44" s="25">
        <f t="shared" si="14"/>
        <v>2299.9047310000001</v>
      </c>
      <c r="H44" s="99">
        <f t="shared" si="14"/>
        <v>2256.0198229999996</v>
      </c>
      <c r="I44" s="99">
        <f t="shared" si="14"/>
        <v>2451.373959</v>
      </c>
      <c r="J44" s="25">
        <f t="shared" si="14"/>
        <v>2874.22793</v>
      </c>
      <c r="K44" s="25">
        <f t="shared" si="14"/>
        <v>3198.902967</v>
      </c>
      <c r="L44" s="25">
        <f t="shared" si="14"/>
        <v>3479.236304</v>
      </c>
      <c r="M44" s="25">
        <f t="shared" si="14"/>
        <v>4029.8484010000002</v>
      </c>
      <c r="N44" s="25">
        <f t="shared" si="14"/>
        <v>4239.6101419999995</v>
      </c>
      <c r="O44" s="25">
        <f t="shared" si="14"/>
        <v>4944.3942139999999</v>
      </c>
      <c r="P44" s="25">
        <f t="shared" si="14"/>
        <v>4795.2389780000003</v>
      </c>
      <c r="Q44" s="25">
        <f t="shared" si="14"/>
        <v>4822.9056500000006</v>
      </c>
      <c r="R44" s="25">
        <f t="shared" si="14"/>
        <v>4757.487529</v>
      </c>
      <c r="S44" s="25">
        <f t="shared" si="14"/>
        <v>4837.0801730000003</v>
      </c>
      <c r="T44" s="25">
        <f t="shared" si="14"/>
        <v>4920.0355719999998</v>
      </c>
      <c r="U44" s="25">
        <f t="shared" si="14"/>
        <v>5314.3374160000003</v>
      </c>
      <c r="V44" s="67"/>
      <c r="W44" s="67"/>
      <c r="X44" s="67"/>
      <c r="Y44" s="67"/>
      <c r="Z44" s="67"/>
      <c r="AA44" s="67"/>
    </row>
    <row r="45" spans="1:27" x14ac:dyDescent="0.25">
      <c r="A45" s="5" t="str">
        <f>VLOOKUP(B45,Nomes!$H$2:$J$79,3,FALSE)</f>
        <v>3201407</v>
      </c>
      <c r="B45" s="60" t="s">
        <v>73</v>
      </c>
      <c r="C45" s="100">
        <f t="shared" si="13"/>
        <v>138.19004999999999</v>
      </c>
      <c r="D45" s="100">
        <f t="shared" si="14"/>
        <v>158.51999900000001</v>
      </c>
      <c r="E45" s="31">
        <f t="shared" si="14"/>
        <v>193.82862400000002</v>
      </c>
      <c r="F45" s="31">
        <f t="shared" si="14"/>
        <v>229.23723800000002</v>
      </c>
      <c r="G45" s="31">
        <f t="shared" si="14"/>
        <v>279.23501099999999</v>
      </c>
      <c r="H45" s="100">
        <f t="shared" si="14"/>
        <v>284.09293600000001</v>
      </c>
      <c r="I45" s="100">
        <f t="shared" si="14"/>
        <v>310.642584</v>
      </c>
      <c r="J45" s="31">
        <f t="shared" si="14"/>
        <v>347.43028600000002</v>
      </c>
      <c r="K45" s="31">
        <f t="shared" si="14"/>
        <v>463.430566</v>
      </c>
      <c r="L45" s="31">
        <f t="shared" si="14"/>
        <v>506.08232799999996</v>
      </c>
      <c r="M45" s="31">
        <f t="shared" si="14"/>
        <v>584.48933499999998</v>
      </c>
      <c r="N45" s="31">
        <f t="shared" si="14"/>
        <v>631.55022499999995</v>
      </c>
      <c r="O45" s="31">
        <f t="shared" si="14"/>
        <v>664.95097900000007</v>
      </c>
      <c r="P45" s="31">
        <f t="shared" si="14"/>
        <v>785.25201000000004</v>
      </c>
      <c r="Q45" s="31">
        <f t="shared" si="14"/>
        <v>887.941957</v>
      </c>
      <c r="R45" s="31">
        <f t="shared" si="14"/>
        <v>863.78425000000004</v>
      </c>
      <c r="S45" s="31">
        <f t="shared" si="14"/>
        <v>877.98472199999992</v>
      </c>
      <c r="T45" s="31">
        <f t="shared" si="14"/>
        <v>912.23532599999999</v>
      </c>
      <c r="U45" s="31">
        <f t="shared" si="14"/>
        <v>1097.9249669999999</v>
      </c>
      <c r="V45" s="67"/>
      <c r="W45" s="67"/>
      <c r="X45" s="67"/>
      <c r="Y45" s="67"/>
      <c r="Z45" s="67"/>
      <c r="AA45" s="67"/>
    </row>
    <row r="46" spans="1:27" x14ac:dyDescent="0.25">
      <c r="A46" s="5" t="str">
        <f>VLOOKUP(B46,Nomes!$H$2:$J$79,3,FALSE)</f>
        <v>3203403</v>
      </c>
      <c r="B46" s="59" t="s">
        <v>133</v>
      </c>
      <c r="C46" s="99">
        <f t="shared" si="13"/>
        <v>100.51177800000001</v>
      </c>
      <c r="D46" s="99">
        <f t="shared" si="14"/>
        <v>110.631401</v>
      </c>
      <c r="E46" s="25">
        <f t="shared" si="14"/>
        <v>128.88097400000001</v>
      </c>
      <c r="F46" s="25">
        <f t="shared" si="14"/>
        <v>142.51538200000002</v>
      </c>
      <c r="G46" s="25">
        <f t="shared" si="14"/>
        <v>166.78571700000001</v>
      </c>
      <c r="H46" s="99">
        <f t="shared" si="14"/>
        <v>174.99037200000001</v>
      </c>
      <c r="I46" s="99">
        <f t="shared" si="14"/>
        <v>196.74382199999999</v>
      </c>
      <c r="J46" s="25">
        <f t="shared" si="14"/>
        <v>232.20010600000001</v>
      </c>
      <c r="K46" s="25">
        <f t="shared" si="14"/>
        <v>251.41639000000001</v>
      </c>
      <c r="L46" s="25">
        <f t="shared" si="14"/>
        <v>323.46052399999996</v>
      </c>
      <c r="M46" s="25">
        <f t="shared" si="14"/>
        <v>345.64164</v>
      </c>
      <c r="N46" s="25">
        <f t="shared" si="14"/>
        <v>367.14552600000002</v>
      </c>
      <c r="O46" s="25">
        <f t="shared" si="14"/>
        <v>409.552818</v>
      </c>
      <c r="P46" s="25">
        <f t="shared" si="14"/>
        <v>445.89958100000001</v>
      </c>
      <c r="Q46" s="25">
        <f t="shared" si="14"/>
        <v>450.51718199999999</v>
      </c>
      <c r="R46" s="25">
        <f t="shared" si="14"/>
        <v>463.95327199999997</v>
      </c>
      <c r="S46" s="25">
        <f t="shared" si="14"/>
        <v>434.97315700000001</v>
      </c>
      <c r="T46" s="25">
        <f t="shared" si="14"/>
        <v>441.08457400000003</v>
      </c>
      <c r="U46" s="25">
        <f t="shared" si="14"/>
        <v>489.97282100000001</v>
      </c>
      <c r="V46" s="67"/>
      <c r="W46" s="67"/>
      <c r="X46" s="67"/>
      <c r="Y46" s="67"/>
      <c r="Z46" s="67"/>
      <c r="AA46" s="67"/>
    </row>
    <row r="47" spans="1:27" x14ac:dyDescent="0.25">
      <c r="A47" s="5" t="str">
        <f>VLOOKUP(B47,Nomes!$H$2:$J$79,3,FALSE)</f>
        <v>3203809</v>
      </c>
      <c r="B47" s="60" t="s">
        <v>142</v>
      </c>
      <c r="C47" s="100">
        <f t="shared" si="13"/>
        <v>36.813797000000001</v>
      </c>
      <c r="D47" s="100">
        <f t="shared" si="14"/>
        <v>42.244031</v>
      </c>
      <c r="E47" s="31">
        <f t="shared" si="14"/>
        <v>49.035701000000003</v>
      </c>
      <c r="F47" s="31">
        <f t="shared" si="14"/>
        <v>57.295654999999996</v>
      </c>
      <c r="G47" s="31">
        <f t="shared" si="14"/>
        <v>67.099835000000013</v>
      </c>
      <c r="H47" s="100">
        <f t="shared" si="14"/>
        <v>73.109375</v>
      </c>
      <c r="I47" s="100">
        <f t="shared" si="14"/>
        <v>79.991180999999997</v>
      </c>
      <c r="J47" s="31">
        <f t="shared" si="14"/>
        <v>90.507261</v>
      </c>
      <c r="K47" s="31">
        <f t="shared" si="14"/>
        <v>102.081676</v>
      </c>
      <c r="L47" s="31">
        <f t="shared" si="14"/>
        <v>119.4995</v>
      </c>
      <c r="M47" s="31">
        <f t="shared" si="14"/>
        <v>135.49023499999998</v>
      </c>
      <c r="N47" s="31">
        <f t="shared" si="14"/>
        <v>138.93194800000001</v>
      </c>
      <c r="O47" s="31">
        <f t="shared" si="14"/>
        <v>147.40839199999999</v>
      </c>
      <c r="P47" s="31">
        <f t="shared" si="14"/>
        <v>156.422651</v>
      </c>
      <c r="Q47" s="31">
        <f t="shared" si="14"/>
        <v>169.39742999999999</v>
      </c>
      <c r="R47" s="31">
        <f t="shared" si="14"/>
        <v>195.16309099999998</v>
      </c>
      <c r="S47" s="31">
        <f t="shared" si="14"/>
        <v>187.827932</v>
      </c>
      <c r="T47" s="31">
        <f t="shared" si="14"/>
        <v>197.43286499999999</v>
      </c>
      <c r="U47" s="31">
        <f t="shared" si="14"/>
        <v>202.48513800000001</v>
      </c>
      <c r="V47" s="67"/>
      <c r="W47" s="67"/>
      <c r="X47" s="67"/>
      <c r="Y47" s="67"/>
      <c r="Z47" s="67"/>
      <c r="AA47" s="67"/>
    </row>
    <row r="48" spans="1:27" x14ac:dyDescent="0.25">
      <c r="A48" s="5" t="str">
        <f>VLOOKUP(B48,Nomes!$H$2:$J$79,3,FALSE)</f>
        <v>3205036</v>
      </c>
      <c r="B48" s="59" t="s">
        <v>179</v>
      </c>
      <c r="C48" s="99">
        <f t="shared" si="13"/>
        <v>75.819994000000008</v>
      </c>
      <c r="D48" s="99">
        <f t="shared" si="14"/>
        <v>90.380729000000002</v>
      </c>
      <c r="E48" s="25">
        <f t="shared" si="14"/>
        <v>112.697165</v>
      </c>
      <c r="F48" s="25">
        <f t="shared" si="14"/>
        <v>135.564797</v>
      </c>
      <c r="G48" s="25">
        <f t="shared" si="14"/>
        <v>165.95021100000002</v>
      </c>
      <c r="H48" s="99">
        <f t="shared" si="14"/>
        <v>158.117367</v>
      </c>
      <c r="I48" s="99">
        <f t="shared" si="14"/>
        <v>169.12534400000001</v>
      </c>
      <c r="J48" s="25">
        <f t="shared" si="14"/>
        <v>176.34610500000002</v>
      </c>
      <c r="K48" s="25">
        <f t="shared" si="14"/>
        <v>239.68181700000002</v>
      </c>
      <c r="L48" s="25">
        <f t="shared" si="14"/>
        <v>249.62141600000001</v>
      </c>
      <c r="M48" s="25">
        <f t="shared" si="14"/>
        <v>300.773549</v>
      </c>
      <c r="N48" s="25">
        <f t="shared" si="14"/>
        <v>304.54490100000004</v>
      </c>
      <c r="O48" s="25">
        <f t="shared" si="14"/>
        <v>327.40133700000001</v>
      </c>
      <c r="P48" s="25">
        <f t="shared" si="14"/>
        <v>349.61175099999997</v>
      </c>
      <c r="Q48" s="25">
        <f t="shared" si="14"/>
        <v>382.19621000000001</v>
      </c>
      <c r="R48" s="25">
        <f t="shared" si="14"/>
        <v>377.21454299999999</v>
      </c>
      <c r="S48" s="25">
        <f t="shared" si="14"/>
        <v>301.68499400000002</v>
      </c>
      <c r="T48" s="25">
        <f t="shared" si="14"/>
        <v>335.60241100000002</v>
      </c>
      <c r="U48" s="25">
        <f t="shared" si="14"/>
        <v>366.57048700000001</v>
      </c>
      <c r="V48" s="67"/>
      <c r="W48" s="67"/>
      <c r="X48" s="67"/>
      <c r="Y48" s="67"/>
      <c r="Z48" s="67"/>
      <c r="AA48" s="67"/>
    </row>
    <row r="49" spans="1:27" x14ac:dyDescent="0.25">
      <c r="A49" s="5"/>
      <c r="B49" s="63" t="s">
        <v>246</v>
      </c>
      <c r="C49" s="104">
        <f>IF(OR($I$5=22),GETPIVOTDATA(TEXT($K$5,),BASE_percapita!$A$2,"Ano de referência",C$9,"Nome da Microrregião ES",$B49),SUM('Tabela 3'!C50:C61))</f>
        <v>570.67302300000006</v>
      </c>
      <c r="D49" s="104">
        <f>IF(OR($I$5=22),GETPIVOTDATA(TEXT($K$5,),BASE_percapita!$A$2,"Ano de referência",D$9,"Nome da Microrregião ES",$B49),SUM('Tabela 3'!D50:D61))</f>
        <v>639.61963800000001</v>
      </c>
      <c r="E49" s="58">
        <f>IF(OR($I$5=22),GETPIVOTDATA(TEXT($K$5,),BASE_percapita!$A$2,"Ano de referência",E$9,"Nome da Microrregião ES",$B49),SUM('Tabela 3'!E50:E61))</f>
        <v>765.25832600000001</v>
      </c>
      <c r="F49" s="58">
        <f>IF(OR($I$5=22),GETPIVOTDATA(TEXT($K$5,),BASE_percapita!$A$2,"Ano de referência",F$9,"Nome da Microrregião ES",$B49),SUM('Tabela 3'!F50:F61))</f>
        <v>843.8242120000001</v>
      </c>
      <c r="G49" s="58">
        <f>IF(OR($I$5=22),GETPIVOTDATA(TEXT($K$5,),BASE_percapita!$A$2,"Ano de referência",G$9,"Nome da Microrregião ES",$B49),SUM('Tabela 3'!G50:G61))</f>
        <v>1012.7027370000003</v>
      </c>
      <c r="H49" s="104">
        <f>IF(OR($I$5=22),GETPIVOTDATA(TEXT($K$5,),BASE_percapita!$A$2,"Ano de referência",H$9,"Nome da Microrregião ES",$B49),SUM('Tabela 3'!H50:H61))</f>
        <v>1088.7840000000001</v>
      </c>
      <c r="I49" s="104">
        <f>IF(OR($I$5=22),GETPIVOTDATA(TEXT($K$5,),BASE_percapita!$A$2,"Ano de referência",I$9,"Nome da Microrregião ES",$B49),SUM('Tabela 3'!I50:I61))</f>
        <v>1227.242544</v>
      </c>
      <c r="J49" s="58">
        <f>IF(OR($I$5=22),GETPIVOTDATA(TEXT($K$5,),BASE_percapita!$A$2,"Ano de referência",J$9,"Nome da Microrregião ES",$B49),SUM('Tabela 3'!J50:J61))</f>
        <v>1330.018339</v>
      </c>
      <c r="K49" s="58">
        <f>IF(OR($I$5=22),GETPIVOTDATA(TEXT($K$5,),BASE_percapita!$A$2,"Ano de referência",K$9,"Nome da Microrregião ES",$B49),SUM('Tabela 3'!K50:K61))</f>
        <v>1542.310935</v>
      </c>
      <c r="L49" s="58">
        <f>IF(OR($I$5=22),GETPIVOTDATA(TEXT($K$5,),BASE_percapita!$A$2,"Ano de referência",L$9,"Nome da Microrregião ES",$B49),SUM('Tabela 3'!L50:L61))</f>
        <v>1851.2948339999998</v>
      </c>
      <c r="M49" s="58">
        <f>IF(OR($I$5=22),GETPIVOTDATA(TEXT($K$5,),BASE_percapita!$A$2,"Ano de referência",M$9,"Nome da Microrregião ES",$B49),SUM('Tabela 3'!M50:M61))</f>
        <v>2350.13438</v>
      </c>
      <c r="N49" s="58">
        <f>IF(OR($I$5=22),GETPIVOTDATA(TEXT($K$5,),BASE_percapita!$A$2,"Ano de referência",N$9,"Nome da Microrregião ES",$B49),SUM('Tabela 3'!N50:N61))</f>
        <v>2291.0703819999999</v>
      </c>
      <c r="O49" s="58">
        <f>IF(OR($I$5=22),GETPIVOTDATA(TEXT($K$5,),BASE_percapita!$A$2,"Ano de referência",O$9,"Nome da Microrregião ES",$B49),SUM('Tabela 3'!O50:O61))</f>
        <v>2435.0795719999996</v>
      </c>
      <c r="P49" s="58">
        <f>IF(OR($I$5=22),GETPIVOTDATA(TEXT($K$5,),BASE_percapita!$A$2,"Ano de referência",P$9,"Nome da Microrregião ES",$B49),SUM('Tabela 3'!P50:P61))</f>
        <v>2664.3553649999999</v>
      </c>
      <c r="Q49" s="58">
        <f>IF(OR($I$5=22),GETPIVOTDATA(TEXT($K$5,),BASE_percapita!$A$2,"Ano de referência",Q$9,"Nome da Microrregião ES",$B49),SUM('Tabela 3'!Q50:Q61))</f>
        <v>3150.6230630000005</v>
      </c>
      <c r="R49" s="58">
        <f>IF(OR($I$5=22),GETPIVOTDATA(TEXT($K$5,),BASE_percapita!$A$2,"Ano de referência",R$9,"Nome da Microrregião ES",$B49),SUM('Tabela 3'!R50:R61))</f>
        <v>3000.0901429999999</v>
      </c>
      <c r="S49" s="58">
        <f>IF(OR($I$5=22),GETPIVOTDATA(TEXT($K$5,),BASE_percapita!$A$2,"Ano de referência",S$9,"Nome da Microrregião ES",$B49),SUM('Tabela 3'!S50:S61))</f>
        <v>3091.8684299999995</v>
      </c>
      <c r="T49" s="58">
        <f>IF(OR($I$5=22),GETPIVOTDATA(TEXT($K$5,),BASE_percapita!$A$2,"Ano de referência",T$9,"Nome da Microrregião ES",$B49),SUM('Tabela 3'!T50:T61))</f>
        <v>2961.5236070000001</v>
      </c>
      <c r="U49" s="58">
        <f>IF(OR($I$5=22),GETPIVOTDATA(TEXT($K$5,),BASE_percapita!$A$2,"Ano de referência",U$9,"Nome da Microrregião ES",$B49),SUM('Tabela 3'!U50:U61))</f>
        <v>3468.1513580000001</v>
      </c>
      <c r="V49" s="67"/>
      <c r="W49" s="67"/>
      <c r="X49" s="67"/>
      <c r="Y49" s="67"/>
      <c r="Z49" s="67"/>
      <c r="AA49" s="67"/>
    </row>
    <row r="50" spans="1:27" x14ac:dyDescent="0.25">
      <c r="A50" s="5" t="str">
        <f>VLOOKUP(B50,Nomes!$H$2:$J$79,3,FALSE)</f>
        <v>3200201</v>
      </c>
      <c r="B50" s="59" t="s">
        <v>31</v>
      </c>
      <c r="C50" s="99">
        <f t="shared" ref="C50:R61" si="15">IF(OR($I$5=22,$I$5=23),VLOOKUP($A50&amp;C$9,Base,$I$5,FALSE),VLOOKUP($A50&amp;C$9,Base,$I$5,FALSE)/1000)</f>
        <v>92.364791999999994</v>
      </c>
      <c r="D50" s="99">
        <f t="shared" si="15"/>
        <v>113.438046</v>
      </c>
      <c r="E50" s="25">
        <f t="shared" si="15"/>
        <v>131.14665100000002</v>
      </c>
      <c r="F50" s="25">
        <f t="shared" si="15"/>
        <v>147.01003500000002</v>
      </c>
      <c r="G50" s="25">
        <f t="shared" si="15"/>
        <v>175.88241300000001</v>
      </c>
      <c r="H50" s="99">
        <f t="shared" si="15"/>
        <v>202.22215499999999</v>
      </c>
      <c r="I50" s="99">
        <f t="shared" si="15"/>
        <v>212.22325899999998</v>
      </c>
      <c r="J50" s="25">
        <f t="shared" si="15"/>
        <v>228.11186600000002</v>
      </c>
      <c r="K50" s="25">
        <f t="shared" si="15"/>
        <v>266.21507500000001</v>
      </c>
      <c r="L50" s="25">
        <f t="shared" si="15"/>
        <v>295.74017900000001</v>
      </c>
      <c r="M50" s="25">
        <f t="shared" si="15"/>
        <v>415.74015299999996</v>
      </c>
      <c r="N50" s="25">
        <f t="shared" si="15"/>
        <v>430.33180800000002</v>
      </c>
      <c r="O50" s="25">
        <f t="shared" si="15"/>
        <v>464.73683199999999</v>
      </c>
      <c r="P50" s="25">
        <f t="shared" si="15"/>
        <v>431.76297899999997</v>
      </c>
      <c r="Q50" s="25">
        <f t="shared" si="15"/>
        <v>488.47090500000002</v>
      </c>
      <c r="R50" s="25">
        <f t="shared" si="15"/>
        <v>484.46508399999999</v>
      </c>
      <c r="S50" s="25">
        <f t="shared" ref="D50:U61" si="16">IF(OR($I$5=22,$I$5=23),VLOOKUP($A50&amp;S$9,Base,$I$5,FALSE),VLOOKUP($A50&amp;S$9,Base,$I$5,FALSE)/1000)</f>
        <v>468.543252</v>
      </c>
      <c r="T50" s="25">
        <f t="shared" si="16"/>
        <v>483.63431099999997</v>
      </c>
      <c r="U50" s="25">
        <f t="shared" si="16"/>
        <v>504.63613600000002</v>
      </c>
      <c r="V50" s="67"/>
      <c r="W50" s="67"/>
      <c r="X50" s="67"/>
      <c r="Y50" s="67"/>
      <c r="Z50" s="67"/>
      <c r="AA50" s="67"/>
    </row>
    <row r="51" spans="1:27" x14ac:dyDescent="0.25">
      <c r="A51" s="5" t="str">
        <f>VLOOKUP(B51,Nomes!$H$2:$J$79,3,FALSE)</f>
        <v>3201100</v>
      </c>
      <c r="B51" s="60" t="s">
        <v>63</v>
      </c>
      <c r="C51" s="100">
        <f t="shared" si="15"/>
        <v>34.077434000000004</v>
      </c>
      <c r="D51" s="100">
        <f t="shared" si="16"/>
        <v>38.904932000000002</v>
      </c>
      <c r="E51" s="31">
        <f t="shared" si="16"/>
        <v>44.996027000000005</v>
      </c>
      <c r="F51" s="31">
        <f t="shared" si="16"/>
        <v>47.142215999999998</v>
      </c>
      <c r="G51" s="31">
        <f t="shared" si="16"/>
        <v>52.143358999999997</v>
      </c>
      <c r="H51" s="100">
        <f t="shared" si="16"/>
        <v>57.494135</v>
      </c>
      <c r="I51" s="100">
        <f t="shared" si="16"/>
        <v>64.464213000000001</v>
      </c>
      <c r="J51" s="31">
        <f t="shared" si="16"/>
        <v>66.492505999999992</v>
      </c>
      <c r="K51" s="31">
        <f t="shared" si="16"/>
        <v>77.688428000000002</v>
      </c>
      <c r="L51" s="31">
        <f t="shared" si="16"/>
        <v>83.735156000000003</v>
      </c>
      <c r="M51" s="31">
        <f t="shared" si="16"/>
        <v>97.250342999999987</v>
      </c>
      <c r="N51" s="31">
        <f t="shared" si="16"/>
        <v>105.093147</v>
      </c>
      <c r="O51" s="31">
        <f t="shared" si="16"/>
        <v>113.86807899999999</v>
      </c>
      <c r="P51" s="31">
        <f t="shared" si="16"/>
        <v>122.52347599999999</v>
      </c>
      <c r="Q51" s="31">
        <f t="shared" si="16"/>
        <v>133.92715699999999</v>
      </c>
      <c r="R51" s="31">
        <f t="shared" si="16"/>
        <v>142.976721</v>
      </c>
      <c r="S51" s="31">
        <f t="shared" si="16"/>
        <v>180.68002299999998</v>
      </c>
      <c r="T51" s="31">
        <f t="shared" si="16"/>
        <v>161.195965</v>
      </c>
      <c r="U51" s="31">
        <f t="shared" si="16"/>
        <v>181.09389000000002</v>
      </c>
      <c r="V51" s="67"/>
      <c r="W51" s="67"/>
      <c r="X51" s="67"/>
      <c r="Y51" s="67"/>
      <c r="Z51" s="67"/>
      <c r="AA51" s="67"/>
    </row>
    <row r="52" spans="1:27" x14ac:dyDescent="0.25">
      <c r="A52" s="5" t="str">
        <f>VLOOKUP(B52,Nomes!$H$2:$J$79,3,FALSE)</f>
        <v>3201803</v>
      </c>
      <c r="B52" s="59" t="s">
        <v>82</v>
      </c>
      <c r="C52" s="99">
        <f t="shared" si="15"/>
        <v>12.309042999999999</v>
      </c>
      <c r="D52" s="99">
        <f t="shared" si="16"/>
        <v>14.345058000000002</v>
      </c>
      <c r="E52" s="25">
        <f t="shared" si="16"/>
        <v>17.598945000000001</v>
      </c>
      <c r="F52" s="25">
        <f t="shared" si="16"/>
        <v>20.032554000000001</v>
      </c>
      <c r="G52" s="25">
        <f t="shared" si="16"/>
        <v>23.415002000000001</v>
      </c>
      <c r="H52" s="99">
        <f t="shared" si="16"/>
        <v>25.326584</v>
      </c>
      <c r="I52" s="99">
        <f t="shared" si="16"/>
        <v>28.977485000000001</v>
      </c>
      <c r="J52" s="25">
        <f t="shared" si="16"/>
        <v>30.212923999999997</v>
      </c>
      <c r="K52" s="25">
        <f t="shared" si="16"/>
        <v>32.477643999999998</v>
      </c>
      <c r="L52" s="25">
        <f t="shared" si="16"/>
        <v>40.612713999999997</v>
      </c>
      <c r="M52" s="25">
        <f t="shared" si="16"/>
        <v>46.174624000000001</v>
      </c>
      <c r="N52" s="25">
        <f t="shared" si="16"/>
        <v>47.748682000000002</v>
      </c>
      <c r="O52" s="25">
        <f t="shared" si="16"/>
        <v>49.264677999999996</v>
      </c>
      <c r="P52" s="25">
        <f t="shared" si="16"/>
        <v>53.942917999999999</v>
      </c>
      <c r="Q52" s="25">
        <f t="shared" si="16"/>
        <v>66.222157999999993</v>
      </c>
      <c r="R52" s="25">
        <f t="shared" si="16"/>
        <v>67.244070000000008</v>
      </c>
      <c r="S52" s="25">
        <f t="shared" si="16"/>
        <v>67.760767999999999</v>
      </c>
      <c r="T52" s="25">
        <f t="shared" si="16"/>
        <v>60.655663999999994</v>
      </c>
      <c r="U52" s="25">
        <f t="shared" si="16"/>
        <v>68.906365999999991</v>
      </c>
      <c r="V52" s="67"/>
      <c r="W52" s="67"/>
      <c r="X52" s="67"/>
      <c r="Y52" s="67"/>
      <c r="Z52" s="67"/>
      <c r="AA52" s="67"/>
    </row>
    <row r="53" spans="1:27" x14ac:dyDescent="0.25">
      <c r="A53" s="5" t="str">
        <f>VLOOKUP(B53,Nomes!$H$2:$J$79,3,FALSE)</f>
        <v>3202009</v>
      </c>
      <c r="B53" s="60" t="s">
        <v>86</v>
      </c>
      <c r="C53" s="100">
        <f t="shared" si="15"/>
        <v>23.359698000000002</v>
      </c>
      <c r="D53" s="100">
        <f t="shared" si="16"/>
        <v>27.765108999999999</v>
      </c>
      <c r="E53" s="31">
        <f t="shared" si="16"/>
        <v>31.549765000000001</v>
      </c>
      <c r="F53" s="31">
        <f t="shared" si="16"/>
        <v>35.855665999999999</v>
      </c>
      <c r="G53" s="31">
        <f t="shared" si="16"/>
        <v>41.963258000000003</v>
      </c>
      <c r="H53" s="100">
        <f t="shared" si="16"/>
        <v>39.954188000000002</v>
      </c>
      <c r="I53" s="100">
        <f t="shared" si="16"/>
        <v>42.057593000000004</v>
      </c>
      <c r="J53" s="31">
        <f t="shared" si="16"/>
        <v>44.282561999999999</v>
      </c>
      <c r="K53" s="31">
        <f t="shared" si="16"/>
        <v>53.766300999999999</v>
      </c>
      <c r="L53" s="31">
        <f t="shared" si="16"/>
        <v>62.073357000000001</v>
      </c>
      <c r="M53" s="31">
        <f t="shared" si="16"/>
        <v>87.471312000000012</v>
      </c>
      <c r="N53" s="31">
        <f t="shared" si="16"/>
        <v>94.730412999999999</v>
      </c>
      <c r="O53" s="31">
        <f t="shared" si="16"/>
        <v>94.375094000000004</v>
      </c>
      <c r="P53" s="31">
        <f t="shared" si="16"/>
        <v>117.02033299999999</v>
      </c>
      <c r="Q53" s="31">
        <f t="shared" si="16"/>
        <v>127.335244</v>
      </c>
      <c r="R53" s="31">
        <f t="shared" si="16"/>
        <v>127.31219899999999</v>
      </c>
      <c r="S53" s="31">
        <f t="shared" si="16"/>
        <v>133.14927299999999</v>
      </c>
      <c r="T53" s="31">
        <f t="shared" si="16"/>
        <v>136.768483</v>
      </c>
      <c r="U53" s="31">
        <f t="shared" si="16"/>
        <v>165.84069500000001</v>
      </c>
      <c r="V53" s="67"/>
      <c r="W53" s="67"/>
      <c r="X53" s="67"/>
      <c r="Y53" s="67"/>
      <c r="Z53" s="67"/>
      <c r="AA53" s="67"/>
    </row>
    <row r="54" spans="1:27" x14ac:dyDescent="0.25">
      <c r="A54" s="5" t="str">
        <f>VLOOKUP(B54,Nomes!$H$2:$J$79,3,FALSE)</f>
        <v>3202306</v>
      </c>
      <c r="B54" s="59" t="s">
        <v>92</v>
      </c>
      <c r="C54" s="99">
        <f t="shared" si="15"/>
        <v>89.504761000000002</v>
      </c>
      <c r="D54" s="99">
        <f t="shared" si="16"/>
        <v>105.688402</v>
      </c>
      <c r="E54" s="25">
        <f t="shared" si="16"/>
        <v>125.506191</v>
      </c>
      <c r="F54" s="25">
        <f t="shared" si="16"/>
        <v>138.65904900000001</v>
      </c>
      <c r="G54" s="25">
        <f t="shared" si="16"/>
        <v>161.14230900000001</v>
      </c>
      <c r="H54" s="99">
        <f t="shared" si="16"/>
        <v>174.04549700000001</v>
      </c>
      <c r="I54" s="99">
        <f t="shared" si="16"/>
        <v>198.258757</v>
      </c>
      <c r="J54" s="25">
        <f t="shared" si="16"/>
        <v>239.71053800000001</v>
      </c>
      <c r="K54" s="25">
        <f t="shared" si="16"/>
        <v>257.59880400000003</v>
      </c>
      <c r="L54" s="25">
        <f t="shared" si="16"/>
        <v>304.79450900000001</v>
      </c>
      <c r="M54" s="25">
        <f t="shared" si="16"/>
        <v>391.65976899999998</v>
      </c>
      <c r="N54" s="25">
        <f t="shared" si="16"/>
        <v>376.76854900000001</v>
      </c>
      <c r="O54" s="25">
        <f t="shared" si="16"/>
        <v>445.93075900000002</v>
      </c>
      <c r="P54" s="25">
        <f t="shared" si="16"/>
        <v>503.80711300000002</v>
      </c>
      <c r="Q54" s="25">
        <f t="shared" si="16"/>
        <v>567.64105500000005</v>
      </c>
      <c r="R54" s="25">
        <f t="shared" si="16"/>
        <v>525.45700199999999</v>
      </c>
      <c r="S54" s="25">
        <f t="shared" si="16"/>
        <v>539.56147099999998</v>
      </c>
      <c r="T54" s="25">
        <f t="shared" si="16"/>
        <v>518.67446199999995</v>
      </c>
      <c r="U54" s="25">
        <f t="shared" si="16"/>
        <v>560.71665599999994</v>
      </c>
      <c r="V54" s="67"/>
      <c r="W54" s="67"/>
      <c r="X54" s="67"/>
      <c r="Y54" s="67"/>
      <c r="Z54" s="67"/>
      <c r="AA54" s="67"/>
    </row>
    <row r="55" spans="1:27" x14ac:dyDescent="0.25">
      <c r="A55" s="5" t="str">
        <f>VLOOKUP(B55,Nomes!$H$2:$J$79,3,FALSE)</f>
        <v>3202454</v>
      </c>
      <c r="B55" s="60" t="s">
        <v>95</v>
      </c>
      <c r="C55" s="100">
        <f t="shared" si="15"/>
        <v>57.175142999999998</v>
      </c>
      <c r="D55" s="100">
        <f t="shared" si="16"/>
        <v>55.781748</v>
      </c>
      <c r="E55" s="31">
        <f t="shared" si="16"/>
        <v>68.558093</v>
      </c>
      <c r="F55" s="31">
        <f t="shared" si="16"/>
        <v>83.466452000000004</v>
      </c>
      <c r="G55" s="31">
        <f t="shared" si="16"/>
        <v>105.82207000000001</v>
      </c>
      <c r="H55" s="100">
        <f t="shared" si="16"/>
        <v>105.546204</v>
      </c>
      <c r="I55" s="100">
        <f t="shared" si="16"/>
        <v>124.285923</v>
      </c>
      <c r="J55" s="31">
        <f t="shared" si="16"/>
        <v>141.160247</v>
      </c>
      <c r="K55" s="31">
        <f t="shared" si="16"/>
        <v>168.088089</v>
      </c>
      <c r="L55" s="31">
        <f t="shared" si="16"/>
        <v>201.14503500000001</v>
      </c>
      <c r="M55" s="31">
        <f t="shared" si="16"/>
        <v>232.071786</v>
      </c>
      <c r="N55" s="31">
        <f t="shared" si="16"/>
        <v>239.62942000000001</v>
      </c>
      <c r="O55" s="31">
        <f t="shared" si="16"/>
        <v>237.55625000000001</v>
      </c>
      <c r="P55" s="31">
        <f t="shared" si="16"/>
        <v>275.28794499999998</v>
      </c>
      <c r="Q55" s="31">
        <f t="shared" si="16"/>
        <v>329.77192599999995</v>
      </c>
      <c r="R55" s="31">
        <f t="shared" si="16"/>
        <v>318.253199</v>
      </c>
      <c r="S55" s="31">
        <f t="shared" si="16"/>
        <v>332.51311399999997</v>
      </c>
      <c r="T55" s="31">
        <f t="shared" si="16"/>
        <v>315.45827399999996</v>
      </c>
      <c r="U55" s="31">
        <f t="shared" si="16"/>
        <v>376.59306900000001</v>
      </c>
      <c r="V55" s="67"/>
      <c r="W55" s="67"/>
      <c r="X55" s="67"/>
      <c r="Y55" s="67"/>
      <c r="Z55" s="67"/>
      <c r="AA55" s="67"/>
    </row>
    <row r="56" spans="1:27" x14ac:dyDescent="0.25">
      <c r="A56" s="5" t="str">
        <f>VLOOKUP(B56,Nomes!$H$2:$J$79,3,FALSE)</f>
        <v>3202553</v>
      </c>
      <c r="B56" s="59" t="s">
        <v>99</v>
      </c>
      <c r="C56" s="99">
        <f t="shared" si="15"/>
        <v>22.037659999999999</v>
      </c>
      <c r="D56" s="99">
        <f t="shared" si="16"/>
        <v>25.949188999999997</v>
      </c>
      <c r="E56" s="25">
        <f t="shared" si="16"/>
        <v>31.722908</v>
      </c>
      <c r="F56" s="25">
        <f t="shared" si="16"/>
        <v>35.454937000000001</v>
      </c>
      <c r="G56" s="25">
        <f t="shared" si="16"/>
        <v>43.077940999999996</v>
      </c>
      <c r="H56" s="99">
        <f t="shared" si="16"/>
        <v>47.139764</v>
      </c>
      <c r="I56" s="99">
        <f t="shared" si="16"/>
        <v>53.491904999999996</v>
      </c>
      <c r="J56" s="25">
        <f t="shared" si="16"/>
        <v>53.678770999999998</v>
      </c>
      <c r="K56" s="25">
        <f t="shared" si="16"/>
        <v>65.856026</v>
      </c>
      <c r="L56" s="25">
        <f t="shared" si="16"/>
        <v>77.691374999999994</v>
      </c>
      <c r="M56" s="25">
        <f t="shared" si="16"/>
        <v>95.928434999999993</v>
      </c>
      <c r="N56" s="25">
        <f t="shared" si="16"/>
        <v>88.920939000000004</v>
      </c>
      <c r="O56" s="25">
        <f t="shared" si="16"/>
        <v>98.458971999999989</v>
      </c>
      <c r="P56" s="25">
        <f t="shared" si="16"/>
        <v>110.671727</v>
      </c>
      <c r="Q56" s="25">
        <f t="shared" si="16"/>
        <v>154.68965</v>
      </c>
      <c r="R56" s="25">
        <f t="shared" si="16"/>
        <v>146.380065</v>
      </c>
      <c r="S56" s="25">
        <f t="shared" si="16"/>
        <v>118.110516</v>
      </c>
      <c r="T56" s="25">
        <f t="shared" si="16"/>
        <v>112.08238899999999</v>
      </c>
      <c r="U56" s="25">
        <f t="shared" si="16"/>
        <v>156.318916</v>
      </c>
      <c r="V56" s="67"/>
      <c r="W56" s="67"/>
      <c r="X56" s="67"/>
      <c r="Y56" s="67"/>
      <c r="Z56" s="67"/>
      <c r="AA56" s="67"/>
    </row>
    <row r="57" spans="1:27" x14ac:dyDescent="0.25">
      <c r="A57" s="5" t="str">
        <f>VLOOKUP(B57,Nomes!$H$2:$J$79,3,FALSE)</f>
        <v>3202652</v>
      </c>
      <c r="B57" s="60" t="s">
        <v>103</v>
      </c>
      <c r="C57" s="100">
        <f t="shared" si="15"/>
        <v>34.014347000000001</v>
      </c>
      <c r="D57" s="100">
        <f t="shared" si="16"/>
        <v>33.953986</v>
      </c>
      <c r="E57" s="31">
        <f t="shared" si="16"/>
        <v>47.379841999999996</v>
      </c>
      <c r="F57" s="31">
        <f t="shared" si="16"/>
        <v>50.913531999999996</v>
      </c>
      <c r="G57" s="31">
        <f t="shared" si="16"/>
        <v>64.521052999999995</v>
      </c>
      <c r="H57" s="100">
        <f t="shared" si="16"/>
        <v>66.082971000000001</v>
      </c>
      <c r="I57" s="100">
        <f t="shared" si="16"/>
        <v>73.471406000000002</v>
      </c>
      <c r="J57" s="31">
        <f t="shared" si="16"/>
        <v>73.208112999999997</v>
      </c>
      <c r="K57" s="31">
        <f t="shared" si="16"/>
        <v>93.918607000000009</v>
      </c>
      <c r="L57" s="31">
        <f t="shared" si="16"/>
        <v>146.54067699999999</v>
      </c>
      <c r="M57" s="31">
        <f t="shared" si="16"/>
        <v>159.194424</v>
      </c>
      <c r="N57" s="31">
        <f t="shared" si="16"/>
        <v>148.70023800000001</v>
      </c>
      <c r="O57" s="31">
        <f t="shared" si="16"/>
        <v>147.97246200000001</v>
      </c>
      <c r="P57" s="31">
        <f t="shared" si="16"/>
        <v>166.70627400000001</v>
      </c>
      <c r="Q57" s="31">
        <f t="shared" si="16"/>
        <v>233.13014699999999</v>
      </c>
      <c r="R57" s="31">
        <f t="shared" si="16"/>
        <v>193.602114</v>
      </c>
      <c r="S57" s="31">
        <f t="shared" si="16"/>
        <v>211.79046199999999</v>
      </c>
      <c r="T57" s="31">
        <f t="shared" si="16"/>
        <v>171.71243799999999</v>
      </c>
      <c r="U57" s="31">
        <f t="shared" si="16"/>
        <v>256.66748100000001</v>
      </c>
      <c r="V57" s="67"/>
      <c r="W57" s="67"/>
      <c r="X57" s="67"/>
      <c r="Y57" s="67"/>
      <c r="Z57" s="67"/>
      <c r="AA57" s="67"/>
    </row>
    <row r="58" spans="1:27" x14ac:dyDescent="0.25">
      <c r="A58" s="5" t="str">
        <f>VLOOKUP(B58,Nomes!$H$2:$J$79,3,FALSE)</f>
        <v>3203007</v>
      </c>
      <c r="B58" s="59" t="s">
        <v>114</v>
      </c>
      <c r="C58" s="99">
        <f t="shared" si="15"/>
        <v>83.104602999999997</v>
      </c>
      <c r="D58" s="99">
        <f t="shared" si="16"/>
        <v>90.234207999999995</v>
      </c>
      <c r="E58" s="25">
        <f t="shared" si="16"/>
        <v>117.252638</v>
      </c>
      <c r="F58" s="25">
        <f t="shared" si="16"/>
        <v>121.793578</v>
      </c>
      <c r="G58" s="25">
        <f t="shared" si="16"/>
        <v>156.0179</v>
      </c>
      <c r="H58" s="99">
        <f t="shared" si="16"/>
        <v>158.951166</v>
      </c>
      <c r="I58" s="99">
        <f t="shared" si="16"/>
        <v>184.82727</v>
      </c>
      <c r="J58" s="25">
        <f t="shared" si="16"/>
        <v>192.79960600000001</v>
      </c>
      <c r="K58" s="25">
        <f t="shared" si="16"/>
        <v>213.86220600000001</v>
      </c>
      <c r="L58" s="25">
        <f t="shared" si="16"/>
        <v>273.60065999999995</v>
      </c>
      <c r="M58" s="25">
        <f t="shared" si="16"/>
        <v>329.88953700000002</v>
      </c>
      <c r="N58" s="25">
        <f t="shared" si="16"/>
        <v>320.14645299999995</v>
      </c>
      <c r="O58" s="25">
        <f t="shared" si="16"/>
        <v>337.47924699999999</v>
      </c>
      <c r="P58" s="25">
        <f t="shared" si="16"/>
        <v>373.25566600000002</v>
      </c>
      <c r="Q58" s="25">
        <f t="shared" si="16"/>
        <v>430.45833500000003</v>
      </c>
      <c r="R58" s="25">
        <f t="shared" si="16"/>
        <v>411.72022900000002</v>
      </c>
      <c r="S58" s="25">
        <f t="shared" si="16"/>
        <v>437.28066999999999</v>
      </c>
      <c r="T58" s="25">
        <f t="shared" si="16"/>
        <v>422.936331</v>
      </c>
      <c r="U58" s="25">
        <f t="shared" si="16"/>
        <v>531.47842700000001</v>
      </c>
      <c r="V58" s="67"/>
      <c r="W58" s="67"/>
      <c r="X58" s="67"/>
      <c r="Y58" s="67"/>
      <c r="Z58" s="67"/>
      <c r="AA58" s="67"/>
    </row>
    <row r="59" spans="1:27" x14ac:dyDescent="0.25">
      <c r="A59" s="5" t="str">
        <f>VLOOKUP(B59,Nomes!$H$2:$J$79,3,FALSE)</f>
        <v>3203106</v>
      </c>
      <c r="B59" s="60" t="s">
        <v>118</v>
      </c>
      <c r="C59" s="100">
        <f t="shared" si="15"/>
        <v>33.274817999999996</v>
      </c>
      <c r="D59" s="100">
        <f t="shared" si="16"/>
        <v>35.34657</v>
      </c>
      <c r="E59" s="31">
        <f t="shared" si="16"/>
        <v>40.547213999999997</v>
      </c>
      <c r="F59" s="31">
        <f t="shared" si="16"/>
        <v>45.643315999999999</v>
      </c>
      <c r="G59" s="31">
        <f t="shared" si="16"/>
        <v>50.829594999999998</v>
      </c>
      <c r="H59" s="100">
        <f t="shared" si="16"/>
        <v>57.408578999999996</v>
      </c>
      <c r="I59" s="100">
        <f t="shared" si="16"/>
        <v>63.694277</v>
      </c>
      <c r="J59" s="31">
        <f t="shared" si="16"/>
        <v>73.710780999999997</v>
      </c>
      <c r="K59" s="31">
        <f t="shared" si="16"/>
        <v>87.545340999999993</v>
      </c>
      <c r="L59" s="31">
        <f t="shared" si="16"/>
        <v>92.600680999999994</v>
      </c>
      <c r="M59" s="31">
        <f t="shared" si="16"/>
        <v>122.70602099999999</v>
      </c>
      <c r="N59" s="31">
        <f t="shared" si="16"/>
        <v>113.689122</v>
      </c>
      <c r="O59" s="31">
        <f t="shared" si="16"/>
        <v>114.31953</v>
      </c>
      <c r="P59" s="31">
        <f t="shared" si="16"/>
        <v>124.33861999999999</v>
      </c>
      <c r="Q59" s="31">
        <f t="shared" si="16"/>
        <v>134.62748999999999</v>
      </c>
      <c r="R59" s="31">
        <f t="shared" si="16"/>
        <v>141.19574400000002</v>
      </c>
      <c r="S59" s="31">
        <f t="shared" si="16"/>
        <v>136.629728</v>
      </c>
      <c r="T59" s="31">
        <f t="shared" si="16"/>
        <v>141.25582699999998</v>
      </c>
      <c r="U59" s="31">
        <f t="shared" si="16"/>
        <v>149.30282800000001</v>
      </c>
      <c r="V59" s="67"/>
      <c r="W59" s="67"/>
      <c r="X59" s="67"/>
      <c r="Y59" s="67"/>
      <c r="Z59" s="67"/>
      <c r="AA59" s="67"/>
    </row>
    <row r="60" spans="1:27" x14ac:dyDescent="0.25">
      <c r="A60" s="5" t="str">
        <f>VLOOKUP(B60,Nomes!$H$2:$J$79,3,FALSE)</f>
        <v>3203700</v>
      </c>
      <c r="B60" s="59" t="s">
        <v>140</v>
      </c>
      <c r="C60" s="99">
        <f t="shared" si="15"/>
        <v>54.738813</v>
      </c>
      <c r="D60" s="99">
        <f t="shared" si="16"/>
        <v>57.395716999999998</v>
      </c>
      <c r="E60" s="25">
        <f t="shared" si="16"/>
        <v>63.777504999999998</v>
      </c>
      <c r="F60" s="25">
        <f t="shared" si="16"/>
        <v>72.885429000000002</v>
      </c>
      <c r="G60" s="25">
        <f t="shared" si="16"/>
        <v>86.63966099999999</v>
      </c>
      <c r="H60" s="99">
        <f t="shared" si="16"/>
        <v>99.338748999999993</v>
      </c>
      <c r="I60" s="99">
        <f t="shared" si="16"/>
        <v>120.79549899999999</v>
      </c>
      <c r="J60" s="25">
        <f t="shared" si="16"/>
        <v>121.462591</v>
      </c>
      <c r="K60" s="25">
        <f t="shared" si="16"/>
        <v>145.10123199999998</v>
      </c>
      <c r="L60" s="25">
        <f t="shared" si="16"/>
        <v>159.79879500000001</v>
      </c>
      <c r="M60" s="25">
        <f t="shared" si="16"/>
        <v>196.584857</v>
      </c>
      <c r="N60" s="25">
        <f t="shared" si="16"/>
        <v>206.82219899999998</v>
      </c>
      <c r="O60" s="25">
        <f t="shared" si="16"/>
        <v>214.211195</v>
      </c>
      <c r="P60" s="25">
        <f t="shared" si="16"/>
        <v>250.331378</v>
      </c>
      <c r="Q60" s="25">
        <f t="shared" si="16"/>
        <v>308.64032799999995</v>
      </c>
      <c r="R60" s="25">
        <f t="shared" si="16"/>
        <v>277.26628799999997</v>
      </c>
      <c r="S60" s="25">
        <f t="shared" si="16"/>
        <v>304.35275899999999</v>
      </c>
      <c r="T60" s="25">
        <f t="shared" si="16"/>
        <v>273.85455400000001</v>
      </c>
      <c r="U60" s="25">
        <f t="shared" si="16"/>
        <v>343.55885999999998</v>
      </c>
      <c r="V60" s="67"/>
      <c r="W60" s="67"/>
      <c r="X60" s="67"/>
      <c r="Y60" s="67"/>
      <c r="Z60" s="67"/>
      <c r="AA60" s="67"/>
    </row>
    <row r="61" spans="1:27" x14ac:dyDescent="0.25">
      <c r="A61" s="5" t="str">
        <f>VLOOKUP(B61,Nomes!$H$2:$J$79,3,FALSE)</f>
        <v>3204807</v>
      </c>
      <c r="B61" s="60" t="s">
        <v>170</v>
      </c>
      <c r="C61" s="100">
        <f t="shared" si="15"/>
        <v>34.711911000000001</v>
      </c>
      <c r="D61" s="100">
        <f t="shared" si="16"/>
        <v>40.816673000000002</v>
      </c>
      <c r="E61" s="100">
        <f t="shared" si="16"/>
        <v>45.222546999999999</v>
      </c>
      <c r="F61" s="100">
        <f t="shared" si="16"/>
        <v>44.967447999999997</v>
      </c>
      <c r="G61" s="100">
        <f t="shared" si="16"/>
        <v>51.248176000000001</v>
      </c>
      <c r="H61" s="100">
        <f t="shared" si="16"/>
        <v>55.274008000000002</v>
      </c>
      <c r="I61" s="100">
        <f t="shared" si="16"/>
        <v>60.694957000000002</v>
      </c>
      <c r="J61" s="100">
        <f t="shared" si="16"/>
        <v>65.187834000000009</v>
      </c>
      <c r="K61" s="100">
        <f t="shared" si="16"/>
        <v>80.193182000000007</v>
      </c>
      <c r="L61" s="100">
        <f t="shared" si="16"/>
        <v>112.96169599999999</v>
      </c>
      <c r="M61" s="100">
        <f t="shared" si="16"/>
        <v>175.46311900000001</v>
      </c>
      <c r="N61" s="100">
        <f t="shared" si="16"/>
        <v>118.489412</v>
      </c>
      <c r="O61" s="100">
        <f t="shared" si="16"/>
        <v>116.906474</v>
      </c>
      <c r="P61" s="100">
        <f t="shared" si="16"/>
        <v>134.70693599999998</v>
      </c>
      <c r="Q61" s="100">
        <f t="shared" si="16"/>
        <v>175.70866800000002</v>
      </c>
      <c r="R61" s="100">
        <f t="shared" si="16"/>
        <v>164.21742800000001</v>
      </c>
      <c r="S61" s="100">
        <f t="shared" si="16"/>
        <v>161.49639400000001</v>
      </c>
      <c r="T61" s="100">
        <f t="shared" si="16"/>
        <v>163.29490900000002</v>
      </c>
      <c r="U61" s="100">
        <f t="shared" si="16"/>
        <v>173.03803400000001</v>
      </c>
      <c r="V61" s="67"/>
      <c r="W61" s="67"/>
      <c r="X61" s="67"/>
      <c r="Y61" s="67"/>
      <c r="Z61" s="67"/>
      <c r="AA61" s="67"/>
    </row>
    <row r="62" spans="1:27" x14ac:dyDescent="0.25">
      <c r="A62" s="5"/>
      <c r="B62" s="62" t="s">
        <v>248</v>
      </c>
      <c r="C62" s="61">
        <f>IF(OR($I$5=22),GETPIVOTDATA(TEXT($K$5,),BASE_percapita!$A$2,"Ano de referência",C$9,"Nome da Microrregião ES",$B62),SUM('Tabela 3'!C63:C68))</f>
        <v>2641.8603359999997</v>
      </c>
      <c r="D62" s="61">
        <f>IF(OR($I$5=22),GETPIVOTDATA(TEXT($K$5,),BASE_percapita!$A$2,"Ano de referência",D$9,"Nome da Microrregião ES",$B62),SUM('Tabela 3'!D63:D68))</f>
        <v>3359.6518120000001</v>
      </c>
      <c r="E62" s="61">
        <f>IF(OR($I$5=22),GETPIVOTDATA(TEXT($K$5,),BASE_percapita!$A$2,"Ano de referência",E$9,"Nome da Microrregião ES",$B62),SUM('Tabela 3'!E63:E68))</f>
        <v>3615.612584</v>
      </c>
      <c r="F62" s="61">
        <f>IF(OR($I$5=22),GETPIVOTDATA(TEXT($K$5,),BASE_percapita!$A$2,"Ano de referência",F$9,"Nome da Microrregião ES",$B62),SUM('Tabela 3'!F63:F68))</f>
        <v>4481.2658520000005</v>
      </c>
      <c r="G62" s="61">
        <f>IF(OR($I$5=22),GETPIVOTDATA(TEXT($K$5,),BASE_percapita!$A$2,"Ano de referência",G$9,"Nome da Microrregião ES",$B62),SUM('Tabela 3'!G63:G68))</f>
        <v>6027.7324710000003</v>
      </c>
      <c r="H62" s="61">
        <f>IF(OR($I$5=22),GETPIVOTDATA(TEXT($K$5,),BASE_percapita!$A$2,"Ano de referência",H$9,"Nome da Microrregião ES",$B62),SUM('Tabela 3'!H63:H68))</f>
        <v>6930.2372850000002</v>
      </c>
      <c r="I62" s="61">
        <f>IF(OR($I$5=22),GETPIVOTDATA(TEXT($K$5,),BASE_percapita!$A$2,"Ano de referência",I$9,"Nome da Microrregião ES",$B62),SUM('Tabela 3'!I63:I68))</f>
        <v>8792.0963119999997</v>
      </c>
      <c r="J62" s="61">
        <f>IF(OR($I$5=22),GETPIVOTDATA(TEXT($K$5,),BASE_percapita!$A$2,"Ano de referência",J$9,"Nome da Microrregião ES",$B62),SUM('Tabela 3'!J63:J68))</f>
        <v>7260.4213120000004</v>
      </c>
      <c r="K62" s="61">
        <f>IF(OR($I$5=22),GETPIVOTDATA(TEXT($K$5,),BASE_percapita!$A$2,"Ano de referência",K$9,"Nome da Microrregião ES",$B62),SUM('Tabela 3'!K63:K68))</f>
        <v>8473.1065240000007</v>
      </c>
      <c r="L62" s="61">
        <f>IF(OR($I$5=22),GETPIVOTDATA(TEXT($K$5,),BASE_percapita!$A$2,"Ano de referência",L$9,"Nome da Microrregião ES",$B62),SUM('Tabela 3'!L63:L68))</f>
        <v>10825.296262999998</v>
      </c>
      <c r="M62" s="61">
        <f>IF(OR($I$5=22),GETPIVOTDATA(TEXT($K$5,),BASE_percapita!$A$2,"Ano de referência",M$9,"Nome da Microrregião ES",$B62),SUM('Tabela 3'!M63:M68))</f>
        <v>11152.881245999999</v>
      </c>
      <c r="N62" s="61">
        <f>IF(OR($I$5=22),GETPIVOTDATA(TEXT($K$5,),BASE_percapita!$A$2,"Ano de referência",N$9,"Nome da Microrregião ES",$B62),SUM('Tabela 3'!N63:N68))</f>
        <v>11598.833167000001</v>
      </c>
      <c r="O62" s="61">
        <f>IF(OR($I$5=22),GETPIVOTDATA(TEXT($K$5,),BASE_percapita!$A$2,"Ano de referência",O$9,"Nome da Microrregião ES",$B62),SUM('Tabela 3'!O63:O68))</f>
        <v>11724.470972000001</v>
      </c>
      <c r="P62" s="61">
        <f>IF(OR($I$5=22),GETPIVOTDATA(TEXT($K$5,),BASE_percapita!$A$2,"Ano de referência",P$9,"Nome da Microrregião ES",$B62),SUM('Tabela 3'!P63:P68))</f>
        <v>12002.537140000002</v>
      </c>
      <c r="Q62" s="61">
        <f>IF(OR($I$5=22),GETPIVOTDATA(TEXT($K$5,),BASE_percapita!$A$2,"Ano de referência",Q$9,"Nome da Microrregião ES",$B62),SUM('Tabela 3'!Q63:Q68))</f>
        <v>11354.086031999999</v>
      </c>
      <c r="R62" s="61">
        <f>IF(OR($I$5=22),GETPIVOTDATA(TEXT($K$5,),BASE_percapita!$A$2,"Ano de referência",R$9,"Nome da Microrregião ES",$B62),SUM('Tabela 3'!R63:R68))</f>
        <v>12219.582014000001</v>
      </c>
      <c r="S62" s="61">
        <f>IF(OR($I$5=22),GETPIVOTDATA(TEXT($K$5,),BASE_percapita!$A$2,"Ano de referência",S$9,"Nome da Microrregião ES",$B62),SUM('Tabela 3'!S63:S68))</f>
        <v>13345.296786999999</v>
      </c>
      <c r="T62" s="61">
        <f>IF(OR($I$5=22),GETPIVOTDATA(TEXT($K$5,),BASE_percapita!$A$2,"Ano de referência",T$9,"Nome da Microrregião ES",$B62),SUM('Tabela 3'!T63:T68))</f>
        <v>12872.674707</v>
      </c>
      <c r="U62" s="61">
        <f>IF(OR($I$5=22),GETPIVOTDATA(TEXT($K$5,),BASE_percapita!$A$2,"Ano de referência",U$9,"Nome da Microrregião ES",$B62),SUM('Tabela 3'!U63:U68))</f>
        <v>12778.359946999999</v>
      </c>
    </row>
    <row r="63" spans="1:27" x14ac:dyDescent="0.25">
      <c r="A63" s="5" t="str">
        <f>VLOOKUP(B63,Nomes!$H$2:$J$79,3,FALSE)</f>
        <v>3200607</v>
      </c>
      <c r="B63" s="60" t="s">
        <v>50</v>
      </c>
      <c r="C63" s="31">
        <f t="shared" ref="C63:J68" si="17">IF(OR($I$5=22,$I$5=23),VLOOKUP($A63&amp;C$9,Base,$I$5,FALSE),VLOOKUP($A63&amp;C$9,Base,$I$5,FALSE)/1000)</f>
        <v>1398.1458749999999</v>
      </c>
      <c r="D63" s="31">
        <f t="shared" si="17"/>
        <v>1917.9146910000002</v>
      </c>
      <c r="E63" s="31">
        <f t="shared" si="17"/>
        <v>1797.771324</v>
      </c>
      <c r="F63" s="31">
        <f t="shared" si="17"/>
        <v>2275.3367659999999</v>
      </c>
      <c r="G63" s="31">
        <f t="shared" si="17"/>
        <v>3295.2525499999997</v>
      </c>
      <c r="H63" s="31">
        <f t="shared" si="17"/>
        <v>3767.9711310000002</v>
      </c>
      <c r="I63" s="31">
        <f t="shared" si="17"/>
        <v>3905.5675159999996</v>
      </c>
      <c r="J63" s="31">
        <f t="shared" si="17"/>
        <v>3747.290876</v>
      </c>
      <c r="K63" s="31">
        <f t="shared" ref="K63:M68" si="18">IF(OR($I$5=22,$I$5=23),VLOOKUP($A63&amp;K$9,Base,$I$5,FALSE),VLOOKUP($A63&amp;K$9,Base,$I$5,FALSE)/1000)</f>
        <v>4246.2369309999995</v>
      </c>
      <c r="L63" s="31">
        <f t="shared" si="18"/>
        <v>5293.6849299999994</v>
      </c>
      <c r="M63" s="100">
        <f t="shared" si="18"/>
        <v>5019.5306819999996</v>
      </c>
      <c r="N63" s="100">
        <f t="shared" ref="N63:U68" si="19">IF(OR($I$5=22,$I$5=23),VLOOKUP($A63&amp;N$9,Base,$I$5,FALSE),VLOOKUP($A63&amp;N$9,Base,$I$5,FALSE)/1000)</f>
        <v>5212.9508969999997</v>
      </c>
      <c r="O63" s="100">
        <f t="shared" si="19"/>
        <v>4991.8820599999999</v>
      </c>
      <c r="P63" s="100">
        <f t="shared" si="19"/>
        <v>5315.3658909999995</v>
      </c>
      <c r="Q63" s="100">
        <f t="shared" si="19"/>
        <v>4609.6791830000002</v>
      </c>
      <c r="R63" s="100">
        <f t="shared" si="19"/>
        <v>5202.2060499999998</v>
      </c>
      <c r="S63" s="100">
        <f t="shared" si="19"/>
        <v>5394.4173190000001</v>
      </c>
      <c r="T63" s="100">
        <f t="shared" si="19"/>
        <v>5211.2741279999991</v>
      </c>
      <c r="U63" s="100">
        <f t="shared" si="19"/>
        <v>4480.769542</v>
      </c>
    </row>
    <row r="64" spans="1:27" x14ac:dyDescent="0.25">
      <c r="A64" s="5" t="str">
        <f>VLOOKUP(B64,Nomes!$H$2:$J$79,3,FALSE)</f>
        <v>3202504</v>
      </c>
      <c r="B64" s="59" t="s">
        <v>97</v>
      </c>
      <c r="C64" s="25">
        <f t="shared" si="17"/>
        <v>92.165902000000003</v>
      </c>
      <c r="D64" s="25">
        <f t="shared" si="17"/>
        <v>92.90181299999999</v>
      </c>
      <c r="E64" s="25">
        <f t="shared" si="17"/>
        <v>121.685211</v>
      </c>
      <c r="F64" s="25">
        <f t="shared" si="17"/>
        <v>155.90617800000001</v>
      </c>
      <c r="G64" s="25">
        <f t="shared" si="17"/>
        <v>208.28188200000002</v>
      </c>
      <c r="H64" s="25">
        <f t="shared" si="17"/>
        <v>275.60578399999997</v>
      </c>
      <c r="I64" s="25">
        <f t="shared" si="17"/>
        <v>289.32780099999997</v>
      </c>
      <c r="J64" s="25">
        <f t="shared" si="17"/>
        <v>235.487764</v>
      </c>
      <c r="K64" s="25">
        <f t="shared" si="18"/>
        <v>255.852439</v>
      </c>
      <c r="L64" s="25">
        <f t="shared" si="18"/>
        <v>263.10606800000005</v>
      </c>
      <c r="M64" s="99">
        <f t="shared" si="18"/>
        <v>204.658726</v>
      </c>
      <c r="N64" s="99">
        <f t="shared" si="19"/>
        <v>194.44667900000002</v>
      </c>
      <c r="O64" s="99">
        <f t="shared" si="19"/>
        <v>274.40461099999999</v>
      </c>
      <c r="P64" s="99">
        <f t="shared" si="19"/>
        <v>234.27569</v>
      </c>
      <c r="Q64" s="99">
        <f t="shared" si="19"/>
        <v>232.68255100000002</v>
      </c>
      <c r="R64" s="99">
        <f t="shared" si="19"/>
        <v>242.63853800000001</v>
      </c>
      <c r="S64" s="99">
        <f t="shared" si="19"/>
        <v>242.45473100000001</v>
      </c>
      <c r="T64" s="99">
        <f t="shared" si="19"/>
        <v>287.62301600000001</v>
      </c>
      <c r="U64" s="99">
        <f t="shared" si="19"/>
        <v>271.34574200000003</v>
      </c>
    </row>
    <row r="65" spans="1:21" x14ac:dyDescent="0.25">
      <c r="A65" s="5" t="str">
        <f>VLOOKUP(B65,Nomes!$H$2:$J$79,3,FALSE)</f>
        <v>3203130</v>
      </c>
      <c r="B65" s="60" t="s">
        <v>120</v>
      </c>
      <c r="C65" s="31">
        <f t="shared" si="17"/>
        <v>104.00449400000001</v>
      </c>
      <c r="D65" s="31">
        <f t="shared" si="17"/>
        <v>125.35556600000001</v>
      </c>
      <c r="E65" s="31">
        <f t="shared" si="17"/>
        <v>163.04016399999998</v>
      </c>
      <c r="F65" s="31">
        <f t="shared" si="17"/>
        <v>281.58171799999997</v>
      </c>
      <c r="G65" s="31">
        <f t="shared" si="17"/>
        <v>221.02981199999999</v>
      </c>
      <c r="H65" s="31">
        <f t="shared" si="17"/>
        <v>222.876293</v>
      </c>
      <c r="I65" s="31">
        <f t="shared" si="17"/>
        <v>225.597905</v>
      </c>
      <c r="J65" s="31">
        <f t="shared" si="17"/>
        <v>167.22262700000002</v>
      </c>
      <c r="K65" s="31">
        <f t="shared" si="18"/>
        <v>218.80924999999999</v>
      </c>
      <c r="L65" s="31">
        <f t="shared" si="18"/>
        <v>250.31804099999999</v>
      </c>
      <c r="M65" s="100">
        <f t="shared" si="18"/>
        <v>248.43839499999999</v>
      </c>
      <c r="N65" s="100">
        <f t="shared" si="19"/>
        <v>304.08927799999998</v>
      </c>
      <c r="O65" s="100">
        <f t="shared" si="19"/>
        <v>330.38860999999997</v>
      </c>
      <c r="P65" s="100">
        <f t="shared" si="19"/>
        <v>331.36078100000003</v>
      </c>
      <c r="Q65" s="100">
        <f t="shared" si="19"/>
        <v>342.79537499999998</v>
      </c>
      <c r="R65" s="100">
        <f t="shared" si="19"/>
        <v>352.21681100000001</v>
      </c>
      <c r="S65" s="100">
        <f t="shared" si="19"/>
        <v>456.31546800000001</v>
      </c>
      <c r="T65" s="100">
        <f t="shared" si="19"/>
        <v>427.35083500000002</v>
      </c>
      <c r="U65" s="100">
        <f t="shared" si="19"/>
        <v>383.41494</v>
      </c>
    </row>
    <row r="66" spans="1:21" x14ac:dyDescent="0.25">
      <c r="A66" s="5" t="str">
        <f>VLOOKUP(B66,Nomes!$H$2:$J$79,3,FALSE)</f>
        <v>3203205</v>
      </c>
      <c r="B66" s="59" t="s">
        <v>54</v>
      </c>
      <c r="C66" s="25">
        <f t="shared" si="17"/>
        <v>914.56918299999995</v>
      </c>
      <c r="D66" s="25">
        <f t="shared" si="17"/>
        <v>1079.8950789999999</v>
      </c>
      <c r="E66" s="25">
        <f t="shared" si="17"/>
        <v>1357.3698100000001</v>
      </c>
      <c r="F66" s="25">
        <f t="shared" si="17"/>
        <v>1565.2108880000001</v>
      </c>
      <c r="G66" s="25">
        <f t="shared" si="17"/>
        <v>2030.100021</v>
      </c>
      <c r="H66" s="25">
        <f t="shared" si="17"/>
        <v>2361.4105040000004</v>
      </c>
      <c r="I66" s="25">
        <f t="shared" si="17"/>
        <v>4011.2589629999998</v>
      </c>
      <c r="J66" s="25">
        <f t="shared" si="17"/>
        <v>2717.09791</v>
      </c>
      <c r="K66" s="25">
        <f t="shared" si="18"/>
        <v>3275.1152940000002</v>
      </c>
      <c r="L66" s="25">
        <f t="shared" si="18"/>
        <v>4467.31729</v>
      </c>
      <c r="M66" s="99">
        <f t="shared" si="18"/>
        <v>5081.2276140000004</v>
      </c>
      <c r="N66" s="99">
        <f t="shared" si="19"/>
        <v>5201.2838689999999</v>
      </c>
      <c r="O66" s="99">
        <f t="shared" si="19"/>
        <v>5288.9704609999999</v>
      </c>
      <c r="P66" s="99">
        <f t="shared" si="19"/>
        <v>5241.5877180000007</v>
      </c>
      <c r="Q66" s="99">
        <f t="shared" si="19"/>
        <v>5277.7779719999999</v>
      </c>
      <c r="R66" s="99">
        <f t="shared" si="19"/>
        <v>5481.441194</v>
      </c>
      <c r="S66" s="99">
        <f t="shared" si="19"/>
        <v>6384.0814209999999</v>
      </c>
      <c r="T66" s="99">
        <f t="shared" si="19"/>
        <v>6066.5956630000001</v>
      </c>
      <c r="U66" s="99">
        <f t="shared" si="19"/>
        <v>6672.8260010000004</v>
      </c>
    </row>
    <row r="67" spans="1:21" x14ac:dyDescent="0.25">
      <c r="A67" s="5" t="str">
        <f>VLOOKUP(B67,Nomes!$H$2:$J$79,3,FALSE)</f>
        <v>3204351</v>
      </c>
      <c r="B67" s="60" t="s">
        <v>157</v>
      </c>
      <c r="C67" s="31">
        <f t="shared" si="17"/>
        <v>54.646826999999995</v>
      </c>
      <c r="D67" s="31">
        <f t="shared" si="17"/>
        <v>62.065131999999998</v>
      </c>
      <c r="E67" s="31">
        <f t="shared" si="17"/>
        <v>71.640138999999991</v>
      </c>
      <c r="F67" s="31">
        <f t="shared" si="17"/>
        <v>84.018974</v>
      </c>
      <c r="G67" s="31">
        <f t="shared" si="17"/>
        <v>113.78021000000001</v>
      </c>
      <c r="H67" s="31">
        <f t="shared" si="17"/>
        <v>124.53233800000001</v>
      </c>
      <c r="I67" s="31">
        <f t="shared" si="17"/>
        <v>153.335612</v>
      </c>
      <c r="J67" s="31">
        <f t="shared" si="17"/>
        <v>158.71428299999999</v>
      </c>
      <c r="K67" s="31">
        <f t="shared" si="18"/>
        <v>178.04118599999998</v>
      </c>
      <c r="L67" s="31">
        <f t="shared" si="18"/>
        <v>219.59516399999998</v>
      </c>
      <c r="M67" s="100">
        <f t="shared" si="18"/>
        <v>243.67586900000001</v>
      </c>
      <c r="N67" s="100">
        <f t="shared" si="19"/>
        <v>271.45395400000001</v>
      </c>
      <c r="O67" s="100">
        <f t="shared" si="19"/>
        <v>322.11744599999997</v>
      </c>
      <c r="P67" s="100">
        <f t="shared" si="19"/>
        <v>385.82797600000004</v>
      </c>
      <c r="Q67" s="100">
        <f t="shared" si="19"/>
        <v>405.55855099999997</v>
      </c>
      <c r="R67" s="100">
        <f t="shared" si="19"/>
        <v>380.37491999999997</v>
      </c>
      <c r="S67" s="100">
        <f t="shared" si="19"/>
        <v>356.26384200000001</v>
      </c>
      <c r="T67" s="100">
        <f t="shared" si="19"/>
        <v>389.85354700000005</v>
      </c>
      <c r="U67" s="100">
        <f t="shared" si="19"/>
        <v>426.834227</v>
      </c>
    </row>
    <row r="68" spans="1:21" x14ac:dyDescent="0.25">
      <c r="A68" s="5" t="str">
        <f>VLOOKUP(B68,Nomes!$H$2:$J$79,3,FALSE)</f>
        <v>3205010</v>
      </c>
      <c r="B68" s="59" t="s">
        <v>177</v>
      </c>
      <c r="C68" s="25">
        <f t="shared" si="17"/>
        <v>78.328054999999992</v>
      </c>
      <c r="D68" s="25">
        <f t="shared" si="17"/>
        <v>81.519531000000001</v>
      </c>
      <c r="E68" s="25">
        <f t="shared" si="17"/>
        <v>104.105936</v>
      </c>
      <c r="F68" s="25">
        <f t="shared" si="17"/>
        <v>119.21132799999999</v>
      </c>
      <c r="G68" s="25">
        <f t="shared" si="17"/>
        <v>159.28799600000002</v>
      </c>
      <c r="H68" s="25">
        <f t="shared" si="17"/>
        <v>177.84123499999998</v>
      </c>
      <c r="I68" s="25">
        <f t="shared" si="17"/>
        <v>207.00851500000002</v>
      </c>
      <c r="J68" s="25">
        <f t="shared" si="17"/>
        <v>234.60785200000001</v>
      </c>
      <c r="K68" s="25">
        <f t="shared" si="18"/>
        <v>299.051424</v>
      </c>
      <c r="L68" s="25">
        <f t="shared" si="18"/>
        <v>331.27477000000005</v>
      </c>
      <c r="M68" s="99">
        <f t="shared" si="18"/>
        <v>355.34996000000001</v>
      </c>
      <c r="N68" s="99">
        <f t="shared" si="19"/>
        <v>414.60849000000002</v>
      </c>
      <c r="O68" s="99">
        <f t="shared" si="19"/>
        <v>516.70778399999995</v>
      </c>
      <c r="P68" s="99">
        <f t="shared" si="19"/>
        <v>494.11908399999999</v>
      </c>
      <c r="Q68" s="99">
        <f t="shared" si="19"/>
        <v>485.5924</v>
      </c>
      <c r="R68" s="99">
        <f t="shared" si="19"/>
        <v>560.70450100000005</v>
      </c>
      <c r="S68" s="99">
        <f t="shared" si="19"/>
        <v>511.76400599999999</v>
      </c>
      <c r="T68" s="99">
        <f t="shared" si="19"/>
        <v>489.97751799999998</v>
      </c>
      <c r="U68" s="99">
        <f t="shared" si="19"/>
        <v>543.16949499999998</v>
      </c>
    </row>
    <row r="69" spans="1:21" x14ac:dyDescent="0.25">
      <c r="A69" s="5"/>
      <c r="B69" s="63" t="s">
        <v>249</v>
      </c>
      <c r="C69" s="58">
        <f>IF(OR($I$5=22),GETPIVOTDATA(TEXT($K$5,),BASE_percapita!$A$2,"Ano de referência",C$9,"Nome da Microrregião ES",$B69),SUM('Tabela 3'!C70:C79))</f>
        <v>1199.3219410000002</v>
      </c>
      <c r="D69" s="58">
        <f>IF(OR($I$5=22),GETPIVOTDATA(TEXT($K$5,),BASE_percapita!$A$2,"Ano de referência",D$9,"Nome da Microrregião ES",$B69),SUM('Tabela 3'!D70:D79))</f>
        <v>1365.3665960000001</v>
      </c>
      <c r="E69" s="58">
        <f>IF(OR($I$5=22),GETPIVOTDATA(TEXT($K$5,),BASE_percapita!$A$2,"Ano de referência",E$9,"Nome da Microrregião ES",$B69),SUM('Tabela 3'!E70:E79))</f>
        <v>1578.3358260000002</v>
      </c>
      <c r="F69" s="58">
        <f>IF(OR($I$5=22),GETPIVOTDATA(TEXT($K$5,),BASE_percapita!$A$2,"Ano de referência",F$9,"Nome da Microrregião ES",$B69),SUM('Tabela 3'!F70:F79))</f>
        <v>1849.738666</v>
      </c>
      <c r="G69" s="58">
        <f>IF(OR($I$5=22),GETPIVOTDATA(TEXT($K$5,),BASE_percapita!$A$2,"Ano de referência",G$9,"Nome da Microrregião ES",$B69),SUM('Tabela 3'!G70:G79))</f>
        <v>2153.5049979999999</v>
      </c>
      <c r="H69" s="58">
        <f>IF(OR($I$5=22),GETPIVOTDATA(TEXT($K$5,),BASE_percapita!$A$2,"Ano de referência",H$9,"Nome da Microrregião ES",$B69),SUM('Tabela 3'!H70:H79))</f>
        <v>2346.6107499999998</v>
      </c>
      <c r="I69" s="58">
        <f>IF(OR($I$5=22),GETPIVOTDATA(TEXT($K$5,),BASE_percapita!$A$2,"Ano de referência",I$9,"Nome da Microrregião ES",$B69),SUM('Tabela 3'!I70:I79))</f>
        <v>2606.7785680000006</v>
      </c>
      <c r="J69" s="58">
        <f>IF(OR($I$5=22),GETPIVOTDATA(TEXT($K$5,),BASE_percapita!$A$2,"Ano de referência",J$9,"Nome da Microrregião ES",$B69),SUM('Tabela 3'!J70:J79))</f>
        <v>2890.1708160000003</v>
      </c>
      <c r="K69" s="58">
        <f>IF(OR($I$5=22),GETPIVOTDATA(TEXT($K$5,),BASE_percapita!$A$2,"Ano de referência",K$9,"Nome da Microrregião ES",$B69),SUM('Tabela 3'!K70:K79))</f>
        <v>3356.456604</v>
      </c>
      <c r="L69" s="58">
        <f>IF(OR($I$5=22),GETPIVOTDATA(TEXT($K$5,),BASE_percapita!$A$2,"Ano de referência",L$9,"Nome da Microrregião ES",$B69),SUM('Tabela 3'!L70:L79))</f>
        <v>4036.8967540000003</v>
      </c>
      <c r="M69" s="58">
        <f>IF(OR($I$5=22),GETPIVOTDATA(TEXT($K$5,),BASE_percapita!$A$2,"Ano de referência",M$9,"Nome da Microrregião ES",$B69),SUM('Tabela 3'!M70:M79))</f>
        <v>4645.2115830000002</v>
      </c>
      <c r="N69" s="58">
        <f>IF(OR($I$5=22),GETPIVOTDATA(TEXT($K$5,),BASE_percapita!$A$2,"Ano de referência",N$9,"Nome da Microrregião ES",$B69),SUM('Tabela 3'!N70:N79))</f>
        <v>4595.4409109999997</v>
      </c>
      <c r="O69" s="58">
        <f>IF(OR($I$5=22),GETPIVOTDATA(TEXT($K$5,),BASE_percapita!$A$2,"Ano de referência",O$9,"Nome da Microrregião ES",$B69),SUM('Tabela 3'!O70:O79))</f>
        <v>5446.4078009999994</v>
      </c>
      <c r="P69" s="58">
        <f>IF(OR($I$5=22),GETPIVOTDATA(TEXT($K$5,),BASE_percapita!$A$2,"Ano de referência",P$9,"Nome da Microrregião ES",$B69),SUM('Tabela 3'!P70:P79))</f>
        <v>5715.4741510000003</v>
      </c>
      <c r="Q69" s="58">
        <f>IF(OR($I$5=22),GETPIVOTDATA(TEXT($K$5,),BASE_percapita!$A$2,"Ano de referência",Q$9,"Nome da Microrregião ES",$B69),SUM('Tabela 3'!Q70:Q79))</f>
        <v>5821.3843050000005</v>
      </c>
      <c r="R69" s="58">
        <f>IF(OR($I$5=22),GETPIVOTDATA(TEXT($K$5,),BASE_percapita!$A$2,"Ano de referência",R$9,"Nome da Microrregião ES",$B69),SUM('Tabela 3'!R70:R79))</f>
        <v>5988.2342690000005</v>
      </c>
      <c r="S69" s="58">
        <f>IF(OR($I$5=22),GETPIVOTDATA(TEXT($K$5,),BASE_percapita!$A$2,"Ano de referência",S$9,"Nome da Microrregião ES",$B69),SUM('Tabela 3'!S70:S79))</f>
        <v>6315.7439740000009</v>
      </c>
      <c r="T69" s="58">
        <f>IF(OR($I$5=22),GETPIVOTDATA(TEXT($K$5,),BASE_percapita!$A$2,"Ano de referência",T$9,"Nome da Microrregião ES",$B69),SUM('Tabela 3'!T70:T79))</f>
        <v>6572.1329180000002</v>
      </c>
      <c r="U69" s="58">
        <f>IF(OR($I$5=22),GETPIVOTDATA(TEXT($K$5,),BASE_percapita!$A$2,"Ano de referência",U$9,"Nome da Microrregião ES",$B69),SUM('Tabela 3'!U70:U79))</f>
        <v>6992.496446000001</v>
      </c>
    </row>
    <row r="70" spans="1:21" x14ac:dyDescent="0.25">
      <c r="A70" s="5" t="str">
        <f>VLOOKUP(B70,Nomes!$H$2:$J$79,3,FALSE)</f>
        <v>3200359</v>
      </c>
      <c r="B70" s="59" t="s">
        <v>40</v>
      </c>
      <c r="C70" s="25">
        <f t="shared" ref="C70:J79" si="20">IF(OR($I$5=22,$I$5=23),VLOOKUP($A70&amp;C$9,Base,$I$5,FALSE),VLOOKUP($A70&amp;C$9,Base,$I$5,FALSE)/1000)</f>
        <v>18.793594000000002</v>
      </c>
      <c r="D70" s="25">
        <f t="shared" si="20"/>
        <v>20.924405999999998</v>
      </c>
      <c r="E70" s="25">
        <f t="shared" si="20"/>
        <v>22.917955999999997</v>
      </c>
      <c r="F70" s="25">
        <f t="shared" si="20"/>
        <v>27.378698</v>
      </c>
      <c r="G70" s="25">
        <f t="shared" si="20"/>
        <v>32.977625999999994</v>
      </c>
      <c r="H70" s="25">
        <f t="shared" si="20"/>
        <v>39.041927000000001</v>
      </c>
      <c r="I70" s="25">
        <f t="shared" si="20"/>
        <v>40.594156000000005</v>
      </c>
      <c r="J70" s="25">
        <f t="shared" si="20"/>
        <v>43.265029999999996</v>
      </c>
      <c r="K70" s="25">
        <f t="shared" ref="K70:M72" si="21">IF(OR($I$5=22,$I$5=23),VLOOKUP($A70&amp;K$9,Base,$I$5,FALSE),VLOOKUP($A70&amp;K$9,Base,$I$5,FALSE)/1000)</f>
        <v>50.507175000000004</v>
      </c>
      <c r="L70" s="25">
        <f t="shared" si="21"/>
        <v>61.398985999999994</v>
      </c>
      <c r="M70" s="99">
        <f t="shared" si="21"/>
        <v>71.492153000000002</v>
      </c>
      <c r="N70" s="99">
        <f t="shared" ref="N70:U79" si="22">IF(OR($I$5=22,$I$5=23),VLOOKUP($A70&amp;N$9,Base,$I$5,FALSE),VLOOKUP($A70&amp;N$9,Base,$I$5,FALSE)/1000)</f>
        <v>68.889218999999997</v>
      </c>
      <c r="O70" s="99">
        <f t="shared" si="22"/>
        <v>75.111741999999992</v>
      </c>
      <c r="P70" s="99">
        <f t="shared" si="22"/>
        <v>80.923949999999991</v>
      </c>
      <c r="Q70" s="99">
        <f t="shared" si="22"/>
        <v>85.411740999999992</v>
      </c>
      <c r="R70" s="99">
        <f t="shared" si="22"/>
        <v>92.148990000000012</v>
      </c>
      <c r="S70" s="99">
        <f t="shared" si="22"/>
        <v>83.399213000000003</v>
      </c>
      <c r="T70" s="99">
        <f t="shared" si="22"/>
        <v>90.121080000000006</v>
      </c>
      <c r="U70" s="99">
        <f t="shared" si="22"/>
        <v>97.263689999999997</v>
      </c>
    </row>
    <row r="71" spans="1:21" x14ac:dyDescent="0.25">
      <c r="A71" s="5" t="str">
        <f>VLOOKUP(B71,Nomes!$H$2:$J$79,3,FALSE)</f>
        <v>3200805</v>
      </c>
      <c r="B71" s="60" t="s">
        <v>58</v>
      </c>
      <c r="C71" s="31">
        <f t="shared" si="20"/>
        <v>155.76741099999998</v>
      </c>
      <c r="D71" s="31">
        <f t="shared" si="20"/>
        <v>157.96442100000002</v>
      </c>
      <c r="E71" s="31">
        <f t="shared" si="20"/>
        <v>167.757407</v>
      </c>
      <c r="F71" s="31">
        <f t="shared" si="20"/>
        <v>204.46634299999999</v>
      </c>
      <c r="G71" s="31">
        <f t="shared" si="20"/>
        <v>244.01325199999999</v>
      </c>
      <c r="H71" s="31">
        <f t="shared" si="20"/>
        <v>249.43450700000002</v>
      </c>
      <c r="I71" s="31">
        <f t="shared" si="20"/>
        <v>280.94738900000004</v>
      </c>
      <c r="J71" s="31">
        <f t="shared" si="20"/>
        <v>277.28751899999997</v>
      </c>
      <c r="K71" s="31">
        <f t="shared" si="21"/>
        <v>347.44014299999998</v>
      </c>
      <c r="L71" s="31">
        <f t="shared" si="21"/>
        <v>400.92624699999999</v>
      </c>
      <c r="M71" s="100">
        <f t="shared" si="21"/>
        <v>474.85209200000003</v>
      </c>
      <c r="N71" s="100">
        <f t="shared" si="22"/>
        <v>498.66036099999997</v>
      </c>
      <c r="O71" s="100">
        <f t="shared" si="22"/>
        <v>621.54756499999996</v>
      </c>
      <c r="P71" s="100">
        <f t="shared" si="22"/>
        <v>602.05701999999997</v>
      </c>
      <c r="Q71" s="100">
        <f t="shared" si="22"/>
        <v>656.942229</v>
      </c>
      <c r="R71" s="100">
        <f t="shared" si="22"/>
        <v>616.78227500000003</v>
      </c>
      <c r="S71" s="100">
        <f t="shared" si="22"/>
        <v>704.86307799999997</v>
      </c>
      <c r="T71" s="100">
        <f t="shared" si="22"/>
        <v>659.94782999999995</v>
      </c>
      <c r="U71" s="100">
        <f t="shared" si="22"/>
        <v>861.49530299999992</v>
      </c>
    </row>
    <row r="72" spans="1:21" x14ac:dyDescent="0.25">
      <c r="A72" s="5" t="str">
        <f>VLOOKUP(B72,Nomes!$H$2:$J$79,3,FALSE)</f>
        <v>3201506</v>
      </c>
      <c r="B72" s="59" t="s">
        <v>42</v>
      </c>
      <c r="C72" s="25">
        <f t="shared" si="20"/>
        <v>680.76669100000004</v>
      </c>
      <c r="D72" s="25">
        <f t="shared" si="20"/>
        <v>783.88297299999999</v>
      </c>
      <c r="E72" s="25">
        <f t="shared" si="20"/>
        <v>922.86604699999998</v>
      </c>
      <c r="F72" s="25">
        <f t="shared" si="20"/>
        <v>1052.7943459999999</v>
      </c>
      <c r="G72" s="25">
        <f t="shared" si="20"/>
        <v>1197.6550109999998</v>
      </c>
      <c r="H72" s="25">
        <f t="shared" si="20"/>
        <v>1305.0598950000001</v>
      </c>
      <c r="I72" s="25">
        <f t="shared" si="20"/>
        <v>1475.98325</v>
      </c>
      <c r="J72" s="25">
        <f t="shared" si="20"/>
        <v>1709.2740530000001</v>
      </c>
      <c r="K72" s="25">
        <f t="shared" si="21"/>
        <v>1882.4775649999999</v>
      </c>
      <c r="L72" s="25">
        <f t="shared" si="21"/>
        <v>2170.2227230000003</v>
      </c>
      <c r="M72" s="99">
        <f t="shared" si="21"/>
        <v>2543.4056129999999</v>
      </c>
      <c r="N72" s="99">
        <f t="shared" si="22"/>
        <v>2527.0549860000001</v>
      </c>
      <c r="O72" s="99">
        <f t="shared" si="22"/>
        <v>2990.5602779999999</v>
      </c>
      <c r="P72" s="99">
        <f t="shared" si="22"/>
        <v>3189.665313</v>
      </c>
      <c r="Q72" s="99">
        <f t="shared" si="22"/>
        <v>3243.6095529999998</v>
      </c>
      <c r="R72" s="99">
        <f t="shared" si="22"/>
        <v>3333.0832969999997</v>
      </c>
      <c r="S72" s="99">
        <f t="shared" si="22"/>
        <v>3476.469239</v>
      </c>
      <c r="T72" s="99">
        <f t="shared" si="22"/>
        <v>3566.7673949999999</v>
      </c>
      <c r="U72" s="99">
        <f t="shared" si="22"/>
        <v>3819.2190479999999</v>
      </c>
    </row>
    <row r="73" spans="1:21" x14ac:dyDescent="0.25">
      <c r="A73" s="5" t="str">
        <f>VLOOKUP(B73,Nomes!$H$2:$J$79,3,FALSE)</f>
        <v>3202256</v>
      </c>
      <c r="B73" s="60" t="s">
        <v>192</v>
      </c>
      <c r="C73" s="31">
        <f t="shared" si="20"/>
        <v>28.454222000000001</v>
      </c>
      <c r="D73" s="31">
        <f t="shared" si="20"/>
        <v>35.772277000000003</v>
      </c>
      <c r="E73" s="31">
        <f t="shared" si="20"/>
        <v>43.132176000000001</v>
      </c>
      <c r="F73" s="31">
        <f t="shared" si="20"/>
        <v>53.598707000000005</v>
      </c>
      <c r="G73" s="31">
        <f t="shared" si="20"/>
        <v>57.376053999999996</v>
      </c>
      <c r="H73" s="31">
        <f t="shared" si="20"/>
        <v>66.253246000000004</v>
      </c>
      <c r="I73" s="31">
        <f t="shared" si="20"/>
        <v>81.742721000000003</v>
      </c>
      <c r="J73" s="31">
        <f t="shared" si="20"/>
        <v>84.448148000000003</v>
      </c>
      <c r="K73" s="31">
        <f t="shared" ref="K73:M79" si="23">IF(OR($I$5=22,$I$5=23),VLOOKUP($A73&amp;K$9,Base,$I$5,FALSE),VLOOKUP($A73&amp;K$9,Base,$I$5,FALSE)/1000)</f>
        <v>96.865682000000007</v>
      </c>
      <c r="L73" s="31">
        <f t="shared" si="23"/>
        <v>140.582832</v>
      </c>
      <c r="M73" s="100">
        <f t="shared" si="23"/>
        <v>151.620667</v>
      </c>
      <c r="N73" s="100">
        <f t="shared" si="22"/>
        <v>146.94620600000002</v>
      </c>
      <c r="O73" s="100">
        <f t="shared" si="22"/>
        <v>170.313434</v>
      </c>
      <c r="P73" s="100">
        <f t="shared" si="22"/>
        <v>183.12671400000002</v>
      </c>
      <c r="Q73" s="100">
        <f t="shared" si="22"/>
        <v>189.250078</v>
      </c>
      <c r="R73" s="100">
        <f t="shared" si="22"/>
        <v>179.070065</v>
      </c>
      <c r="S73" s="100">
        <f t="shared" si="22"/>
        <v>270.21975400000002</v>
      </c>
      <c r="T73" s="100">
        <f t="shared" si="22"/>
        <v>188.58394000000001</v>
      </c>
      <c r="U73" s="100">
        <f t="shared" si="22"/>
        <v>250.52862999999999</v>
      </c>
    </row>
    <row r="74" spans="1:21" x14ac:dyDescent="0.25">
      <c r="A74" s="5" t="str">
        <f>VLOOKUP(B74,Nomes!$H$2:$J$79,3,FALSE)</f>
        <v>3203353</v>
      </c>
      <c r="B74" s="59" t="s">
        <v>131</v>
      </c>
      <c r="C74" s="25">
        <f t="shared" si="20"/>
        <v>35.243538000000001</v>
      </c>
      <c r="D74" s="25">
        <f t="shared" si="20"/>
        <v>43.029147999999999</v>
      </c>
      <c r="E74" s="25">
        <f t="shared" si="20"/>
        <v>49.652754999999999</v>
      </c>
      <c r="F74" s="25">
        <f t="shared" si="20"/>
        <v>55.830345000000001</v>
      </c>
      <c r="G74" s="25">
        <f t="shared" si="20"/>
        <v>73.56108900000001</v>
      </c>
      <c r="H74" s="25">
        <f t="shared" si="20"/>
        <v>80.843786999999992</v>
      </c>
      <c r="I74" s="25">
        <f t="shared" si="20"/>
        <v>83.296999999999997</v>
      </c>
      <c r="J74" s="25">
        <f t="shared" si="20"/>
        <v>97.379394000000005</v>
      </c>
      <c r="K74" s="25">
        <f t="shared" si="23"/>
        <v>148.944309</v>
      </c>
      <c r="L74" s="25">
        <f t="shared" si="23"/>
        <v>243.64544699999999</v>
      </c>
      <c r="M74" s="99">
        <f t="shared" si="23"/>
        <v>257.47295600000001</v>
      </c>
      <c r="N74" s="99">
        <f t="shared" si="22"/>
        <v>186.41051199999998</v>
      </c>
      <c r="O74" s="99">
        <f t="shared" si="22"/>
        <v>199.74757500000001</v>
      </c>
      <c r="P74" s="99">
        <f t="shared" si="22"/>
        <v>209.80938800000001</v>
      </c>
      <c r="Q74" s="99">
        <f t="shared" si="22"/>
        <v>227.21501699999999</v>
      </c>
      <c r="R74" s="99">
        <f t="shared" si="22"/>
        <v>255.451155</v>
      </c>
      <c r="S74" s="99">
        <f t="shared" si="22"/>
        <v>249.74646299999998</v>
      </c>
      <c r="T74" s="99">
        <f t="shared" si="22"/>
        <v>233.11508699999999</v>
      </c>
      <c r="U74" s="99">
        <f t="shared" si="22"/>
        <v>225.55783600000001</v>
      </c>
    </row>
    <row r="75" spans="1:21" x14ac:dyDescent="0.25">
      <c r="A75" s="5" t="str">
        <f>VLOOKUP(B75,Nomes!$H$2:$J$79,3,FALSE)</f>
        <v>3204005</v>
      </c>
      <c r="B75" s="60" t="s">
        <v>145</v>
      </c>
      <c r="C75" s="31">
        <f t="shared" si="20"/>
        <v>52.949078</v>
      </c>
      <c r="D75" s="31">
        <f t="shared" si="20"/>
        <v>60.845743999999996</v>
      </c>
      <c r="E75" s="31">
        <f t="shared" si="20"/>
        <v>67.367951000000005</v>
      </c>
      <c r="F75" s="31">
        <f t="shared" si="20"/>
        <v>76.372398000000004</v>
      </c>
      <c r="G75" s="31">
        <f t="shared" si="20"/>
        <v>94.819708000000006</v>
      </c>
      <c r="H75" s="31">
        <f t="shared" si="20"/>
        <v>103.40261199999999</v>
      </c>
      <c r="I75" s="31">
        <f t="shared" si="20"/>
        <v>106.54101399999999</v>
      </c>
      <c r="J75" s="31">
        <f t="shared" si="20"/>
        <v>110.99309699999999</v>
      </c>
      <c r="K75" s="31">
        <f t="shared" si="23"/>
        <v>135.294083</v>
      </c>
      <c r="L75" s="31">
        <f t="shared" si="23"/>
        <v>154.43578099999999</v>
      </c>
      <c r="M75" s="100">
        <f t="shared" si="23"/>
        <v>176.68877799999999</v>
      </c>
      <c r="N75" s="100">
        <f t="shared" si="22"/>
        <v>156.793182</v>
      </c>
      <c r="O75" s="100">
        <f t="shared" si="22"/>
        <v>212.57849999999999</v>
      </c>
      <c r="P75" s="100">
        <f t="shared" si="22"/>
        <v>216.67194499999999</v>
      </c>
      <c r="Q75" s="100">
        <f t="shared" si="22"/>
        <v>213.17917499999999</v>
      </c>
      <c r="R75" s="100">
        <f t="shared" si="22"/>
        <v>237.77596299999999</v>
      </c>
      <c r="S75" s="100">
        <f t="shared" si="22"/>
        <v>268.62761700000004</v>
      </c>
      <c r="T75" s="100">
        <f t="shared" si="22"/>
        <v>250.15054000000001</v>
      </c>
      <c r="U75" s="100">
        <f t="shared" si="22"/>
        <v>279.585239</v>
      </c>
    </row>
    <row r="76" spans="1:21" x14ac:dyDescent="0.25">
      <c r="A76" s="5" t="str">
        <f>VLOOKUP(B76,Nomes!$H$2:$J$79,3,FALSE)</f>
        <v>3204658</v>
      </c>
      <c r="B76" s="59" t="s">
        <v>166</v>
      </c>
      <c r="C76" s="25">
        <f t="shared" si="20"/>
        <v>30.208016999999998</v>
      </c>
      <c r="D76" s="25">
        <f t="shared" si="20"/>
        <v>32.220568999999998</v>
      </c>
      <c r="E76" s="25">
        <f t="shared" si="20"/>
        <v>40.520402000000004</v>
      </c>
      <c r="F76" s="25">
        <f t="shared" si="20"/>
        <v>52.281103999999999</v>
      </c>
      <c r="G76" s="25">
        <f t="shared" si="20"/>
        <v>68.988627999999991</v>
      </c>
      <c r="H76" s="25">
        <f t="shared" si="20"/>
        <v>74.466764999999995</v>
      </c>
      <c r="I76" s="25">
        <f t="shared" si="20"/>
        <v>83.369771999999998</v>
      </c>
      <c r="J76" s="25">
        <f t="shared" si="20"/>
        <v>89.691310999999999</v>
      </c>
      <c r="K76" s="25">
        <f t="shared" si="23"/>
        <v>99.697958</v>
      </c>
      <c r="L76" s="25">
        <f t="shared" si="23"/>
        <v>115.167582</v>
      </c>
      <c r="M76" s="99">
        <f t="shared" si="23"/>
        <v>123.87370799999999</v>
      </c>
      <c r="N76" s="99">
        <f t="shared" si="22"/>
        <v>135.29835200000002</v>
      </c>
      <c r="O76" s="99">
        <f t="shared" si="22"/>
        <v>179.548395</v>
      </c>
      <c r="P76" s="99">
        <f t="shared" si="22"/>
        <v>196.78520800000001</v>
      </c>
      <c r="Q76" s="99">
        <f t="shared" si="22"/>
        <v>226.59189699999999</v>
      </c>
      <c r="R76" s="99">
        <f t="shared" si="22"/>
        <v>229.836905</v>
      </c>
      <c r="S76" s="99">
        <f t="shared" si="22"/>
        <v>244.99138200000002</v>
      </c>
      <c r="T76" s="99">
        <f t="shared" si="22"/>
        <v>465.99096600000001</v>
      </c>
      <c r="U76" s="99">
        <f t="shared" si="22"/>
        <v>257.245181</v>
      </c>
    </row>
    <row r="77" spans="1:21" x14ac:dyDescent="0.25">
      <c r="A77" s="5" t="str">
        <f>VLOOKUP(B77,Nomes!$H$2:$J$79,3,FALSE)</f>
        <v>3204708</v>
      </c>
      <c r="B77" s="60" t="s">
        <v>168</v>
      </c>
      <c r="C77" s="31">
        <f t="shared" si="20"/>
        <v>104.40488099999999</v>
      </c>
      <c r="D77" s="31">
        <f t="shared" si="20"/>
        <v>132.933346</v>
      </c>
      <c r="E77" s="31">
        <f t="shared" si="20"/>
        <v>153.64186799999999</v>
      </c>
      <c r="F77" s="31">
        <f t="shared" si="20"/>
        <v>198.597948</v>
      </c>
      <c r="G77" s="31">
        <f t="shared" si="20"/>
        <v>224.517741</v>
      </c>
      <c r="H77" s="31">
        <f t="shared" si="20"/>
        <v>235.78647599999999</v>
      </c>
      <c r="I77" s="31">
        <f t="shared" si="20"/>
        <v>252.598851</v>
      </c>
      <c r="J77" s="31">
        <f t="shared" si="20"/>
        <v>265.53273100000001</v>
      </c>
      <c r="K77" s="31">
        <f t="shared" si="23"/>
        <v>331.11996399999998</v>
      </c>
      <c r="L77" s="31">
        <f t="shared" si="23"/>
        <v>395.13023300000003</v>
      </c>
      <c r="M77" s="100">
        <f t="shared" si="23"/>
        <v>456.292145</v>
      </c>
      <c r="N77" s="100">
        <f t="shared" si="22"/>
        <v>497.27759399999997</v>
      </c>
      <c r="O77" s="100">
        <f t="shared" si="22"/>
        <v>553.56140700000003</v>
      </c>
      <c r="P77" s="100">
        <f t="shared" si="22"/>
        <v>568.76587100000006</v>
      </c>
      <c r="Q77" s="100">
        <f t="shared" si="22"/>
        <v>557.783052</v>
      </c>
      <c r="R77" s="100">
        <f t="shared" si="22"/>
        <v>569.18232799999998</v>
      </c>
      <c r="S77" s="100">
        <f t="shared" si="22"/>
        <v>580.28862700000002</v>
      </c>
      <c r="T77" s="100">
        <f t="shared" si="22"/>
        <v>632.88827700000002</v>
      </c>
      <c r="U77" s="100">
        <f t="shared" si="22"/>
        <v>677.04695100000004</v>
      </c>
    </row>
    <row r="78" spans="1:21" x14ac:dyDescent="0.25">
      <c r="A78" s="5" t="str">
        <f>VLOOKUP(B78,Nomes!$H$2:$J$79,3,FALSE)</f>
        <v>3204955</v>
      </c>
      <c r="B78" s="59" t="s">
        <v>173</v>
      </c>
      <c r="C78" s="25">
        <f t="shared" si="20"/>
        <v>54.431784</v>
      </c>
      <c r="D78" s="25">
        <f t="shared" si="20"/>
        <v>51.198614999999997</v>
      </c>
      <c r="E78" s="25">
        <f t="shared" si="20"/>
        <v>53.594964999999995</v>
      </c>
      <c r="F78" s="25">
        <f t="shared" si="20"/>
        <v>58.690324000000004</v>
      </c>
      <c r="G78" s="25">
        <f t="shared" si="20"/>
        <v>71.247597999999996</v>
      </c>
      <c r="H78" s="25">
        <f t="shared" si="20"/>
        <v>77.323698999999991</v>
      </c>
      <c r="I78" s="25">
        <f t="shared" si="20"/>
        <v>75.576531000000003</v>
      </c>
      <c r="J78" s="25">
        <f t="shared" si="20"/>
        <v>85.055005999999992</v>
      </c>
      <c r="K78" s="25">
        <f t="shared" si="23"/>
        <v>113.77551700000001</v>
      </c>
      <c r="L78" s="25">
        <f t="shared" si="23"/>
        <v>141.805138</v>
      </c>
      <c r="M78" s="99">
        <f t="shared" si="23"/>
        <v>166.042148</v>
      </c>
      <c r="N78" s="99">
        <f t="shared" si="22"/>
        <v>168.04808300000002</v>
      </c>
      <c r="O78" s="99">
        <f t="shared" si="22"/>
        <v>188.67709299999999</v>
      </c>
      <c r="P78" s="99">
        <f t="shared" si="22"/>
        <v>186.28352600000002</v>
      </c>
      <c r="Q78" s="99">
        <f t="shared" si="22"/>
        <v>179.24229600000001</v>
      </c>
      <c r="R78" s="99">
        <f t="shared" si="22"/>
        <v>217.75112899999999</v>
      </c>
      <c r="S78" s="99">
        <f t="shared" si="22"/>
        <v>173.27399199999999</v>
      </c>
      <c r="T78" s="99">
        <f t="shared" si="22"/>
        <v>190.70540599999998</v>
      </c>
      <c r="U78" s="99">
        <f t="shared" si="22"/>
        <v>207.93201999999999</v>
      </c>
    </row>
    <row r="79" spans="1:21" x14ac:dyDescent="0.25">
      <c r="A79" s="5" t="str">
        <f>VLOOKUP(B79,Nomes!$H$2:$J$79,3,FALSE)</f>
        <v>3205176</v>
      </c>
      <c r="B79" s="60" t="s">
        <v>187</v>
      </c>
      <c r="C79" s="31">
        <f t="shared" si="20"/>
        <v>38.302724999999995</v>
      </c>
      <c r="D79" s="31">
        <f t="shared" si="20"/>
        <v>46.595097000000003</v>
      </c>
      <c r="E79" s="31">
        <f t="shared" si="20"/>
        <v>56.884298999999999</v>
      </c>
      <c r="F79" s="31">
        <f t="shared" si="20"/>
        <v>69.728452999999988</v>
      </c>
      <c r="G79" s="31">
        <f t="shared" si="20"/>
        <v>88.348291000000003</v>
      </c>
      <c r="H79" s="31">
        <f t="shared" si="20"/>
        <v>114.99783599999999</v>
      </c>
      <c r="I79" s="31">
        <f t="shared" si="20"/>
        <v>126.12788400000001</v>
      </c>
      <c r="J79" s="31">
        <f t="shared" si="20"/>
        <v>127.24452700000001</v>
      </c>
      <c r="K79" s="31">
        <f t="shared" si="23"/>
        <v>150.33420800000002</v>
      </c>
      <c r="L79" s="31">
        <f t="shared" si="23"/>
        <v>213.581785</v>
      </c>
      <c r="M79" s="100">
        <f t="shared" si="23"/>
        <v>223.47132300000001</v>
      </c>
      <c r="N79" s="100">
        <f t="shared" si="22"/>
        <v>210.06241599999998</v>
      </c>
      <c r="O79" s="100">
        <f t="shared" si="22"/>
        <v>254.76181199999999</v>
      </c>
      <c r="P79" s="100">
        <f t="shared" si="22"/>
        <v>281.38521600000001</v>
      </c>
      <c r="Q79" s="100">
        <f t="shared" si="22"/>
        <v>242.159267</v>
      </c>
      <c r="R79" s="100">
        <f t="shared" si="22"/>
        <v>257.15216200000003</v>
      </c>
      <c r="S79" s="100">
        <f t="shared" si="22"/>
        <v>263.86460899999997</v>
      </c>
      <c r="T79" s="100">
        <f t="shared" si="22"/>
        <v>293.86239699999999</v>
      </c>
      <c r="U79" s="100">
        <f t="shared" si="22"/>
        <v>316.62254799999999</v>
      </c>
    </row>
    <row r="80" spans="1:21" x14ac:dyDescent="0.25">
      <c r="A80" s="5"/>
      <c r="B80" s="62" t="s">
        <v>251</v>
      </c>
      <c r="C80" s="61">
        <f>IF(OR($I$5=22),GETPIVOTDATA(TEXT($K$5,),BASE_percapita!$A$2,"Ano de referência",C$9,"Nome da Microrregião ES",$B80),SUM('Tabela 3'!C81:C89))</f>
        <v>1286.491266</v>
      </c>
      <c r="D80" s="61">
        <f>IF(OR($I$5=22),GETPIVOTDATA(TEXT($K$5,),BASE_percapita!$A$2,"Ano de referência",D$9,"Nome da Microrregião ES",$B80),SUM('Tabela 3'!D81:D89))</f>
        <v>1456.999793</v>
      </c>
      <c r="E80" s="61">
        <f>IF(OR($I$5=22),GETPIVOTDATA(TEXT($K$5,),BASE_percapita!$A$2,"Ano de referência",E$9,"Nome da Microrregião ES",$B80),SUM('Tabela 3'!E81:E89))</f>
        <v>1703.7165620000001</v>
      </c>
      <c r="F80" s="61">
        <f>IF(OR($I$5=22),GETPIVOTDATA(TEXT($K$5,),BASE_percapita!$A$2,"Ano de referência",F$9,"Nome da Microrregião ES",$B80),SUM('Tabela 3'!F81:F89))</f>
        <v>2054.9681269999996</v>
      </c>
      <c r="G80" s="61">
        <f>IF(OR($I$5=22),GETPIVOTDATA(TEXT($K$5,),BASE_percapita!$A$2,"Ano de referência",G$9,"Nome da Microrregião ES",$B80),SUM('Tabela 3'!G81:G89))</f>
        <v>2372.4970509999998</v>
      </c>
      <c r="H80" s="61">
        <f>IF(OR($I$5=22),GETPIVOTDATA(TEXT($K$5,),BASE_percapita!$A$2,"Ano de referência",H$9,"Nome da Microrregião ES",$B80),SUM('Tabela 3'!H81:H89))</f>
        <v>2445.0721319999998</v>
      </c>
      <c r="I80" s="61">
        <f>IF(OR($I$5=22),GETPIVOTDATA(TEXT($K$5,),BASE_percapita!$A$2,"Ano de referência",I$9,"Nome da Microrregião ES",$B80),SUM('Tabela 3'!I81:I89))</f>
        <v>2702.459546</v>
      </c>
      <c r="J80" s="61">
        <f>IF(OR($I$5=22),GETPIVOTDATA(TEXT($K$5,),BASE_percapita!$A$2,"Ano de referência",J$9,"Nome da Microrregião ES",$B80),SUM('Tabela 3'!J81:J89))</f>
        <v>2715.1580590000003</v>
      </c>
      <c r="K80" s="61">
        <f>IF(OR($I$5=22),GETPIVOTDATA(TEXT($K$5,),BASE_percapita!$A$2,"Ano de referência",K$9,"Nome da Microrregião ES",$B80),SUM('Tabela 3'!K81:K89))</f>
        <v>3069.3426010000003</v>
      </c>
      <c r="L80" s="61">
        <f>IF(OR($I$5=22),GETPIVOTDATA(TEXT($K$5,),BASE_percapita!$A$2,"Ano de referência",L$9,"Nome da Microrregião ES",$B80),SUM('Tabela 3'!L81:L89))</f>
        <v>3613.729558</v>
      </c>
      <c r="M80" s="61">
        <f>IF(OR($I$5=22),GETPIVOTDATA(TEXT($K$5,),BASE_percapita!$A$2,"Ano de referência",M$9,"Nome da Microrregião ES",$B80),SUM('Tabela 3'!M81:M89))</f>
        <v>4026.339258</v>
      </c>
      <c r="N80" s="61">
        <f>IF(OR($I$5=22),GETPIVOTDATA(TEXT($K$5,),BASE_percapita!$A$2,"Ano de referência",N$9,"Nome da Microrregião ES",$B80),SUM('Tabela 3'!N81:N89))</f>
        <v>4156.0857219999998</v>
      </c>
      <c r="O80" s="61">
        <f>IF(OR($I$5=22),GETPIVOTDATA(TEXT($K$5,),BASE_percapita!$A$2,"Ano de referência",O$9,"Nome da Microrregião ES",$B80),SUM('Tabela 3'!O81:O89))</f>
        <v>4300.7499210000005</v>
      </c>
      <c r="P80" s="61">
        <f>IF(OR($I$5=22),GETPIVOTDATA(TEXT($K$5,),BASE_percapita!$A$2,"Ano de referência",P$9,"Nome da Microrregião ES",$B80),SUM('Tabela 3'!P81:P89))</f>
        <v>4699.2022479999996</v>
      </c>
      <c r="Q80" s="61">
        <f>IF(OR($I$5=22),GETPIVOTDATA(TEXT($K$5,),BASE_percapita!$A$2,"Ano de referência",Q$9,"Nome da Microrregião ES",$B80),SUM('Tabela 3'!Q81:Q89))</f>
        <v>4357.2602850000003</v>
      </c>
      <c r="R80" s="61">
        <f>IF(OR($I$5=22),GETPIVOTDATA(TEXT($K$5,),BASE_percapita!$A$2,"Ano de referência",R$9,"Nome da Microrregião ES",$B80),SUM('Tabela 3'!R81:R89))</f>
        <v>4500.8572629999999</v>
      </c>
      <c r="S80" s="61">
        <f>IF(OR($I$5=22),GETPIVOTDATA(TEXT($K$5,),BASE_percapita!$A$2,"Ano de referência",S$9,"Nome da Microrregião ES",$B80),SUM('Tabela 3'!S81:S89))</f>
        <v>4784.4924080000001</v>
      </c>
      <c r="T80" s="61">
        <f>IF(OR($I$5=22),GETPIVOTDATA(TEXT($K$5,),BASE_percapita!$A$2,"Ano de referência",T$9,"Nome da Microrregião ES",$B80),SUM('Tabela 3'!T81:T89))</f>
        <v>5165.9183530000009</v>
      </c>
      <c r="U80" s="61">
        <f>IF(OR($I$5=22),GETPIVOTDATA(TEXT($K$5,),BASE_percapita!$A$2,"Ano de referência",U$9,"Nome da Microrregião ES",$B80),SUM('Tabela 3'!U81:U89))</f>
        <v>5546.7370229999997</v>
      </c>
    </row>
    <row r="81" spans="1:21" x14ac:dyDescent="0.25">
      <c r="A81" s="5" t="str">
        <f>VLOOKUP(B81,Nomes!$H$2:$J$79,3,FALSE)</f>
        <v>3201001</v>
      </c>
      <c r="B81" s="60" t="s">
        <v>61</v>
      </c>
      <c r="C81" s="31">
        <f t="shared" ref="C81:J89" si="24">IF(OR($I$5=22,$I$5=23),VLOOKUP($A81&amp;C$9,Base,$I$5,FALSE),VLOOKUP($A81&amp;C$9,Base,$I$5,FALSE)/1000)</f>
        <v>57.397307999999995</v>
      </c>
      <c r="D81" s="31">
        <f t="shared" si="24"/>
        <v>59.214593000000001</v>
      </c>
      <c r="E81" s="31">
        <f t="shared" si="24"/>
        <v>73.484434999999991</v>
      </c>
      <c r="F81" s="31">
        <f t="shared" si="24"/>
        <v>89.718395999999998</v>
      </c>
      <c r="G81" s="31">
        <f t="shared" si="24"/>
        <v>103.445605</v>
      </c>
      <c r="H81" s="31">
        <f t="shared" si="24"/>
        <v>106.04820600000001</v>
      </c>
      <c r="I81" s="31">
        <f t="shared" si="24"/>
        <v>109.68811199999999</v>
      </c>
      <c r="J81" s="31">
        <f t="shared" si="24"/>
        <v>117.716262</v>
      </c>
      <c r="K81" s="31">
        <f t="shared" ref="K81:M89" si="25">IF(OR($I$5=22,$I$5=23),VLOOKUP($A81&amp;K$9,Base,$I$5,FALSE),VLOOKUP($A81&amp;K$9,Base,$I$5,FALSE)/1000)</f>
        <v>145.98614900000001</v>
      </c>
      <c r="L81" s="31">
        <f t="shared" si="25"/>
        <v>177.22079399999998</v>
      </c>
      <c r="M81" s="100">
        <f t="shared" si="25"/>
        <v>182.979917</v>
      </c>
      <c r="N81" s="100">
        <f t="shared" ref="N81:U89" si="26">IF(OR($I$5=22,$I$5=23),VLOOKUP($A81&amp;N$9,Base,$I$5,FALSE),VLOOKUP($A81&amp;N$9,Base,$I$5,FALSE)/1000)</f>
        <v>193.16893299999998</v>
      </c>
      <c r="O81" s="100">
        <f t="shared" si="26"/>
        <v>198.086759</v>
      </c>
      <c r="P81" s="100">
        <f t="shared" si="26"/>
        <v>236.00487700000002</v>
      </c>
      <c r="Q81" s="100">
        <f t="shared" si="26"/>
        <v>219.87895</v>
      </c>
      <c r="R81" s="100">
        <f t="shared" si="26"/>
        <v>255.900364</v>
      </c>
      <c r="S81" s="100">
        <f t="shared" si="26"/>
        <v>211.50049799999999</v>
      </c>
      <c r="T81" s="100">
        <f t="shared" si="26"/>
        <v>237.641493</v>
      </c>
      <c r="U81" s="100">
        <f t="shared" si="26"/>
        <v>230.08633699999999</v>
      </c>
    </row>
    <row r="82" spans="1:21" x14ac:dyDescent="0.25">
      <c r="A82" s="5" t="str">
        <f>VLOOKUP(B82,Nomes!$H$2:$J$79,3,FALSE)</f>
        <v>3201605</v>
      </c>
      <c r="B82" s="59" t="s">
        <v>76</v>
      </c>
      <c r="C82" s="25">
        <f t="shared" si="24"/>
        <v>180.61037100000001</v>
      </c>
      <c r="D82" s="25">
        <f t="shared" si="24"/>
        <v>187.13737400000002</v>
      </c>
      <c r="E82" s="25">
        <f t="shared" si="24"/>
        <v>187.11908199999999</v>
      </c>
      <c r="F82" s="25">
        <f t="shared" si="24"/>
        <v>230.21490599999998</v>
      </c>
      <c r="G82" s="25">
        <f t="shared" si="24"/>
        <v>222.53409299999998</v>
      </c>
      <c r="H82" s="25">
        <f t="shared" si="24"/>
        <v>230.821191</v>
      </c>
      <c r="I82" s="25">
        <f t="shared" si="24"/>
        <v>318.642248</v>
      </c>
      <c r="J82" s="25">
        <f t="shared" si="24"/>
        <v>378.39962800000001</v>
      </c>
      <c r="K82" s="25">
        <f t="shared" si="25"/>
        <v>326.645961</v>
      </c>
      <c r="L82" s="25">
        <f t="shared" si="25"/>
        <v>379.92205200000001</v>
      </c>
      <c r="M82" s="99">
        <f t="shared" si="25"/>
        <v>398.39959199999998</v>
      </c>
      <c r="N82" s="99">
        <f t="shared" si="26"/>
        <v>425.60824400000001</v>
      </c>
      <c r="O82" s="99">
        <f t="shared" si="26"/>
        <v>404.85609299999999</v>
      </c>
      <c r="P82" s="99">
        <f t="shared" si="26"/>
        <v>601.92215499999998</v>
      </c>
      <c r="Q82" s="99">
        <f t="shared" si="26"/>
        <v>420.13296500000001</v>
      </c>
      <c r="R82" s="99">
        <f t="shared" si="26"/>
        <v>424.52747999999997</v>
      </c>
      <c r="S82" s="99">
        <f t="shared" si="26"/>
        <v>420.22248200000001</v>
      </c>
      <c r="T82" s="99">
        <f t="shared" si="26"/>
        <v>495.74978899999996</v>
      </c>
      <c r="U82" s="99">
        <f t="shared" si="26"/>
        <v>511.631236</v>
      </c>
    </row>
    <row r="83" spans="1:21" x14ac:dyDescent="0.25">
      <c r="A83" s="5" t="str">
        <f>VLOOKUP(B83,Nomes!$H$2:$J$79,3,FALSE)</f>
        <v>3203056</v>
      </c>
      <c r="B83" s="60" t="s">
        <v>116</v>
      </c>
      <c r="C83" s="31">
        <f t="shared" si="24"/>
        <v>297.73254900000001</v>
      </c>
      <c r="D83" s="31">
        <f t="shared" si="24"/>
        <v>356.53101700000002</v>
      </c>
      <c r="E83" s="31">
        <f t="shared" si="24"/>
        <v>389.376734</v>
      </c>
      <c r="F83" s="31">
        <f t="shared" si="24"/>
        <v>484.16396600000002</v>
      </c>
      <c r="G83" s="31">
        <f t="shared" si="24"/>
        <v>614.47463399999992</v>
      </c>
      <c r="H83" s="31">
        <f t="shared" si="24"/>
        <v>579.12520999999992</v>
      </c>
      <c r="I83" s="31">
        <f t="shared" si="24"/>
        <v>561.81968900000004</v>
      </c>
      <c r="J83" s="31">
        <f t="shared" si="24"/>
        <v>365.13152399999996</v>
      </c>
      <c r="K83" s="31">
        <f t="shared" si="25"/>
        <v>426.90596299999999</v>
      </c>
      <c r="L83" s="31">
        <f t="shared" si="25"/>
        <v>628.89043100000004</v>
      </c>
      <c r="M83" s="100">
        <f t="shared" si="25"/>
        <v>711.357934</v>
      </c>
      <c r="N83" s="100">
        <f t="shared" si="26"/>
        <v>700.92366799999991</v>
      </c>
      <c r="O83" s="100">
        <f t="shared" si="26"/>
        <v>626.71507900000006</v>
      </c>
      <c r="P83" s="100">
        <f t="shared" si="26"/>
        <v>572.57310100000007</v>
      </c>
      <c r="Q83" s="100">
        <f t="shared" si="26"/>
        <v>490.81582500000002</v>
      </c>
      <c r="R83" s="100">
        <f t="shared" si="26"/>
        <v>460.37341499999997</v>
      </c>
      <c r="S83" s="100">
        <f t="shared" si="26"/>
        <v>589.97770100000002</v>
      </c>
      <c r="T83" s="100">
        <f t="shared" si="26"/>
        <v>647.21174199999996</v>
      </c>
      <c r="U83" s="100">
        <f t="shared" si="26"/>
        <v>651.00951199999997</v>
      </c>
    </row>
    <row r="84" spans="1:21" x14ac:dyDescent="0.25">
      <c r="A84" s="5" t="str">
        <f>VLOOKUP(B84,Nomes!$H$2:$J$79,3,FALSE)</f>
        <v>3203502</v>
      </c>
      <c r="B84" s="59" t="s">
        <v>135</v>
      </c>
      <c r="C84" s="25">
        <f t="shared" si="24"/>
        <v>64.693616000000006</v>
      </c>
      <c r="D84" s="25">
        <f t="shared" si="24"/>
        <v>79.413414000000003</v>
      </c>
      <c r="E84" s="25">
        <f t="shared" si="24"/>
        <v>88.041710999999992</v>
      </c>
      <c r="F84" s="25">
        <f t="shared" si="24"/>
        <v>110.83336199999999</v>
      </c>
      <c r="G84" s="25">
        <f t="shared" si="24"/>
        <v>120.82623299999999</v>
      </c>
      <c r="H84" s="25">
        <f t="shared" si="24"/>
        <v>143.479364</v>
      </c>
      <c r="I84" s="25">
        <f t="shared" si="24"/>
        <v>151.27957999999998</v>
      </c>
      <c r="J84" s="25">
        <f t="shared" si="24"/>
        <v>167.09975599999999</v>
      </c>
      <c r="K84" s="25">
        <f t="shared" si="25"/>
        <v>233.99043799999998</v>
      </c>
      <c r="L84" s="25">
        <f t="shared" si="25"/>
        <v>272.44716</v>
      </c>
      <c r="M84" s="99">
        <f t="shared" si="25"/>
        <v>277.14258699999999</v>
      </c>
      <c r="N84" s="99">
        <f t="shared" si="26"/>
        <v>278.99176199999999</v>
      </c>
      <c r="O84" s="99">
        <f t="shared" si="26"/>
        <v>290.59988900000002</v>
      </c>
      <c r="P84" s="99">
        <f t="shared" si="26"/>
        <v>319.88180299999999</v>
      </c>
      <c r="Q84" s="99">
        <f t="shared" si="26"/>
        <v>340.02736599999997</v>
      </c>
      <c r="R84" s="99">
        <f t="shared" si="26"/>
        <v>343.19442200000003</v>
      </c>
      <c r="S84" s="99">
        <f t="shared" si="26"/>
        <v>340.39050400000002</v>
      </c>
      <c r="T84" s="99">
        <f t="shared" si="26"/>
        <v>340.46470199999999</v>
      </c>
      <c r="U84" s="99">
        <f t="shared" si="26"/>
        <v>367.56013200000001</v>
      </c>
    </row>
    <row r="85" spans="1:21" x14ac:dyDescent="0.25">
      <c r="A85" s="5" t="str">
        <f>VLOOKUP(B85,Nomes!$H$2:$J$79,3,FALSE)</f>
        <v>3203601</v>
      </c>
      <c r="B85" s="60" t="s">
        <v>138</v>
      </c>
      <c r="C85" s="31">
        <f t="shared" si="24"/>
        <v>22.106802999999999</v>
      </c>
      <c r="D85" s="31">
        <f t="shared" si="24"/>
        <v>24.778554</v>
      </c>
      <c r="E85" s="31">
        <f t="shared" si="24"/>
        <v>27.526101999999998</v>
      </c>
      <c r="F85" s="31">
        <f t="shared" si="24"/>
        <v>30.346473000000003</v>
      </c>
      <c r="G85" s="31">
        <f t="shared" si="24"/>
        <v>32.228554000000003</v>
      </c>
      <c r="H85" s="31">
        <f t="shared" si="24"/>
        <v>37.200237999999999</v>
      </c>
      <c r="I85" s="31">
        <f t="shared" si="24"/>
        <v>42.685997999999998</v>
      </c>
      <c r="J85" s="31">
        <f t="shared" si="24"/>
        <v>46.645951999999994</v>
      </c>
      <c r="K85" s="31">
        <f t="shared" si="25"/>
        <v>64.58623200000001</v>
      </c>
      <c r="L85" s="31">
        <f t="shared" si="25"/>
        <v>69.465274999999991</v>
      </c>
      <c r="M85" s="100">
        <f t="shared" si="25"/>
        <v>66.52164599999999</v>
      </c>
      <c r="N85" s="100">
        <f t="shared" si="26"/>
        <v>65.997382999999999</v>
      </c>
      <c r="O85" s="100">
        <f t="shared" si="26"/>
        <v>67.394331999999991</v>
      </c>
      <c r="P85" s="100">
        <f t="shared" si="26"/>
        <v>73.156639999999996</v>
      </c>
      <c r="Q85" s="100">
        <f t="shared" si="26"/>
        <v>75.904803000000001</v>
      </c>
      <c r="R85" s="100">
        <f t="shared" si="26"/>
        <v>72.192150999999996</v>
      </c>
      <c r="S85" s="100">
        <f t="shared" si="26"/>
        <v>68.308845000000005</v>
      </c>
      <c r="T85" s="100">
        <f t="shared" si="26"/>
        <v>78.194387000000006</v>
      </c>
      <c r="U85" s="100">
        <f t="shared" si="26"/>
        <v>87.580816000000013</v>
      </c>
    </row>
    <row r="86" spans="1:21" x14ac:dyDescent="0.25">
      <c r="A86" s="5" t="str">
        <f>VLOOKUP(B86,Nomes!$H$2:$J$79,3,FALSE)</f>
        <v>3204054</v>
      </c>
      <c r="B86" s="59" t="s">
        <v>147</v>
      </c>
      <c r="C86" s="25">
        <f t="shared" si="24"/>
        <v>87.191505000000006</v>
      </c>
      <c r="D86" s="25">
        <f t="shared" si="24"/>
        <v>90.751380000000012</v>
      </c>
      <c r="E86" s="25">
        <f t="shared" si="24"/>
        <v>105.46697999999999</v>
      </c>
      <c r="F86" s="25">
        <f t="shared" si="24"/>
        <v>128.06332399999999</v>
      </c>
      <c r="G86" s="25">
        <f t="shared" si="24"/>
        <v>133.78496100000001</v>
      </c>
      <c r="H86" s="25">
        <f t="shared" si="24"/>
        <v>161.47781899999998</v>
      </c>
      <c r="I86" s="25">
        <f t="shared" si="24"/>
        <v>179.400791</v>
      </c>
      <c r="J86" s="25">
        <f t="shared" si="24"/>
        <v>205.85536400000001</v>
      </c>
      <c r="K86" s="25">
        <f t="shared" si="25"/>
        <v>231.613891</v>
      </c>
      <c r="L86" s="25">
        <f t="shared" si="25"/>
        <v>245.18590799999998</v>
      </c>
      <c r="M86" s="99">
        <f t="shared" si="25"/>
        <v>250.40562299999999</v>
      </c>
      <c r="N86" s="99">
        <f t="shared" si="26"/>
        <v>274.23032900000004</v>
      </c>
      <c r="O86" s="99">
        <f t="shared" si="26"/>
        <v>270.09488900000002</v>
      </c>
      <c r="P86" s="99">
        <f t="shared" si="26"/>
        <v>291.38488100000001</v>
      </c>
      <c r="Q86" s="99">
        <f t="shared" si="26"/>
        <v>291.98783899999995</v>
      </c>
      <c r="R86" s="99">
        <f t="shared" si="26"/>
        <v>287.40327500000001</v>
      </c>
      <c r="S86" s="99">
        <f t="shared" si="26"/>
        <v>284.49306899999999</v>
      </c>
      <c r="T86" s="99">
        <f t="shared" si="26"/>
        <v>317.86877899999996</v>
      </c>
      <c r="U86" s="99">
        <f t="shared" si="26"/>
        <v>348.66866199999998</v>
      </c>
    </row>
    <row r="87" spans="1:21" x14ac:dyDescent="0.25">
      <c r="A87" s="5" t="str">
        <f>VLOOKUP(B87,Nomes!$H$2:$J$79,3,FALSE)</f>
        <v>3204104</v>
      </c>
      <c r="B87" s="60" t="s">
        <v>149</v>
      </c>
      <c r="C87" s="31">
        <f t="shared" si="24"/>
        <v>91.461343999999997</v>
      </c>
      <c r="D87" s="31">
        <f t="shared" si="24"/>
        <v>110.550158</v>
      </c>
      <c r="E87" s="31">
        <f t="shared" si="24"/>
        <v>142.916698</v>
      </c>
      <c r="F87" s="31">
        <f t="shared" si="24"/>
        <v>159.25120800000002</v>
      </c>
      <c r="G87" s="31">
        <f t="shared" si="24"/>
        <v>193.81608199999999</v>
      </c>
      <c r="H87" s="31">
        <f t="shared" si="24"/>
        <v>215.36667399999999</v>
      </c>
      <c r="I87" s="31">
        <f t="shared" si="24"/>
        <v>254.66456599999998</v>
      </c>
      <c r="J87" s="31">
        <f t="shared" si="24"/>
        <v>273.46207299999998</v>
      </c>
      <c r="K87" s="31">
        <f t="shared" si="25"/>
        <v>312.14126199999998</v>
      </c>
      <c r="L87" s="31">
        <f t="shared" si="25"/>
        <v>338.06953299999998</v>
      </c>
      <c r="M87" s="100">
        <f t="shared" si="25"/>
        <v>359.05515300000002</v>
      </c>
      <c r="N87" s="100">
        <f t="shared" si="26"/>
        <v>361.16866399999998</v>
      </c>
      <c r="O87" s="100">
        <f t="shared" si="26"/>
        <v>388.90805800000004</v>
      </c>
      <c r="P87" s="100">
        <f t="shared" si="26"/>
        <v>399.47719499999999</v>
      </c>
      <c r="Q87" s="100">
        <f t="shared" si="26"/>
        <v>415.54396299999996</v>
      </c>
      <c r="R87" s="100">
        <f t="shared" si="26"/>
        <v>464.11330400000003</v>
      </c>
      <c r="S87" s="100">
        <f t="shared" si="26"/>
        <v>501.52950199999998</v>
      </c>
      <c r="T87" s="100">
        <f t="shared" si="26"/>
        <v>570.494596</v>
      </c>
      <c r="U87" s="100">
        <f t="shared" si="26"/>
        <v>682.30855099999997</v>
      </c>
    </row>
    <row r="88" spans="1:21" x14ac:dyDescent="0.25">
      <c r="A88" s="5" t="str">
        <f>VLOOKUP(B88,Nomes!$H$2:$J$79,3,FALSE)</f>
        <v>3204252</v>
      </c>
      <c r="B88" s="59" t="s">
        <v>153</v>
      </c>
      <c r="C88" s="25">
        <f t="shared" si="24"/>
        <v>18.578761</v>
      </c>
      <c r="D88" s="25">
        <f t="shared" si="24"/>
        <v>21.415530999999998</v>
      </c>
      <c r="E88" s="25">
        <f t="shared" si="24"/>
        <v>25.303913999999999</v>
      </c>
      <c r="F88" s="25">
        <f t="shared" si="24"/>
        <v>31.209275000000002</v>
      </c>
      <c r="G88" s="25">
        <f t="shared" si="24"/>
        <v>35.540031000000006</v>
      </c>
      <c r="H88" s="25">
        <f t="shared" si="24"/>
        <v>39.474311</v>
      </c>
      <c r="I88" s="25">
        <f t="shared" si="24"/>
        <v>46.463076000000001</v>
      </c>
      <c r="J88" s="25">
        <f t="shared" si="24"/>
        <v>48.534105000000004</v>
      </c>
      <c r="K88" s="25">
        <f t="shared" si="25"/>
        <v>58.983012000000002</v>
      </c>
      <c r="L88" s="25">
        <f t="shared" si="25"/>
        <v>69.914551000000003</v>
      </c>
      <c r="M88" s="99">
        <f t="shared" si="25"/>
        <v>65.516052999999999</v>
      </c>
      <c r="N88" s="99">
        <f t="shared" si="26"/>
        <v>74.255714000000012</v>
      </c>
      <c r="O88" s="99">
        <f t="shared" si="26"/>
        <v>75.655493000000007</v>
      </c>
      <c r="P88" s="99">
        <f t="shared" si="26"/>
        <v>79.698879000000005</v>
      </c>
      <c r="Q88" s="99">
        <f t="shared" si="26"/>
        <v>82.255464000000003</v>
      </c>
      <c r="R88" s="99">
        <f t="shared" si="26"/>
        <v>81.259713000000005</v>
      </c>
      <c r="S88" s="99">
        <f t="shared" si="26"/>
        <v>79.722429000000005</v>
      </c>
      <c r="T88" s="99">
        <f t="shared" si="26"/>
        <v>85.241433000000001</v>
      </c>
      <c r="U88" s="99">
        <f t="shared" si="26"/>
        <v>93.978521999999998</v>
      </c>
    </row>
    <row r="89" spans="1:21" x14ac:dyDescent="0.25">
      <c r="A89" s="5" t="str">
        <f>VLOOKUP(B89,Nomes!$H$2:$J$79,3,FALSE)</f>
        <v>3204906</v>
      </c>
      <c r="B89" s="60" t="s">
        <v>78</v>
      </c>
      <c r="C89" s="31">
        <f t="shared" si="24"/>
        <v>466.71900900000003</v>
      </c>
      <c r="D89" s="31">
        <f t="shared" si="24"/>
        <v>527.20777199999998</v>
      </c>
      <c r="E89" s="31">
        <f t="shared" si="24"/>
        <v>664.480906</v>
      </c>
      <c r="F89" s="31">
        <f t="shared" si="24"/>
        <v>791.16721699999994</v>
      </c>
      <c r="G89" s="31">
        <f t="shared" si="24"/>
        <v>915.846858</v>
      </c>
      <c r="H89" s="31">
        <f t="shared" si="24"/>
        <v>932.07911899999999</v>
      </c>
      <c r="I89" s="31">
        <f t="shared" si="24"/>
        <v>1037.815486</v>
      </c>
      <c r="J89" s="31">
        <f t="shared" si="24"/>
        <v>1112.3133950000001</v>
      </c>
      <c r="K89" s="31">
        <f t="shared" si="25"/>
        <v>1268.489693</v>
      </c>
      <c r="L89" s="31">
        <f t="shared" si="25"/>
        <v>1432.6138539999999</v>
      </c>
      <c r="M89" s="100">
        <f t="shared" si="25"/>
        <v>1714.9607530000001</v>
      </c>
      <c r="N89" s="100">
        <f t="shared" si="26"/>
        <v>1781.7410249999998</v>
      </c>
      <c r="O89" s="100">
        <f t="shared" si="26"/>
        <v>1978.4393289999998</v>
      </c>
      <c r="P89" s="100">
        <f t="shared" si="26"/>
        <v>2125.1027170000002</v>
      </c>
      <c r="Q89" s="100">
        <f t="shared" si="26"/>
        <v>2020.7131100000001</v>
      </c>
      <c r="R89" s="100">
        <f t="shared" si="26"/>
        <v>2111.8931389999998</v>
      </c>
      <c r="S89" s="100">
        <f t="shared" si="26"/>
        <v>2288.3473779999999</v>
      </c>
      <c r="T89" s="100">
        <f t="shared" si="26"/>
        <v>2393.0514320000002</v>
      </c>
      <c r="U89" s="100">
        <f t="shared" si="26"/>
        <v>2573.9132549999999</v>
      </c>
    </row>
    <row r="90" spans="1:21" x14ac:dyDescent="0.25">
      <c r="A90" s="5"/>
      <c r="B90" s="62" t="s">
        <v>252</v>
      </c>
      <c r="C90" s="61">
        <f>IF(OR($I$5=22),GETPIVOTDATA(TEXT($K$5,),BASE_percapita!$A$2,"Ano de referência",C$9,"Nome da Microrregião ES",$B90),SUM('Tabela 3'!C91:C97))</f>
        <v>528.99143500000002</v>
      </c>
      <c r="D90" s="61">
        <f>IF(OR($I$5=22),GETPIVOTDATA(TEXT($K$5,),BASE_percapita!$A$2,"Ano de referência",D$9,"Nome da Microrregião ES",$B90),SUM('Tabela 3'!D91:D97))</f>
        <v>616.76404200000013</v>
      </c>
      <c r="E90" s="61">
        <f>IF(OR($I$5=22),GETPIVOTDATA(TEXT($K$5,),BASE_percapita!$A$2,"Ano de referência",E$9,"Nome da Microrregião ES",$B90),SUM('Tabela 3'!E91:E97))</f>
        <v>745.35179200000005</v>
      </c>
      <c r="F90" s="61">
        <f>IF(OR($I$5=22),GETPIVOTDATA(TEXT($K$5,),BASE_percapita!$A$2,"Ano de referência",F$9,"Nome da Microrregião ES",$B90),SUM('Tabela 3'!F91:F97))</f>
        <v>944.444256</v>
      </c>
      <c r="G90" s="61">
        <f>IF(OR($I$5=22),GETPIVOTDATA(TEXT($K$5,),BASE_percapita!$A$2,"Ano de referência",G$9,"Nome da Microrregião ES",$B90),SUM('Tabela 3'!G91:G97))</f>
        <v>1140.088174</v>
      </c>
      <c r="H90" s="61">
        <f>IF(OR($I$5=22),GETPIVOTDATA(TEXT($K$5,),BASE_percapita!$A$2,"Ano de referência",H$9,"Nome da Microrregião ES",$B90),SUM('Tabela 3'!H91:H97))</f>
        <v>1213.2026319999998</v>
      </c>
      <c r="I90" s="61">
        <f>IF(OR($I$5=22),GETPIVOTDATA(TEXT($K$5,),BASE_percapita!$A$2,"Ano de referência",I$9,"Nome da Microrregião ES",$B90),SUM('Tabela 3'!I91:I97))</f>
        <v>1297.2963629999999</v>
      </c>
      <c r="J90" s="61">
        <f>IF(OR($I$5=22),GETPIVOTDATA(TEXT($K$5,),BASE_percapita!$A$2,"Ano de referência",J$9,"Nome da Microrregião ES",$B90),SUM('Tabela 3'!J91:J97))</f>
        <v>1372.994173</v>
      </c>
      <c r="K90" s="61">
        <f>IF(OR($I$5=22),GETPIVOTDATA(TEXT($K$5,),BASE_percapita!$A$2,"Ano de referência",K$9,"Nome da Microrregião ES",$B90),SUM('Tabela 3'!K91:K97))</f>
        <v>1668.902957</v>
      </c>
      <c r="L90" s="61">
        <f>IF(OR($I$5=22),GETPIVOTDATA(TEXT($K$5,),BASE_percapita!$A$2,"Ano de referência",L$9,"Nome da Microrregião ES",$B90),SUM('Tabela 3'!L91:L97))</f>
        <v>1877.723571</v>
      </c>
      <c r="M90" s="103">
        <f>IF(OR($I$5=22),GETPIVOTDATA(TEXT($K$5,),BASE_percapita!$A$2,"Ano de referência",M$9,"Nome da Microrregião ES",$B90),SUM('Tabela 3'!M91:M97))</f>
        <v>2185.2795880000003</v>
      </c>
      <c r="N90" s="103">
        <f>IF(OR($I$5=22,$I$5=23),GETPIVOTDATA(TEXT($K$5,),BASE_percapita!$A$2,"Ano de referência",N$9,"Nome da Microrregião ES",$B90),SUM('Tabela 3'!N91:N97))</f>
        <v>2293.6444080000001</v>
      </c>
      <c r="O90" s="103">
        <f>IF(OR($I$5=22,$I$5=23),GETPIVOTDATA(TEXT($K$5,),BASE_percapita!$A$2,"Ano de referência",O$9,"Nome da Microrregião ES",$B90),SUM('Tabela 3'!O91:O97))</f>
        <v>2564.3302290000001</v>
      </c>
      <c r="P90" s="103">
        <f>IF(OR($I$5=22,$I$5=23),GETPIVOTDATA(TEXT($K$5,),BASE_percapita!$A$2,"Ano de referência",P$9,"Nome da Microrregião ES",$B90),SUM('Tabela 3'!P91:P97))</f>
        <v>2719.6892459999999</v>
      </c>
      <c r="Q90" s="103">
        <f>IF(OR($I$5=22,$I$5=23),GETPIVOTDATA(TEXT($K$5,),BASE_percapita!$A$2,"Ano de referência",Q$9,"Nome da Microrregião ES",$B90),SUM('Tabela 3'!Q91:Q97))</f>
        <v>2760.448695</v>
      </c>
      <c r="R90" s="103">
        <f>IF(OR($I$5=22,$I$5=23),GETPIVOTDATA(TEXT($K$5,),BASE_percapita!$A$2,"Ano de referência",R$9,"Nome da Microrregião ES",$B90),SUM('Tabela 3'!R91:R97))</f>
        <v>2651.2978269999999</v>
      </c>
      <c r="S90" s="103">
        <f>IF(OR($I$5=22,$I$5=23),GETPIVOTDATA(TEXT($K$5,),BASE_percapita!$A$2,"Ano de referência",S$9,"Nome da Microrregião ES",$B90),SUM('Tabela 3'!S91:S97))</f>
        <v>2671.447827</v>
      </c>
      <c r="T90" s="103">
        <f>IF(OR($I$5=22,$I$5=23),GETPIVOTDATA(TEXT($K$5,),BASE_percapita!$A$2,"Ano de referência",T$9,"Nome da Microrregião ES",$B90),SUM('Tabela 3'!T91:T97))</f>
        <v>2729.6214989999999</v>
      </c>
      <c r="U90" s="103">
        <f>IF(OR($I$5=22,$I$5=23),GETPIVOTDATA(TEXT($K$5,),BASE_percapita!$A$2,"Ano de referência",U$9,"Nome da Microrregião ES",$B90),SUM('Tabela 3'!U91:U97))</f>
        <v>3254.293705</v>
      </c>
    </row>
    <row r="91" spans="1:21" x14ac:dyDescent="0.25">
      <c r="A91" s="5" t="str">
        <f>VLOOKUP(B91,Nomes!$H$2:$J$79,3,FALSE)</f>
        <v>3200169</v>
      </c>
      <c r="B91" s="60" t="s">
        <v>27</v>
      </c>
      <c r="C91" s="31">
        <f t="shared" ref="C91:J97" si="27">IF(OR($I$5=22,$I$5=23),VLOOKUP($A91&amp;C$9,Base,$I$5,FALSE),VLOOKUP($A91&amp;C$9,Base,$I$5,FALSE)/1000)</f>
        <v>31.574362000000001</v>
      </c>
      <c r="D91" s="31">
        <f t="shared" si="27"/>
        <v>39.369788</v>
      </c>
      <c r="E91" s="31">
        <f t="shared" si="27"/>
        <v>47.680868000000004</v>
      </c>
      <c r="F91" s="31">
        <f t="shared" si="27"/>
        <v>55.407471000000001</v>
      </c>
      <c r="G91" s="31">
        <f t="shared" si="27"/>
        <v>69.488443000000004</v>
      </c>
      <c r="H91" s="31">
        <f t="shared" si="27"/>
        <v>79.594232999999988</v>
      </c>
      <c r="I91" s="31">
        <f t="shared" si="27"/>
        <v>85.002642000000009</v>
      </c>
      <c r="J91" s="31">
        <f t="shared" si="27"/>
        <v>80.072709000000003</v>
      </c>
      <c r="K91" s="31">
        <f t="shared" ref="K91:M97" si="28">IF(OR($I$5=22,$I$5=23),VLOOKUP($A91&amp;K$9,Base,$I$5,FALSE),VLOOKUP($A91&amp;K$9,Base,$I$5,FALSE)/1000)</f>
        <v>88.745460000000008</v>
      </c>
      <c r="L91" s="31">
        <f t="shared" si="28"/>
        <v>100.41215200000001</v>
      </c>
      <c r="M91" s="100">
        <f t="shared" si="28"/>
        <v>115.36077400000001</v>
      </c>
      <c r="N91" s="100">
        <f t="shared" ref="N91:U97" si="29">IF(OR($I$5=22,$I$5=23),VLOOKUP($A91&amp;N$9,Base,$I$5,FALSE),VLOOKUP($A91&amp;N$9,Base,$I$5,FALSE)/1000)</f>
        <v>120.248676</v>
      </c>
      <c r="O91" s="100">
        <f t="shared" si="29"/>
        <v>134.04577499999999</v>
      </c>
      <c r="P91" s="100">
        <f t="shared" si="29"/>
        <v>138.07334299999999</v>
      </c>
      <c r="Q91" s="100">
        <f t="shared" si="29"/>
        <v>143.13202200000001</v>
      </c>
      <c r="R91" s="100">
        <f t="shared" si="29"/>
        <v>137.382139</v>
      </c>
      <c r="S91" s="100">
        <f t="shared" si="29"/>
        <v>134.20523900000001</v>
      </c>
      <c r="T91" s="100">
        <f t="shared" si="29"/>
        <v>138.66646499999999</v>
      </c>
      <c r="U91" s="100">
        <f t="shared" si="29"/>
        <v>165.98056199999999</v>
      </c>
    </row>
    <row r="92" spans="1:21" x14ac:dyDescent="0.25">
      <c r="A92" s="5" t="str">
        <f>VLOOKUP(B92,Nomes!$H$2:$J$79,3,FALSE)</f>
        <v>3200136</v>
      </c>
      <c r="B92" s="59" t="s">
        <v>21</v>
      </c>
      <c r="C92" s="25">
        <f t="shared" si="27"/>
        <v>30.650147</v>
      </c>
      <c r="D92" s="25">
        <f t="shared" si="27"/>
        <v>33.765531000000003</v>
      </c>
      <c r="E92" s="25">
        <f t="shared" si="27"/>
        <v>38.262597</v>
      </c>
      <c r="F92" s="25">
        <f t="shared" si="27"/>
        <v>51.143099999999997</v>
      </c>
      <c r="G92" s="25">
        <f t="shared" si="27"/>
        <v>62.308578000000004</v>
      </c>
      <c r="H92" s="25">
        <f t="shared" si="27"/>
        <v>84.432278999999994</v>
      </c>
      <c r="I92" s="25">
        <f t="shared" si="27"/>
        <v>81.666975999999991</v>
      </c>
      <c r="J92" s="25">
        <f t="shared" si="27"/>
        <v>80.528236000000007</v>
      </c>
      <c r="K92" s="25">
        <f t="shared" si="28"/>
        <v>92.726262000000006</v>
      </c>
      <c r="L92" s="25">
        <f t="shared" si="28"/>
        <v>116.188928</v>
      </c>
      <c r="M92" s="99">
        <f t="shared" si="28"/>
        <v>124.635873</v>
      </c>
      <c r="N92" s="99">
        <f t="shared" si="29"/>
        <v>136.120138</v>
      </c>
      <c r="O92" s="99">
        <f t="shared" si="29"/>
        <v>149.07225599999998</v>
      </c>
      <c r="P92" s="99">
        <f t="shared" si="29"/>
        <v>162.08221499999999</v>
      </c>
      <c r="Q92" s="99">
        <f t="shared" si="29"/>
        <v>166.986414</v>
      </c>
      <c r="R92" s="99">
        <f t="shared" si="29"/>
        <v>191.69367000000003</v>
      </c>
      <c r="S92" s="99">
        <f t="shared" si="29"/>
        <v>172.210082</v>
      </c>
      <c r="T92" s="99">
        <f t="shared" si="29"/>
        <v>169.15738000000002</v>
      </c>
      <c r="U92" s="99">
        <f t="shared" si="29"/>
        <v>192.50976699999998</v>
      </c>
    </row>
    <row r="93" spans="1:21" x14ac:dyDescent="0.25">
      <c r="A93" s="5" t="str">
        <f>VLOOKUP(B93,Nomes!$H$2:$J$79,3,FALSE)</f>
        <v>3200904</v>
      </c>
      <c r="B93" s="60" t="s">
        <v>29</v>
      </c>
      <c r="C93" s="31">
        <f t="shared" si="27"/>
        <v>124.93092799999999</v>
      </c>
      <c r="D93" s="31">
        <f t="shared" si="27"/>
        <v>160.53179900000001</v>
      </c>
      <c r="E93" s="31">
        <f t="shared" si="27"/>
        <v>205.402886</v>
      </c>
      <c r="F93" s="31">
        <f t="shared" si="27"/>
        <v>270.65074300000003</v>
      </c>
      <c r="G93" s="31">
        <f t="shared" si="27"/>
        <v>312.25844699999999</v>
      </c>
      <c r="H93" s="31">
        <f t="shared" si="27"/>
        <v>309.41870799999998</v>
      </c>
      <c r="I93" s="31">
        <f t="shared" si="27"/>
        <v>348.47434000000004</v>
      </c>
      <c r="J93" s="31">
        <f t="shared" si="27"/>
        <v>404.01572100000004</v>
      </c>
      <c r="K93" s="31">
        <f t="shared" si="28"/>
        <v>482.58978499999995</v>
      </c>
      <c r="L93" s="31">
        <f t="shared" si="28"/>
        <v>527.89561199999991</v>
      </c>
      <c r="M93" s="100">
        <f t="shared" si="28"/>
        <v>636.865005</v>
      </c>
      <c r="N93" s="100">
        <f t="shared" si="29"/>
        <v>696.576821</v>
      </c>
      <c r="O93" s="100">
        <f t="shared" si="29"/>
        <v>762.21880599999997</v>
      </c>
      <c r="P93" s="100">
        <f t="shared" si="29"/>
        <v>828.11826199999996</v>
      </c>
      <c r="Q93" s="100">
        <f t="shared" si="29"/>
        <v>845.55638699999997</v>
      </c>
      <c r="R93" s="100">
        <f t="shared" si="29"/>
        <v>783.7259499999999</v>
      </c>
      <c r="S93" s="100">
        <f t="shared" si="29"/>
        <v>842.10055399999999</v>
      </c>
      <c r="T93" s="100">
        <f t="shared" si="29"/>
        <v>808.88854299999991</v>
      </c>
      <c r="U93" s="100">
        <f t="shared" si="29"/>
        <v>1006.164134</v>
      </c>
    </row>
    <row r="94" spans="1:21" x14ac:dyDescent="0.25">
      <c r="A94" s="5" t="str">
        <f>VLOOKUP(B94,Nomes!$H$2:$J$79,3,FALSE)</f>
        <v>3202108</v>
      </c>
      <c r="B94" s="59" t="s">
        <v>88</v>
      </c>
      <c r="C94" s="25">
        <f t="shared" si="27"/>
        <v>79.012545000000003</v>
      </c>
      <c r="D94" s="25">
        <f t="shared" si="27"/>
        <v>86.502909000000002</v>
      </c>
      <c r="E94" s="25">
        <f t="shared" si="27"/>
        <v>109.18778500000001</v>
      </c>
      <c r="F94" s="25">
        <f t="shared" si="27"/>
        <v>153.969112</v>
      </c>
      <c r="G94" s="25">
        <f t="shared" si="27"/>
        <v>195.17915900000003</v>
      </c>
      <c r="H94" s="25">
        <f t="shared" si="27"/>
        <v>196.604829</v>
      </c>
      <c r="I94" s="25">
        <f t="shared" si="27"/>
        <v>200.10854999999998</v>
      </c>
      <c r="J94" s="25">
        <f t="shared" si="27"/>
        <v>198.00705400000001</v>
      </c>
      <c r="K94" s="25">
        <f t="shared" si="28"/>
        <v>256.42277799999999</v>
      </c>
      <c r="L94" s="25">
        <f t="shared" si="28"/>
        <v>273.01119499999999</v>
      </c>
      <c r="M94" s="99">
        <f t="shared" si="28"/>
        <v>335.95712300000002</v>
      </c>
      <c r="N94" s="99">
        <f t="shared" si="29"/>
        <v>336.63501299999996</v>
      </c>
      <c r="O94" s="99">
        <f t="shared" si="29"/>
        <v>358.67428899999999</v>
      </c>
      <c r="P94" s="99">
        <f t="shared" si="29"/>
        <v>325.24193600000001</v>
      </c>
      <c r="Q94" s="99">
        <f t="shared" si="29"/>
        <v>344.418362</v>
      </c>
      <c r="R94" s="99">
        <f t="shared" si="29"/>
        <v>303.76242200000002</v>
      </c>
      <c r="S94" s="99">
        <f t="shared" si="29"/>
        <v>302.28022999999996</v>
      </c>
      <c r="T94" s="99">
        <f t="shared" si="29"/>
        <v>302.72085600000003</v>
      </c>
      <c r="U94" s="99">
        <f t="shared" si="29"/>
        <v>361.68959599999999</v>
      </c>
    </row>
    <row r="95" spans="1:21" x14ac:dyDescent="0.25">
      <c r="A95" s="5" t="str">
        <f>VLOOKUP(B95,Nomes!$H$2:$J$79,3,FALSE)</f>
        <v>3203304</v>
      </c>
      <c r="B95" s="60" t="s">
        <v>125</v>
      </c>
      <c r="C95" s="31">
        <f t="shared" si="27"/>
        <v>34.294395999999999</v>
      </c>
      <c r="D95" s="31">
        <f t="shared" si="27"/>
        <v>36.484053999999993</v>
      </c>
      <c r="E95" s="31">
        <f t="shared" si="27"/>
        <v>41.591332999999999</v>
      </c>
      <c r="F95" s="31">
        <f t="shared" si="27"/>
        <v>43.076836999999998</v>
      </c>
      <c r="G95" s="31">
        <f t="shared" si="27"/>
        <v>54.328099999999999</v>
      </c>
      <c r="H95" s="31">
        <f t="shared" si="27"/>
        <v>60.493714999999995</v>
      </c>
      <c r="I95" s="31">
        <f t="shared" si="27"/>
        <v>62.510374000000006</v>
      </c>
      <c r="J95" s="31">
        <f t="shared" si="27"/>
        <v>67.179203999999999</v>
      </c>
      <c r="K95" s="31">
        <f t="shared" si="28"/>
        <v>90.246814000000001</v>
      </c>
      <c r="L95" s="31">
        <f t="shared" si="28"/>
        <v>107.52497699999999</v>
      </c>
      <c r="M95" s="100">
        <f t="shared" si="28"/>
        <v>111.706605</v>
      </c>
      <c r="N95" s="100">
        <f t="shared" si="29"/>
        <v>119.03067299999999</v>
      </c>
      <c r="O95" s="100">
        <f t="shared" si="29"/>
        <v>128.20137300000002</v>
      </c>
      <c r="P95" s="100">
        <f t="shared" si="29"/>
        <v>131.523314</v>
      </c>
      <c r="Q95" s="100">
        <f t="shared" si="29"/>
        <v>145.09443400000001</v>
      </c>
      <c r="R95" s="100">
        <f t="shared" si="29"/>
        <v>167.17359500000001</v>
      </c>
      <c r="S95" s="100">
        <f t="shared" si="29"/>
        <v>155.554981</v>
      </c>
      <c r="T95" s="100">
        <f t="shared" si="29"/>
        <v>155.33760999999998</v>
      </c>
      <c r="U95" s="100">
        <f t="shared" si="29"/>
        <v>169.35972099999998</v>
      </c>
    </row>
    <row r="96" spans="1:21" x14ac:dyDescent="0.25">
      <c r="A96" s="5" t="str">
        <f>VLOOKUP(B96,Nomes!$H$2:$J$79,3,FALSE)</f>
        <v>3203908</v>
      </c>
      <c r="B96" s="59" t="s">
        <v>25</v>
      </c>
      <c r="C96" s="25">
        <f t="shared" si="27"/>
        <v>195.852891</v>
      </c>
      <c r="D96" s="25">
        <f t="shared" si="27"/>
        <v>224.49565100000001</v>
      </c>
      <c r="E96" s="25">
        <f t="shared" si="27"/>
        <v>259.99756600000001</v>
      </c>
      <c r="F96" s="25">
        <f t="shared" si="27"/>
        <v>303.98524900000001</v>
      </c>
      <c r="G96" s="25">
        <f t="shared" si="27"/>
        <v>365.14507799999996</v>
      </c>
      <c r="H96" s="25">
        <f t="shared" si="27"/>
        <v>395.18107799999996</v>
      </c>
      <c r="I96" s="25">
        <f t="shared" si="27"/>
        <v>425.27127000000002</v>
      </c>
      <c r="J96" s="25">
        <f t="shared" si="27"/>
        <v>455.21693199999999</v>
      </c>
      <c r="K96" s="25">
        <f t="shared" si="28"/>
        <v>555.70661300000006</v>
      </c>
      <c r="L96" s="25">
        <f t="shared" si="28"/>
        <v>628.64962700000001</v>
      </c>
      <c r="M96" s="99">
        <f t="shared" si="28"/>
        <v>709.99960799999997</v>
      </c>
      <c r="N96" s="99">
        <f t="shared" si="29"/>
        <v>746.76439800000003</v>
      </c>
      <c r="O96" s="99">
        <f t="shared" si="29"/>
        <v>883.79694299999994</v>
      </c>
      <c r="P96" s="99">
        <f t="shared" si="29"/>
        <v>991.90177700000004</v>
      </c>
      <c r="Q96" s="99">
        <f t="shared" si="29"/>
        <v>962.16913800000009</v>
      </c>
      <c r="R96" s="99">
        <f t="shared" si="29"/>
        <v>930.59385699999996</v>
      </c>
      <c r="S96" s="99">
        <f t="shared" si="29"/>
        <v>936.92810400000008</v>
      </c>
      <c r="T96" s="99">
        <f t="shared" si="29"/>
        <v>1035.232548</v>
      </c>
      <c r="U96" s="99">
        <f t="shared" si="29"/>
        <v>1208.271375</v>
      </c>
    </row>
    <row r="97" spans="1:21" x14ac:dyDescent="0.25">
      <c r="A97" s="5" t="str">
        <f>VLOOKUP(B97,Nomes!$H$2:$J$79,3,FALSE)</f>
        <v>3205150</v>
      </c>
      <c r="B97" s="60" t="s">
        <v>185</v>
      </c>
      <c r="C97" s="31">
        <f t="shared" si="27"/>
        <v>32.676166000000002</v>
      </c>
      <c r="D97" s="31">
        <f t="shared" si="27"/>
        <v>35.614309999999996</v>
      </c>
      <c r="E97" s="31">
        <f t="shared" si="27"/>
        <v>43.228756999999995</v>
      </c>
      <c r="F97" s="31">
        <f t="shared" si="27"/>
        <v>66.21174400000001</v>
      </c>
      <c r="G97" s="31">
        <f t="shared" si="27"/>
        <v>81.380369000000002</v>
      </c>
      <c r="H97" s="31">
        <f t="shared" si="27"/>
        <v>87.477789999999999</v>
      </c>
      <c r="I97" s="31">
        <f t="shared" si="27"/>
        <v>94.262210999999994</v>
      </c>
      <c r="J97" s="31">
        <f t="shared" si="27"/>
        <v>87.974316999999999</v>
      </c>
      <c r="K97" s="31">
        <f t="shared" si="28"/>
        <v>102.465245</v>
      </c>
      <c r="L97" s="31">
        <f t="shared" si="28"/>
        <v>124.04108000000001</v>
      </c>
      <c r="M97" s="100">
        <f t="shared" si="28"/>
        <v>150.75460000000001</v>
      </c>
      <c r="N97" s="100">
        <f t="shared" si="29"/>
        <v>138.26868900000002</v>
      </c>
      <c r="O97" s="100">
        <f t="shared" si="29"/>
        <v>148.32078700000002</v>
      </c>
      <c r="P97" s="100">
        <f t="shared" si="29"/>
        <v>142.74839900000001</v>
      </c>
      <c r="Q97" s="100">
        <f t="shared" si="29"/>
        <v>153.091938</v>
      </c>
      <c r="R97" s="100">
        <f t="shared" si="29"/>
        <v>136.966194</v>
      </c>
      <c r="S97" s="100">
        <f t="shared" si="29"/>
        <v>128.16863699999999</v>
      </c>
      <c r="T97" s="100">
        <f t="shared" si="29"/>
        <v>119.61809699999999</v>
      </c>
      <c r="U97" s="100">
        <f t="shared" si="29"/>
        <v>150.31854999999999</v>
      </c>
    </row>
    <row r="98" spans="1:21" ht="15.75" thickBot="1" x14ac:dyDescent="0.3">
      <c r="A98" s="5"/>
      <c r="B98" s="32" t="s">
        <v>313</v>
      </c>
      <c r="C98" s="33">
        <f>IF(OR($I$5=22),GETPIVOTDATA(TEXT($K$5,),BASE_percapita!$A$2,"Ano de referência",C$9),SUM(C90,C80,C69,C62,C49,C41,C32,C24,C18,C10))</f>
        <v>27048.996552000004</v>
      </c>
      <c r="D98" s="33">
        <f>IF(OR($I$5=22),GETPIVOTDATA(TEXT($K$5,),BASE_percapita!$A$2,"Ano de referência",D$9),SUM(D90,D80,D69,D62,D49,D41,D32,D24,D18,D10))</f>
        <v>31519.105781999999</v>
      </c>
      <c r="E98" s="33">
        <f>IF(OR($I$5=22),GETPIVOTDATA(TEXT($K$5,),BASE_percapita!$A$2,"Ano de referência",E$9),SUM(E90,E80,E69,E62,E49,E41,E32,E24,E18,E10))</f>
        <v>39732.638402999997</v>
      </c>
      <c r="F98" s="33">
        <f>IF(OR($I$5=22),GETPIVOTDATA(TEXT($K$5,),BASE_percapita!$A$2,"Ano de referência",F$9),SUM(F90,F80,F69,F62,F49,F41,F32,F24,F18,F10))</f>
        <v>47020.587606999994</v>
      </c>
      <c r="G98" s="33">
        <f>IF(OR($I$5=22),GETPIVOTDATA(TEXT($K$5,),BASE_percapita!$A$2,"Ano de referência",G$9),SUM(G90,G80,G69,G62,G49,G41,G32,G24,G18,G10))</f>
        <v>53463.868452999988</v>
      </c>
      <c r="H98" s="33">
        <f>IF(OR($I$5=22),GETPIVOTDATA(TEXT($K$5,),BASE_percapita!$A$2,"Ano de referência",H$9),SUM(H90,H80,H69,H62,H49,H41,H32,H24,H18,H10))</f>
        <v>60658.394971000002</v>
      </c>
      <c r="I98" s="33">
        <f>IF(OR($I$5=22),GETPIVOTDATA(TEXT($K$5,),BASE_percapita!$A$2,"Ano de referência",I$9),SUM(I90,I80,I69,I62,I49,I41,I32,I24,I18,I10))</f>
        <v>72091.158093999999</v>
      </c>
      <c r="J98" s="33">
        <f>IF(OR($I$5=22),GETPIVOTDATA(TEXT($K$5,),BASE_percapita!$A$2,"Ano de referência",J$9),SUM(J90,J80,J69,J62,J49,J41,J32,J24,J18,J10))</f>
        <v>69215.36073</v>
      </c>
      <c r="K98" s="33">
        <f>IF(OR($I$5=22),GETPIVOTDATA(TEXT($K$5,),BASE_percapita!$A$2,"Ano de referência",K$9),SUM(K90,K80,K69,K62,K49,K41,K32,K24,K18,K10))</f>
        <v>85310.284545000002</v>
      </c>
      <c r="L98" s="33">
        <f>IF(OR($I$5=22,$I$5=23),GETPIVOTDATA(TEXT($K$5,),BASE_percapita!$A$2,"Ano de referência",L$9),SUM(L90,L80,L69,L62,L49,L41,L32,L24,L18,L10))</f>
        <v>105976.22218499999</v>
      </c>
      <c r="M98" s="101">
        <f>IF(OR($I$5=22,$I$5=23),GETPIVOTDATA(TEXT($K$5,),BASE_percapita!$A$2,"Ano de referência",M$9),SUM(M90,M80,M69,M62,M49,M41,M32,M24,M18,M10))</f>
        <v>116850.58054200001</v>
      </c>
      <c r="N98" s="101">
        <f>IF(OR($I$5=22,$I$5=23),GETPIVOTDATA(TEXT($K$5,),BASE_percapita!$A$2,"Ano de referência",N$9),SUM(N90,N80,N69,N62,N49,N41,N32,N24,N18,N10))</f>
        <v>117274.346943</v>
      </c>
      <c r="O98" s="101">
        <f>IF(OR($I$5=22,$I$5=23),GETPIVOTDATA(TEXT($K$5,),BASE_percapita!$A$2,"Ano de referência",O$9),SUM(O90,O80,O69,O62,O49,O41,O32,O24,O18,O10))</f>
        <v>128783.781147</v>
      </c>
      <c r="P98" s="101">
        <f>IF(OR($I$5=22,$I$5=23),GETPIVOTDATA(TEXT($K$5,),BASE_percapita!$A$2,"Ano de referência",P$9),SUM(P90,P80,P69,P62,P49,P41,P32,P24,P18,P10))</f>
        <v>120365.979914</v>
      </c>
      <c r="Q98" s="101">
        <f>IF(OR($I$5=22,$I$5=23),GETPIVOTDATA(TEXT($K$5,),BASE_percapita!$A$2,"Ano de referência",Q$9),SUM(Q90,Q80,Q69,Q62,Q49,Q41,Q32,Q24,Q18,Q10))</f>
        <v>109264.423093</v>
      </c>
      <c r="R98" s="101">
        <f>IF(OR($I$5=22,$I$5=23),GETPIVOTDATA(TEXT($K$5,),BASE_percapita!$A$2,"Ano de referência",R$9),SUM(R90,R80,R69,R62,R49,R41,R32,R24,R18,R10))</f>
        <v>113399.936785</v>
      </c>
      <c r="S98" s="101">
        <f>IF(OR($I$5=22,$I$5=23),GETPIVOTDATA(TEXT($K$5,),BASE_percapita!$A$2,"Ano de referência",S$9),SUM(S90,S80,S69,S62,S49,S41,S32,S24,S18,S10))</f>
        <v>137020.05486999999</v>
      </c>
      <c r="T98" s="101">
        <f>IF(OR($I$5=22,$I$5=23),GETPIVOTDATA(TEXT($K$5,),BASE_percapita!$A$2,"Ano de referência",T$9),SUM(T90,T80,T69,T62,T49,T41,T32,T24,T18,T10))</f>
        <v>137345.59543099999</v>
      </c>
      <c r="U98" s="101">
        <f>IF(OR($I$5=22,$I$5=23),GETPIVOTDATA(TEXT($K$5,),BASE_percapita!$A$2,"Ano de referência",U$9),SUM(U90,U80,U69,U62,U49,U41,U32,U24,U18,U10))</f>
        <v>138445.922361</v>
      </c>
    </row>
    <row r="99" spans="1:21" ht="15.75" thickTop="1" x14ac:dyDescent="0.25">
      <c r="B99" t="s">
        <v>207</v>
      </c>
      <c r="C99" s="5">
        <v>3</v>
      </c>
      <c r="D99" s="5">
        <v>4</v>
      </c>
      <c r="E99" s="5">
        <v>5</v>
      </c>
      <c r="F99" s="5">
        <v>6</v>
      </c>
      <c r="G99" s="5">
        <v>7</v>
      </c>
      <c r="H99" s="5">
        <v>8</v>
      </c>
      <c r="I99" s="5">
        <v>9</v>
      </c>
      <c r="J99" s="5">
        <v>10</v>
      </c>
      <c r="K99" s="5">
        <v>11</v>
      </c>
      <c r="L99" s="5">
        <v>12</v>
      </c>
      <c r="M99" s="5">
        <v>13</v>
      </c>
      <c r="N99" s="5"/>
      <c r="O99" s="5">
        <v>14</v>
      </c>
      <c r="P99" s="5">
        <v>15</v>
      </c>
      <c r="Q99" s="5">
        <v>16</v>
      </c>
      <c r="S99" s="5">
        <v>17</v>
      </c>
    </row>
    <row r="100" spans="1:21" x14ac:dyDescent="0.25">
      <c r="Q100" s="26"/>
    </row>
  </sheetData>
  <hyperlinks>
    <hyperlink ref="F1" location="Sumário!A1" display="VOLTAR" xr:uid="{00000000-0004-0000-0500-000000000000}"/>
  </hyperlinks>
  <pageMargins left="0.511811024" right="0.511811024" top="0.78740157499999996" bottom="0.78740157499999996" header="0.31496062000000002" footer="0.31496062000000002"/>
  <pageSetup paperSize="9" orientation="portrait" r:id="rId1"/>
  <ignoredErrors>
    <ignoredError sqref="K12:L17 K19:L23 L11 K25:L31 K33:L40 K63:L68 K70:L79 K81:L89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Drop Down 1">
              <controlPr defaultSize="0" autoLine="0" autoPict="0">
                <anchor>
                  <from>
                    <xdr:col>1</xdr:col>
                    <xdr:colOff>123825</xdr:colOff>
                    <xdr:row>3</xdr:row>
                    <xdr:rowOff>9525</xdr:rowOff>
                  </from>
                  <to>
                    <xdr:col>4</xdr:col>
                    <xdr:colOff>400050</xdr:colOff>
                    <xdr:row>4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ilha7"/>
  <dimension ref="A1:AA101"/>
  <sheetViews>
    <sheetView showGridLines="0" zoomScale="85" zoomScaleNormal="85" workbookViewId="0">
      <pane xSplit="2" ySplit="9" topLeftCell="C10" activePane="bottomRight" state="frozen"/>
      <selection activeCell="P9" sqref="P9"/>
      <selection pane="topRight" activeCell="P9" sqref="P9"/>
      <selection pane="bottomLeft" activeCell="P9" sqref="P9"/>
      <selection pane="bottomRight"/>
    </sheetView>
  </sheetViews>
  <sheetFormatPr defaultRowHeight="15" x14ac:dyDescent="0.25"/>
  <cols>
    <col min="1" max="1" width="3.7109375" customWidth="1"/>
    <col min="2" max="2" width="25.28515625" customWidth="1"/>
    <col min="3" max="6" width="13.7109375" customWidth="1"/>
    <col min="7" max="8" width="12.42578125" customWidth="1"/>
    <col min="9" max="9" width="13.28515625" customWidth="1"/>
    <col min="10" max="17" width="12.42578125" customWidth="1"/>
    <col min="18" max="21" width="10.28515625" bestFit="1" customWidth="1"/>
  </cols>
  <sheetData>
    <row r="1" spans="1:27" ht="23.25" x14ac:dyDescent="0.35">
      <c r="A1" s="22" t="s">
        <v>276</v>
      </c>
      <c r="F1" s="116" t="s">
        <v>325</v>
      </c>
      <c r="G1" s="5"/>
      <c r="H1" s="5"/>
      <c r="I1" s="5"/>
      <c r="J1" s="5"/>
      <c r="K1" s="5"/>
      <c r="L1" s="5"/>
      <c r="M1" s="5"/>
      <c r="N1" s="67"/>
      <c r="O1" s="67"/>
      <c r="P1" s="67"/>
      <c r="Q1" s="67"/>
      <c r="R1" s="67"/>
      <c r="S1" s="67"/>
      <c r="T1" s="67"/>
    </row>
    <row r="2" spans="1:27" x14ac:dyDescent="0.25">
      <c r="F2" s="67"/>
      <c r="G2" s="5"/>
      <c r="H2" s="5"/>
      <c r="I2" s="5"/>
      <c r="J2" s="5"/>
      <c r="K2" s="5"/>
      <c r="L2" s="5"/>
      <c r="M2" s="5"/>
      <c r="N2" s="67"/>
      <c r="O2" s="67"/>
      <c r="P2" s="67"/>
      <c r="Q2" s="67"/>
      <c r="R2" s="67"/>
      <c r="S2" s="67"/>
      <c r="T2" s="67"/>
    </row>
    <row r="3" spans="1:27" x14ac:dyDescent="0.25">
      <c r="B3" s="37" t="s">
        <v>229</v>
      </c>
      <c r="C3" s="36"/>
      <c r="D3" s="36"/>
      <c r="E3" s="36"/>
      <c r="F3" s="5"/>
      <c r="G3" s="5"/>
      <c r="H3" s="5"/>
      <c r="I3" s="5"/>
      <c r="J3" s="5"/>
      <c r="K3" s="5"/>
      <c r="L3" s="5"/>
      <c r="M3" s="5"/>
      <c r="N3" s="67"/>
      <c r="O3" s="67"/>
      <c r="P3" s="67"/>
      <c r="Q3" s="67"/>
      <c r="R3" s="67"/>
      <c r="S3" s="67"/>
      <c r="T3" s="67"/>
    </row>
    <row r="4" spans="1:27" x14ac:dyDescent="0.25">
      <c r="B4" s="36"/>
      <c r="C4" s="36"/>
      <c r="D4" s="36"/>
      <c r="E4" s="36"/>
      <c r="F4" s="5"/>
      <c r="G4" s="5"/>
      <c r="H4" s="5" t="s">
        <v>226</v>
      </c>
      <c r="I4" s="5" t="s">
        <v>214</v>
      </c>
      <c r="J4" s="5" t="s">
        <v>228</v>
      </c>
      <c r="K4" s="5"/>
      <c r="L4" s="5"/>
      <c r="M4" s="5"/>
      <c r="N4" s="67"/>
      <c r="O4" s="67"/>
      <c r="P4" s="67"/>
      <c r="Q4" s="67"/>
      <c r="R4" s="67"/>
      <c r="S4" s="67"/>
      <c r="T4" s="67"/>
    </row>
    <row r="5" spans="1:27" x14ac:dyDescent="0.25">
      <c r="B5" s="36"/>
      <c r="C5" s="36"/>
      <c r="D5" s="36"/>
      <c r="E5" s="36"/>
      <c r="F5" s="5"/>
      <c r="G5" s="5" t="s">
        <v>210</v>
      </c>
      <c r="H5" s="5">
        <v>7</v>
      </c>
      <c r="I5" s="5">
        <f>VLOOKUP(H5,Nomes!K2:M15,3,FALSE)</f>
        <v>20</v>
      </c>
      <c r="J5" s="5" t="str">
        <f>VLOOKUP(H5,Nomes!K2:L9,2,FALSE)</f>
        <v xml:space="preserve">Produto Interno Bruto a preços correntes
</v>
      </c>
      <c r="K5" s="5"/>
      <c r="L5" s="5"/>
      <c r="M5" s="5"/>
      <c r="N5" s="67"/>
      <c r="O5" s="67"/>
      <c r="P5" s="67"/>
      <c r="Q5" s="67"/>
      <c r="R5" s="67"/>
      <c r="S5" s="67"/>
      <c r="T5" s="67"/>
    </row>
    <row r="6" spans="1:27" x14ac:dyDescent="0.25">
      <c r="F6" s="5"/>
      <c r="G6" s="5"/>
      <c r="H6" s="5"/>
      <c r="I6" s="5"/>
      <c r="J6" s="5"/>
      <c r="K6" s="5"/>
      <c r="L6" s="5"/>
      <c r="M6" s="5"/>
      <c r="N6" s="67"/>
      <c r="O6" s="67"/>
      <c r="P6" s="67"/>
      <c r="Q6" s="67"/>
      <c r="R6" s="67"/>
      <c r="S6" s="67"/>
      <c r="T6" s="67"/>
    </row>
    <row r="7" spans="1:27" ht="18.75" x14ac:dyDescent="0.3">
      <c r="B7" s="64" t="s">
        <v>258</v>
      </c>
      <c r="F7" s="5"/>
      <c r="G7" s="5"/>
      <c r="H7" s="5"/>
      <c r="I7" s="5"/>
      <c r="J7" s="5"/>
      <c r="K7" s="5"/>
      <c r="L7" s="5"/>
      <c r="M7" s="5"/>
      <c r="N7" s="67"/>
      <c r="O7" s="67"/>
      <c r="P7" s="67"/>
      <c r="Q7" s="67"/>
      <c r="R7" s="67"/>
      <c r="S7" s="67"/>
      <c r="T7" s="67"/>
    </row>
    <row r="8" spans="1:27" ht="18.75" x14ac:dyDescent="0.3">
      <c r="B8" s="64" t="str">
        <f>CONCATENATE("Participação % no Valor Estadual do ",J5," - 2002 a 2020")</f>
        <v>Participação % no Valor Estadual do Produto Interno Bruto a preços correntes
 - 2002 a 2020</v>
      </c>
      <c r="G8" s="67"/>
      <c r="H8" s="120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U8" s="35" t="s">
        <v>345</v>
      </c>
    </row>
    <row r="9" spans="1:27" x14ac:dyDescent="0.25">
      <c r="A9" s="5"/>
      <c r="B9" s="29" t="s">
        <v>255</v>
      </c>
      <c r="C9" s="29">
        <v>2002</v>
      </c>
      <c r="D9" s="29">
        <v>2003</v>
      </c>
      <c r="E9" s="29">
        <v>2004</v>
      </c>
      <c r="F9" s="29">
        <v>2005</v>
      </c>
      <c r="G9" s="29">
        <v>2006</v>
      </c>
      <c r="H9" s="29">
        <v>2007</v>
      </c>
      <c r="I9" s="29">
        <v>2008</v>
      </c>
      <c r="J9" s="29">
        <v>2009</v>
      </c>
      <c r="K9" s="29">
        <v>2010</v>
      </c>
      <c r="L9" s="29">
        <v>2011</v>
      </c>
      <c r="M9" s="102">
        <v>2012</v>
      </c>
      <c r="N9" s="102">
        <v>2013</v>
      </c>
      <c r="O9" s="102">
        <v>2014</v>
      </c>
      <c r="P9" s="102">
        <v>2015</v>
      </c>
      <c r="Q9" s="102">
        <v>2016</v>
      </c>
      <c r="R9" s="102">
        <v>2017</v>
      </c>
      <c r="S9" s="102">
        <v>2018</v>
      </c>
      <c r="T9" s="102">
        <v>2019</v>
      </c>
      <c r="U9" s="102">
        <v>2020</v>
      </c>
      <c r="V9" s="67"/>
      <c r="W9" s="67"/>
      <c r="X9" s="67"/>
      <c r="Y9" s="67"/>
      <c r="Z9" s="67"/>
      <c r="AA9" s="67"/>
    </row>
    <row r="10" spans="1:27" x14ac:dyDescent="0.25">
      <c r="A10" s="5"/>
      <c r="B10" s="62" t="s">
        <v>240</v>
      </c>
      <c r="C10" s="61">
        <f t="shared" ref="C10:J10" si="0">SUM(C11:C17)</f>
        <v>62.708070480144428</v>
      </c>
      <c r="D10" s="61">
        <f t="shared" si="0"/>
        <v>61.665052658631282</v>
      </c>
      <c r="E10" s="61">
        <f t="shared" si="0"/>
        <v>64.15193104084284</v>
      </c>
      <c r="F10" s="61">
        <f t="shared" si="0"/>
        <v>62.415346061372759</v>
      </c>
      <c r="G10" s="61">
        <f t="shared" si="0"/>
        <v>62.123764239391249</v>
      </c>
      <c r="H10" s="61">
        <f t="shared" si="0"/>
        <v>61.396594601299633</v>
      </c>
      <c r="I10" s="61">
        <f t="shared" si="0"/>
        <v>60.369132755854764</v>
      </c>
      <c r="J10" s="61">
        <f t="shared" si="0"/>
        <v>60.921625435845662</v>
      </c>
      <c r="K10" s="61">
        <f t="shared" ref="K10:L10" si="1">SUM(K11:K17)</f>
        <v>58.468388170349186</v>
      </c>
      <c r="L10" s="61">
        <f t="shared" si="1"/>
        <v>53.234575885820917</v>
      </c>
      <c r="M10" s="61">
        <f t="shared" ref="M10:O10" si="2">SUM(M11:M17)</f>
        <v>50.786031682290073</v>
      </c>
      <c r="N10" s="61">
        <f t="shared" si="2"/>
        <v>49.876193122976375</v>
      </c>
      <c r="O10" s="61">
        <f t="shared" si="2"/>
        <v>50.051026279796048</v>
      </c>
      <c r="P10" s="61">
        <f t="shared" ref="P10:Q10" si="3">SUM(P11:P17)</f>
        <v>53.46362575370442</v>
      </c>
      <c r="Q10" s="61">
        <f t="shared" si="3"/>
        <v>57.68869090934524</v>
      </c>
      <c r="R10" s="61">
        <f t="shared" ref="R10:S10" si="4">SUM(R11:R17)</f>
        <v>55.145288608548654</v>
      </c>
      <c r="S10" s="61">
        <f t="shared" si="4"/>
        <v>56.503805670969101</v>
      </c>
      <c r="T10" s="61">
        <f t="shared" ref="T10:U10" si="5">SUM(T11:T17)</f>
        <v>55.592360468784548</v>
      </c>
      <c r="U10" s="61">
        <f t="shared" si="5"/>
        <v>57.572552790080081</v>
      </c>
      <c r="V10" s="67"/>
      <c r="W10" s="67"/>
      <c r="X10" s="67"/>
      <c r="Y10" s="67"/>
      <c r="Z10" s="67"/>
      <c r="AA10" s="67"/>
    </row>
    <row r="11" spans="1:27" x14ac:dyDescent="0.25">
      <c r="A11" s="5" t="str">
        <f>VLOOKUP(B11,Nomes!$H$2:$J$79,3,FALSE)</f>
        <v>3201308</v>
      </c>
      <c r="B11" s="60" t="s">
        <v>68</v>
      </c>
      <c r="C11" s="100">
        <f t="shared" ref="C11:L17" si="6">((VLOOKUP($A11&amp;C$9,Base,$I$5,FALSE)/1000)/C$98)*100</f>
        <v>6.0017298862791462</v>
      </c>
      <c r="D11" s="100">
        <f t="shared" si="6"/>
        <v>6.0934236373444834</v>
      </c>
      <c r="E11" s="31">
        <f t="shared" si="6"/>
        <v>5.9860289464704151</v>
      </c>
      <c r="F11" s="31">
        <f t="shared" si="6"/>
        <v>6.2740522782425145</v>
      </c>
      <c r="G11" s="31">
        <f t="shared" si="6"/>
        <v>5.5458774809880467</v>
      </c>
      <c r="H11" s="100">
        <f t="shared" si="6"/>
        <v>5.9668814658389735</v>
      </c>
      <c r="I11" s="100">
        <f t="shared" si="6"/>
        <v>6.1291587260099085</v>
      </c>
      <c r="J11" s="31">
        <f t="shared" si="6"/>
        <v>6.3195179464031108</v>
      </c>
      <c r="K11" s="31">
        <f t="shared" si="6"/>
        <v>6.1085053282774755</v>
      </c>
      <c r="L11" s="31">
        <f t="shared" si="6"/>
        <v>5.8800169269309945</v>
      </c>
      <c r="M11" s="31">
        <f t="shared" ref="M11:U17" si="7">((VLOOKUP($A11&amp;M$9,Base,$I$5,FALSE)/1000)/M$98)*100</f>
        <v>5.8861600063063557</v>
      </c>
      <c r="N11" s="31">
        <f t="shared" si="7"/>
        <v>5.8855274660832286</v>
      </c>
      <c r="O11" s="31">
        <f t="shared" si="7"/>
        <v>6.6201310103392643</v>
      </c>
      <c r="P11" s="31">
        <f t="shared" si="7"/>
        <v>6.7241346099477228</v>
      </c>
      <c r="Q11" s="31">
        <f t="shared" si="7"/>
        <v>6.773160184720842</v>
      </c>
      <c r="R11" s="31">
        <f t="shared" si="7"/>
        <v>7.0572338811555513</v>
      </c>
      <c r="S11" s="31">
        <f t="shared" si="7"/>
        <v>6.8634745270847546</v>
      </c>
      <c r="T11" s="31">
        <f t="shared" si="7"/>
        <v>7.2537542392504966</v>
      </c>
      <c r="U11" s="31">
        <f t="shared" si="7"/>
        <v>7.3858308194423739</v>
      </c>
      <c r="V11" s="67"/>
      <c r="W11" s="67"/>
      <c r="X11" s="67"/>
      <c r="Y11" s="67"/>
      <c r="Z11" s="67"/>
      <c r="AA11" s="67"/>
    </row>
    <row r="12" spans="1:27" x14ac:dyDescent="0.25">
      <c r="A12" s="5" t="str">
        <f>VLOOKUP(B12,Nomes!$H$2:$J$79,3,FALSE)</f>
        <v>3202207</v>
      </c>
      <c r="B12" s="59" t="s">
        <v>90</v>
      </c>
      <c r="C12" s="99">
        <f t="shared" si="6"/>
        <v>0.28222219206263138</v>
      </c>
      <c r="D12" s="99">
        <f t="shared" si="6"/>
        <v>0.2600567242196643</v>
      </c>
      <c r="E12" s="25">
        <f t="shared" si="6"/>
        <v>0.30428492257104039</v>
      </c>
      <c r="F12" s="25">
        <f t="shared" si="6"/>
        <v>0.26774733878752655</v>
      </c>
      <c r="G12" s="25">
        <f t="shared" si="6"/>
        <v>0.61531370347657754</v>
      </c>
      <c r="H12" s="99">
        <f t="shared" si="6"/>
        <v>0.60256393063935088</v>
      </c>
      <c r="I12" s="99">
        <f t="shared" si="6"/>
        <v>0.54656310207450221</v>
      </c>
      <c r="J12" s="25">
        <f t="shared" si="6"/>
        <v>0.38197815804405194</v>
      </c>
      <c r="K12" s="25">
        <f t="shared" si="6"/>
        <v>0.44296095953198655</v>
      </c>
      <c r="L12" s="25">
        <f t="shared" si="6"/>
        <v>0.42611131883121295</v>
      </c>
      <c r="M12" s="25">
        <f t="shared" si="7"/>
        <v>0.36570181938155222</v>
      </c>
      <c r="N12" s="25">
        <f t="shared" si="7"/>
        <v>0.39515828659889302</v>
      </c>
      <c r="O12" s="25">
        <f t="shared" si="7"/>
        <v>0.3535534645315907</v>
      </c>
      <c r="P12" s="25">
        <f t="shared" si="7"/>
        <v>0.36014515921336304</v>
      </c>
      <c r="Q12" s="25">
        <f t="shared" si="7"/>
        <v>0.33661639863045523</v>
      </c>
      <c r="R12" s="25">
        <f t="shared" si="7"/>
        <v>0.37203902220852542</v>
      </c>
      <c r="S12" s="25">
        <f t="shared" si="7"/>
        <v>0.32652806804411716</v>
      </c>
      <c r="T12" s="25">
        <f t="shared" si="7"/>
        <v>0.29446544516469858</v>
      </c>
      <c r="U12" s="25">
        <f t="shared" si="7"/>
        <v>0.29084013391890812</v>
      </c>
      <c r="V12" s="67"/>
      <c r="W12" s="67"/>
      <c r="X12" s="67"/>
      <c r="Y12" s="67"/>
      <c r="Z12" s="67"/>
      <c r="AA12" s="67"/>
    </row>
    <row r="13" spans="1:27" x14ac:dyDescent="0.25">
      <c r="A13" s="5" t="str">
        <f>VLOOKUP(B13,Nomes!$H$2:$J$79,3,FALSE)</f>
        <v>3202405</v>
      </c>
      <c r="B13" s="60" t="s">
        <v>38</v>
      </c>
      <c r="C13" s="100">
        <f t="shared" si="6"/>
        <v>1.6753610476041587</v>
      </c>
      <c r="D13" s="100">
        <f t="shared" si="6"/>
        <v>1.5564867588349145</v>
      </c>
      <c r="E13" s="31">
        <f t="shared" si="6"/>
        <v>1.4803545715594599</v>
      </c>
      <c r="F13" s="31">
        <f t="shared" si="6"/>
        <v>1.3950142318135323</v>
      </c>
      <c r="G13" s="31">
        <f t="shared" si="6"/>
        <v>1.5744421145656298</v>
      </c>
      <c r="H13" s="100">
        <f t="shared" si="6"/>
        <v>1.4055968500446194</v>
      </c>
      <c r="I13" s="100">
        <f t="shared" si="6"/>
        <v>1.3122351436864128</v>
      </c>
      <c r="J13" s="31">
        <f t="shared" si="6"/>
        <v>1.6520810726691422</v>
      </c>
      <c r="K13" s="31">
        <f t="shared" si="6"/>
        <v>1.5025687651104296</v>
      </c>
      <c r="L13" s="31">
        <f t="shared" si="6"/>
        <v>1.3237435323473548</v>
      </c>
      <c r="M13" s="31">
        <f t="shared" si="7"/>
        <v>1.406295927994432</v>
      </c>
      <c r="N13" s="31">
        <f t="shared" si="7"/>
        <v>1.5392380593493018</v>
      </c>
      <c r="O13" s="31">
        <f t="shared" si="7"/>
        <v>1.4766240547242222</v>
      </c>
      <c r="P13" s="31">
        <f t="shared" si="7"/>
        <v>1.6990844268963807</v>
      </c>
      <c r="Q13" s="31">
        <f t="shared" si="7"/>
        <v>1.904339712871558</v>
      </c>
      <c r="R13" s="31">
        <f t="shared" si="7"/>
        <v>1.9057012307663428</v>
      </c>
      <c r="S13" s="31">
        <f t="shared" si="7"/>
        <v>1.5764062458224304</v>
      </c>
      <c r="T13" s="31">
        <f t="shared" si="7"/>
        <v>1.724649145512648</v>
      </c>
      <c r="U13" s="31">
        <f t="shared" si="7"/>
        <v>1.6722731247823204</v>
      </c>
      <c r="V13" s="67"/>
      <c r="W13" s="67"/>
      <c r="X13" s="67"/>
      <c r="Y13" s="67"/>
      <c r="Z13" s="67"/>
      <c r="AA13" s="67"/>
    </row>
    <row r="14" spans="1:27" x14ac:dyDescent="0.25">
      <c r="A14" s="5" t="str">
        <f>VLOOKUP(B14,Nomes!$H$2:$J$79,3,FALSE)</f>
        <v>3205002</v>
      </c>
      <c r="B14" s="59" t="s">
        <v>175</v>
      </c>
      <c r="C14" s="99">
        <f t="shared" si="6"/>
        <v>16.665812150679145</v>
      </c>
      <c r="D14" s="99">
        <f t="shared" si="6"/>
        <v>17.621934747818724</v>
      </c>
      <c r="E14" s="25">
        <f t="shared" si="6"/>
        <v>19.204766657086275</v>
      </c>
      <c r="F14" s="25">
        <f t="shared" si="6"/>
        <v>17.722557837110955</v>
      </c>
      <c r="G14" s="25">
        <f t="shared" si="6"/>
        <v>19.397397027334033</v>
      </c>
      <c r="H14" s="99">
        <f t="shared" si="6"/>
        <v>18.823008210914036</v>
      </c>
      <c r="I14" s="99">
        <f t="shared" si="6"/>
        <v>17.183533771017352</v>
      </c>
      <c r="J14" s="25">
        <f t="shared" si="6"/>
        <v>16.028642385145311</v>
      </c>
      <c r="K14" s="25">
        <f t="shared" si="6"/>
        <v>15.294962556498412</v>
      </c>
      <c r="L14" s="25">
        <f t="shared" si="6"/>
        <v>13.341584191704881</v>
      </c>
      <c r="M14" s="25">
        <f t="shared" si="7"/>
        <v>12.813519663788339</v>
      </c>
      <c r="N14" s="25">
        <f t="shared" si="7"/>
        <v>13.184983883572974</v>
      </c>
      <c r="O14" s="25">
        <f t="shared" si="7"/>
        <v>13.622974750969789</v>
      </c>
      <c r="P14" s="25">
        <f t="shared" si="7"/>
        <v>14.778448159280105</v>
      </c>
      <c r="Q14" s="25">
        <f t="shared" si="7"/>
        <v>16.776993455040166</v>
      </c>
      <c r="R14" s="25">
        <f t="shared" si="7"/>
        <v>16.3979268218249</v>
      </c>
      <c r="S14" s="25">
        <f t="shared" si="7"/>
        <v>18.264301124929194</v>
      </c>
      <c r="T14" s="25">
        <f t="shared" si="7"/>
        <v>17.707981149070413</v>
      </c>
      <c r="U14" s="25">
        <f t="shared" si="7"/>
        <v>18.115128810081085</v>
      </c>
      <c r="V14" s="67"/>
      <c r="W14" s="67"/>
      <c r="X14" s="67"/>
      <c r="Y14" s="67"/>
      <c r="Z14" s="67"/>
      <c r="AA14" s="67"/>
    </row>
    <row r="15" spans="1:27" x14ac:dyDescent="0.25">
      <c r="A15" s="5" t="str">
        <f>VLOOKUP(B15,Nomes!$H$2:$J$79,3,FALSE)</f>
        <v>3205101</v>
      </c>
      <c r="B15" s="60" t="s">
        <v>183</v>
      </c>
      <c r="C15" s="100">
        <f t="shared" si="6"/>
        <v>1.3057657880986517</v>
      </c>
      <c r="D15" s="100">
        <f t="shared" si="6"/>
        <v>1.5153254515004626</v>
      </c>
      <c r="E15" s="31">
        <f t="shared" si="6"/>
        <v>1.2771078020373468</v>
      </c>
      <c r="F15" s="31">
        <f t="shared" si="6"/>
        <v>1.2913717711805117</v>
      </c>
      <c r="G15" s="31">
        <f t="shared" si="6"/>
        <v>1.0549724932378153</v>
      </c>
      <c r="H15" s="100">
        <f t="shared" si="6"/>
        <v>1.0399624492233746</v>
      </c>
      <c r="I15" s="100">
        <f t="shared" si="6"/>
        <v>1.0689572679567447</v>
      </c>
      <c r="J15" s="31">
        <f t="shared" si="6"/>
        <v>1.2695442525074305</v>
      </c>
      <c r="K15" s="31">
        <f t="shared" si="6"/>
        <v>0.99355785357027981</v>
      </c>
      <c r="L15" s="31">
        <f t="shared" si="6"/>
        <v>1.0112733676514192</v>
      </c>
      <c r="M15" s="31">
        <f t="shared" si="7"/>
        <v>1.1264791290676375</v>
      </c>
      <c r="N15" s="31">
        <f t="shared" si="7"/>
        <v>1.3214380795087437</v>
      </c>
      <c r="O15" s="31">
        <f t="shared" si="7"/>
        <v>1.2495561542514058</v>
      </c>
      <c r="P15" s="31">
        <f t="shared" si="7"/>
        <v>1.5040042595868393</v>
      </c>
      <c r="Q15" s="31">
        <f t="shared" si="7"/>
        <v>1.9056527733896913</v>
      </c>
      <c r="R15" s="31">
        <f t="shared" si="7"/>
        <v>1.8889243289978077</v>
      </c>
      <c r="S15" s="31">
        <f t="shared" si="7"/>
        <v>1.9196868958311211</v>
      </c>
      <c r="T15" s="31">
        <f t="shared" si="7"/>
        <v>2.1407338289760491</v>
      </c>
      <c r="U15" s="31">
        <f t="shared" si="7"/>
        <v>2.6141252940357518</v>
      </c>
      <c r="V15" s="67"/>
      <c r="W15" s="67"/>
      <c r="X15" s="67"/>
      <c r="Y15" s="67"/>
      <c r="Z15" s="67"/>
      <c r="AA15" s="67"/>
    </row>
    <row r="16" spans="1:27" x14ac:dyDescent="0.25">
      <c r="A16" s="5" t="str">
        <f>VLOOKUP(B16,Nomes!$H$2:$J$79,3,FALSE)</f>
        <v>3205200</v>
      </c>
      <c r="B16" s="59" t="s">
        <v>189</v>
      </c>
      <c r="C16" s="99">
        <f t="shared" si="6"/>
        <v>10.209410484751647</v>
      </c>
      <c r="D16" s="99">
        <f t="shared" si="6"/>
        <v>10.386048635521533</v>
      </c>
      <c r="E16" s="25">
        <f t="shared" si="6"/>
        <v>9.9453643700178738</v>
      </c>
      <c r="F16" s="25">
        <f t="shared" si="6"/>
        <v>8.7419845331496067</v>
      </c>
      <c r="G16" s="25">
        <f t="shared" si="6"/>
        <v>8.7709843146168165</v>
      </c>
      <c r="H16" s="99">
        <f t="shared" si="6"/>
        <v>8.95274669828685</v>
      </c>
      <c r="I16" s="99">
        <f t="shared" si="6"/>
        <v>8.6368720459190591</v>
      </c>
      <c r="J16" s="25">
        <f t="shared" si="6"/>
        <v>10.264446917663275</v>
      </c>
      <c r="K16" s="25">
        <f t="shared" si="6"/>
        <v>9.2941956790890945</v>
      </c>
      <c r="L16" s="25">
        <f t="shared" si="6"/>
        <v>8.1766464149601443</v>
      </c>
      <c r="M16" s="25">
        <f t="shared" si="7"/>
        <v>8.3731555193114975</v>
      </c>
      <c r="N16" s="25">
        <f t="shared" si="7"/>
        <v>8.5775025887709084</v>
      </c>
      <c r="O16" s="25">
        <f t="shared" si="7"/>
        <v>8.5285976868958073</v>
      </c>
      <c r="P16" s="25">
        <f t="shared" si="7"/>
        <v>9.2389602692932868</v>
      </c>
      <c r="Q16" s="25">
        <f t="shared" si="7"/>
        <v>10.112435433439702</v>
      </c>
      <c r="R16" s="25">
        <f t="shared" si="7"/>
        <v>9.6644767366833921</v>
      </c>
      <c r="S16" s="25">
        <f t="shared" si="7"/>
        <v>8.9297648987286564</v>
      </c>
      <c r="T16" s="25">
        <f t="shared" si="7"/>
        <v>9.2466077977579992</v>
      </c>
      <c r="U16" s="25">
        <f t="shared" si="7"/>
        <v>9.094463970682348</v>
      </c>
      <c r="V16" s="67"/>
      <c r="W16" s="67"/>
      <c r="X16" s="67"/>
      <c r="Y16" s="67"/>
      <c r="Z16" s="67"/>
      <c r="AA16" s="67"/>
    </row>
    <row r="17" spans="1:27" x14ac:dyDescent="0.25">
      <c r="A17" s="5" t="str">
        <f>VLOOKUP(B17,Nomes!$H$2:$J$79,3,FALSE)</f>
        <v>3205309</v>
      </c>
      <c r="B17" s="60" t="s">
        <v>71</v>
      </c>
      <c r="C17" s="100">
        <f t="shared" si="6"/>
        <v>26.56776893066905</v>
      </c>
      <c r="D17" s="100">
        <f t="shared" si="6"/>
        <v>24.2317767033915</v>
      </c>
      <c r="E17" s="31">
        <f t="shared" si="6"/>
        <v>25.954023771100438</v>
      </c>
      <c r="F17" s="31">
        <f t="shared" si="6"/>
        <v>26.722618071088117</v>
      </c>
      <c r="G17" s="31">
        <f t="shared" si="6"/>
        <v>25.16477710517233</v>
      </c>
      <c r="H17" s="100">
        <f t="shared" si="6"/>
        <v>24.605834996352428</v>
      </c>
      <c r="I17" s="100">
        <f t="shared" si="6"/>
        <v>25.491812699190785</v>
      </c>
      <c r="J17" s="31">
        <f t="shared" si="6"/>
        <v>25.005414703413344</v>
      </c>
      <c r="K17" s="31">
        <f t="shared" si="6"/>
        <v>24.831637028271505</v>
      </c>
      <c r="L17" s="31">
        <f t="shared" si="6"/>
        <v>23.075200133394905</v>
      </c>
      <c r="M17" s="31">
        <f t="shared" si="7"/>
        <v>20.814719616440261</v>
      </c>
      <c r="N17" s="31">
        <f t="shared" si="7"/>
        <v>18.972344759092323</v>
      </c>
      <c r="O17" s="31">
        <f t="shared" si="7"/>
        <v>18.199589158083967</v>
      </c>
      <c r="P17" s="31">
        <f t="shared" si="7"/>
        <v>19.158848869486715</v>
      </c>
      <c r="Q17" s="31">
        <f t="shared" si="7"/>
        <v>19.879492951252828</v>
      </c>
      <c r="R17" s="31">
        <f t="shared" si="7"/>
        <v>17.858986586912138</v>
      </c>
      <c r="S17" s="31">
        <f t="shared" si="7"/>
        <v>18.623643910528827</v>
      </c>
      <c r="T17" s="31">
        <f t="shared" si="7"/>
        <v>17.224168863052238</v>
      </c>
      <c r="U17" s="31">
        <f t="shared" si="7"/>
        <v>18.399890637137293</v>
      </c>
      <c r="V17" s="67"/>
      <c r="W17" s="67"/>
      <c r="X17" s="67"/>
      <c r="Y17" s="67"/>
      <c r="Z17" s="67"/>
      <c r="AA17" s="67"/>
    </row>
    <row r="18" spans="1:27" ht="14.25" customHeight="1" x14ac:dyDescent="0.25">
      <c r="A18" s="5"/>
      <c r="B18" s="62" t="s">
        <v>241</v>
      </c>
      <c r="C18" s="103">
        <f t="shared" ref="C18:J18" si="8">SUM(C19:C23)</f>
        <v>1.4791244851943219</v>
      </c>
      <c r="D18" s="103">
        <f t="shared" si="8"/>
        <v>1.480201707582822</v>
      </c>
      <c r="E18" s="61">
        <f t="shared" si="8"/>
        <v>1.3355737834916419</v>
      </c>
      <c r="F18" s="61">
        <f t="shared" si="8"/>
        <v>1.3565963750419789</v>
      </c>
      <c r="G18" s="61">
        <f t="shared" si="8"/>
        <v>1.3434227765082292</v>
      </c>
      <c r="H18" s="103">
        <f t="shared" si="8"/>
        <v>1.2493796536527548</v>
      </c>
      <c r="I18" s="103">
        <f t="shared" si="8"/>
        <v>1.2447852132294808</v>
      </c>
      <c r="J18" s="61">
        <f t="shared" si="8"/>
        <v>1.5001354700011837</v>
      </c>
      <c r="K18" s="61">
        <f t="shared" ref="K18:L18" si="9">SUM(K19:K23)</f>
        <v>1.3175585124289428</v>
      </c>
      <c r="L18" s="61">
        <f t="shared" si="9"/>
        <v>1.1977897190787656</v>
      </c>
      <c r="M18" s="61">
        <f t="shared" ref="M18:O18" si="10">SUM(M19:M23)</f>
        <v>1.315839568676638</v>
      </c>
      <c r="N18" s="61">
        <f t="shared" si="10"/>
        <v>1.4413605678158887</v>
      </c>
      <c r="O18" s="61">
        <f t="shared" si="10"/>
        <v>1.5059972146540597</v>
      </c>
      <c r="P18" s="61">
        <f t="shared" ref="P18:Q18" si="11">SUM(P19:P23)</f>
        <v>1.6853148584420368</v>
      </c>
      <c r="Q18" s="61">
        <f t="shared" si="11"/>
        <v>1.9434975291019914</v>
      </c>
      <c r="R18" s="61">
        <f t="shared" ref="R18:S18" si="12">SUM(R19:R23)</f>
        <v>2.2001575642236362</v>
      </c>
      <c r="S18" s="61">
        <f t="shared" si="12"/>
        <v>1.8105973474859411</v>
      </c>
      <c r="T18" s="61">
        <f t="shared" ref="T18:U18" si="13">SUM(T19:T23)</f>
        <v>1.9205495303452809</v>
      </c>
      <c r="U18" s="61">
        <f t="shared" si="13"/>
        <v>2.0135915846845487</v>
      </c>
      <c r="V18" s="67"/>
      <c r="W18" s="67"/>
      <c r="X18" s="67"/>
      <c r="Y18" s="67"/>
      <c r="Z18" s="67"/>
      <c r="AA18" s="67"/>
    </row>
    <row r="19" spans="1:27" x14ac:dyDescent="0.25">
      <c r="A19" s="5" t="str">
        <f>VLOOKUP(B19,Nomes!$H$2:$J$79,3,FALSE)</f>
        <v>3202702</v>
      </c>
      <c r="B19" s="60" t="s">
        <v>105</v>
      </c>
      <c r="C19" s="100">
        <f t="shared" ref="C19:L23" si="14">((VLOOKUP($A19&amp;C$9,Base,$I$5,FALSE)/1000)/C$98)*100</f>
        <v>0.20574826830640794</v>
      </c>
      <c r="D19" s="100">
        <f t="shared" si="14"/>
        <v>0.19286767023294224</v>
      </c>
      <c r="E19" s="31">
        <f t="shared" si="14"/>
        <v>0.16790421094956251</v>
      </c>
      <c r="F19" s="31">
        <f t="shared" si="14"/>
        <v>0.17874160931899563</v>
      </c>
      <c r="G19" s="31">
        <f t="shared" si="14"/>
        <v>0.18546055657601068</v>
      </c>
      <c r="H19" s="100">
        <f t="shared" si="14"/>
        <v>0.17981444126925245</v>
      </c>
      <c r="I19" s="100">
        <f t="shared" si="14"/>
        <v>0.15052568701768648</v>
      </c>
      <c r="J19" s="31">
        <f t="shared" si="14"/>
        <v>0.16453326804759402</v>
      </c>
      <c r="K19" s="31">
        <f t="shared" si="14"/>
        <v>0.1516179411308515</v>
      </c>
      <c r="L19" s="31">
        <f t="shared" si="14"/>
        <v>0.1623810619514206</v>
      </c>
      <c r="M19" s="31">
        <f t="shared" ref="M19:U23" si="15">((VLOOKUP($A19&amp;M$9,Base,$I$5,FALSE)/1000)/M$98)*100</f>
        <v>0.17729288724033085</v>
      </c>
      <c r="N19" s="31">
        <f t="shared" si="15"/>
        <v>0.16065524124519195</v>
      </c>
      <c r="O19" s="31">
        <f t="shared" si="15"/>
        <v>0.15349444723506228</v>
      </c>
      <c r="P19" s="31">
        <f t="shared" si="15"/>
        <v>0.18199759446690655</v>
      </c>
      <c r="Q19" s="31">
        <f t="shared" si="15"/>
        <v>0.22519537287134017</v>
      </c>
      <c r="R19" s="31">
        <f t="shared" si="15"/>
        <v>0.22183002665771717</v>
      </c>
      <c r="S19" s="31">
        <f t="shared" si="15"/>
        <v>0.17583508503816156</v>
      </c>
      <c r="T19" s="31">
        <f t="shared" si="15"/>
        <v>0.18941665743529251</v>
      </c>
      <c r="U19" s="31">
        <f t="shared" si="15"/>
        <v>0.19958178419983344</v>
      </c>
      <c r="V19" s="67"/>
      <c r="W19" s="67"/>
      <c r="X19" s="67"/>
      <c r="Y19" s="67"/>
      <c r="Z19" s="67"/>
      <c r="AA19" s="67"/>
    </row>
    <row r="20" spans="1:27" x14ac:dyDescent="0.25">
      <c r="A20" s="5" t="str">
        <f>VLOOKUP(B20,Nomes!$H$2:$J$79,3,FALSE)</f>
        <v>3202900</v>
      </c>
      <c r="B20" s="59" t="s">
        <v>112</v>
      </c>
      <c r="C20" s="99">
        <f t="shared" si="14"/>
        <v>0.14604884851848235</v>
      </c>
      <c r="D20" s="99">
        <f t="shared" si="14"/>
        <v>0.13633614575620512</v>
      </c>
      <c r="E20" s="25">
        <f t="shared" si="14"/>
        <v>0.12164188421061599</v>
      </c>
      <c r="F20" s="25">
        <f t="shared" si="14"/>
        <v>0.11299920673915624</v>
      </c>
      <c r="G20" s="25">
        <f t="shared" si="14"/>
        <v>0.12647876024804491</v>
      </c>
      <c r="H20" s="99">
        <f t="shared" si="14"/>
        <v>0.12372654936860872</v>
      </c>
      <c r="I20" s="99">
        <f t="shared" si="14"/>
        <v>0.13877915772909014</v>
      </c>
      <c r="J20" s="25">
        <f t="shared" si="14"/>
        <v>0.15901428070184967</v>
      </c>
      <c r="K20" s="25">
        <f t="shared" si="14"/>
        <v>0.13644140284000739</v>
      </c>
      <c r="L20" s="25">
        <f t="shared" si="14"/>
        <v>0.1213522423695179</v>
      </c>
      <c r="M20" s="25">
        <f t="shared" si="15"/>
        <v>0.12556288237460966</v>
      </c>
      <c r="N20" s="25">
        <f t="shared" si="15"/>
        <v>0.14239034567479836</v>
      </c>
      <c r="O20" s="25">
        <f t="shared" si="15"/>
        <v>0.14317581248024666</v>
      </c>
      <c r="P20" s="25">
        <f t="shared" si="15"/>
        <v>0.16260469041155978</v>
      </c>
      <c r="Q20" s="25">
        <f t="shared" si="15"/>
        <v>0.18733337824497548</v>
      </c>
      <c r="R20" s="25">
        <f t="shared" si="15"/>
        <v>0.18613142386506132</v>
      </c>
      <c r="S20" s="25">
        <f t="shared" si="15"/>
        <v>0.16129738176625802</v>
      </c>
      <c r="T20" s="25">
        <f t="shared" si="15"/>
        <v>0.14788444970704595</v>
      </c>
      <c r="U20" s="25">
        <f t="shared" si="15"/>
        <v>0.15642760386636476</v>
      </c>
      <c r="V20" s="67"/>
      <c r="W20" s="67"/>
      <c r="X20" s="67"/>
      <c r="Y20" s="67"/>
      <c r="Z20" s="67"/>
      <c r="AA20" s="67"/>
    </row>
    <row r="21" spans="1:27" x14ac:dyDescent="0.25">
      <c r="A21" s="5" t="str">
        <f>VLOOKUP(B21,Nomes!$H$2:$J$79,3,FALSE)</f>
        <v>3204500</v>
      </c>
      <c r="B21" s="60" t="s">
        <v>161</v>
      </c>
      <c r="C21" s="100">
        <f t="shared" si="14"/>
        <v>0.19287265943380269</v>
      </c>
      <c r="D21" s="100">
        <f t="shared" si="14"/>
        <v>0.17186320378078546</v>
      </c>
      <c r="E21" s="31">
        <f t="shared" si="14"/>
        <v>0.16006881635929304</v>
      </c>
      <c r="F21" s="31">
        <f t="shared" si="14"/>
        <v>0.15385338780672805</v>
      </c>
      <c r="G21" s="31">
        <f t="shared" si="14"/>
        <v>0.14660983626522758</v>
      </c>
      <c r="H21" s="100">
        <f t="shared" si="14"/>
        <v>0.142458396799508</v>
      </c>
      <c r="I21" s="100">
        <f t="shared" si="14"/>
        <v>0.12610683806946144</v>
      </c>
      <c r="J21" s="31">
        <f t="shared" si="14"/>
        <v>0.13832036702584707</v>
      </c>
      <c r="K21" s="31">
        <f t="shared" si="14"/>
        <v>0.12724769537339728</v>
      </c>
      <c r="L21" s="31">
        <f t="shared" si="14"/>
        <v>0.11534872962975112</v>
      </c>
      <c r="M21" s="31">
        <f t="shared" si="15"/>
        <v>0.11153084682635106</v>
      </c>
      <c r="N21" s="31">
        <f t="shared" si="15"/>
        <v>0.13028577091481303</v>
      </c>
      <c r="O21" s="31">
        <f t="shared" si="15"/>
        <v>0.13461043809710996</v>
      </c>
      <c r="P21" s="31">
        <f t="shared" si="15"/>
        <v>0.14485246422998679</v>
      </c>
      <c r="Q21" s="31">
        <f t="shared" si="15"/>
        <v>0.18255355618381405</v>
      </c>
      <c r="R21" s="31">
        <f t="shared" si="15"/>
        <v>0.17434291993904477</v>
      </c>
      <c r="S21" s="31">
        <f t="shared" si="15"/>
        <v>0.14660541056605703</v>
      </c>
      <c r="T21" s="31">
        <f t="shared" si="15"/>
        <v>0.14959441790269873</v>
      </c>
      <c r="U21" s="31">
        <f t="shared" si="15"/>
        <v>0.2034064927284045</v>
      </c>
      <c r="V21" s="67"/>
      <c r="W21" s="67"/>
      <c r="X21" s="67"/>
      <c r="Y21" s="67"/>
      <c r="Z21" s="67"/>
      <c r="AA21" s="67"/>
    </row>
    <row r="22" spans="1:27" x14ac:dyDescent="0.25">
      <c r="A22" s="5" t="str">
        <f>VLOOKUP(B22,Nomes!$H$2:$J$79,3,FALSE)</f>
        <v>3204559</v>
      </c>
      <c r="B22" s="59" t="s">
        <v>163</v>
      </c>
      <c r="C22" s="99">
        <f t="shared" si="14"/>
        <v>0.57334014850370918</v>
      </c>
      <c r="D22" s="99">
        <f t="shared" si="14"/>
        <v>0.62895608895482069</v>
      </c>
      <c r="E22" s="25">
        <f t="shared" si="14"/>
        <v>0.57884035705676884</v>
      </c>
      <c r="F22" s="25">
        <f t="shared" si="14"/>
        <v>0.61437122269606426</v>
      </c>
      <c r="G22" s="25">
        <f t="shared" si="14"/>
        <v>0.56227788915848942</v>
      </c>
      <c r="H22" s="99">
        <f t="shared" si="14"/>
        <v>0.52400428358178808</v>
      </c>
      <c r="I22" s="99">
        <f t="shared" si="14"/>
        <v>0.56395020935838869</v>
      </c>
      <c r="J22" s="25">
        <f t="shared" si="14"/>
        <v>0.7359517694158525</v>
      </c>
      <c r="K22" s="25">
        <f t="shared" si="14"/>
        <v>0.60820804521675986</v>
      </c>
      <c r="L22" s="25">
        <f t="shared" si="14"/>
        <v>0.52631932852476015</v>
      </c>
      <c r="M22" s="25">
        <f t="shared" si="15"/>
        <v>0.62260398504268144</v>
      </c>
      <c r="N22" s="25">
        <f t="shared" si="15"/>
        <v>0.71757550814503213</v>
      </c>
      <c r="O22" s="25">
        <f t="shared" si="15"/>
        <v>0.79440065735624821</v>
      </c>
      <c r="P22" s="25">
        <f t="shared" si="15"/>
        <v>0.85950587096052777</v>
      </c>
      <c r="Q22" s="25">
        <f t="shared" si="15"/>
        <v>0.95489140697878516</v>
      </c>
      <c r="R22" s="25">
        <f t="shared" si="15"/>
        <v>1.2065147863300898</v>
      </c>
      <c r="S22" s="25">
        <f t="shared" si="15"/>
        <v>0.99967413916129066</v>
      </c>
      <c r="T22" s="25">
        <f t="shared" si="15"/>
        <v>1.0824261792558716</v>
      </c>
      <c r="U22" s="25">
        <f t="shared" si="15"/>
        <v>1.0983044643489903</v>
      </c>
      <c r="V22" s="67"/>
      <c r="W22" s="67"/>
      <c r="X22" s="67"/>
      <c r="Y22" s="67"/>
      <c r="Z22" s="67"/>
      <c r="AA22" s="67"/>
    </row>
    <row r="23" spans="1:27" x14ac:dyDescent="0.25">
      <c r="A23" s="5" t="str">
        <f>VLOOKUP(B23,Nomes!$H$2:$J$79,3,FALSE)</f>
        <v>3204609</v>
      </c>
      <c r="B23" s="60" t="s">
        <v>107</v>
      </c>
      <c r="C23" s="100">
        <f t="shared" si="14"/>
        <v>0.36111456043191997</v>
      </c>
      <c r="D23" s="100">
        <f t="shared" si="14"/>
        <v>0.35017859885806829</v>
      </c>
      <c r="E23" s="31">
        <f t="shared" si="14"/>
        <v>0.30711851491540132</v>
      </c>
      <c r="F23" s="31">
        <f t="shared" si="14"/>
        <v>0.29663094848103477</v>
      </c>
      <c r="G23" s="31">
        <f t="shared" si="14"/>
        <v>0.32259573426045662</v>
      </c>
      <c r="H23" s="100">
        <f t="shared" si="14"/>
        <v>0.27937598263359759</v>
      </c>
      <c r="I23" s="100">
        <f t="shared" si="14"/>
        <v>0.26542332105485406</v>
      </c>
      <c r="J23" s="31">
        <f t="shared" si="14"/>
        <v>0.30231578481004046</v>
      </c>
      <c r="K23" s="31">
        <f t="shared" si="14"/>
        <v>0.29404342786792664</v>
      </c>
      <c r="L23" s="31">
        <f t="shared" si="14"/>
        <v>0.27238835660331573</v>
      </c>
      <c r="M23" s="31">
        <f t="shared" si="15"/>
        <v>0.27884896719266489</v>
      </c>
      <c r="N23" s="31">
        <f t="shared" si="15"/>
        <v>0.2904537018360534</v>
      </c>
      <c r="O23" s="31">
        <f t="shared" si="15"/>
        <v>0.28031585948539256</v>
      </c>
      <c r="P23" s="31">
        <f t="shared" si="15"/>
        <v>0.33635423837305573</v>
      </c>
      <c r="Q23" s="31">
        <f t="shared" si="15"/>
        <v>0.39352381482307652</v>
      </c>
      <c r="R23" s="31">
        <f t="shared" si="15"/>
        <v>0.41133840743172323</v>
      </c>
      <c r="S23" s="31">
        <f t="shared" si="15"/>
        <v>0.32718533095417396</v>
      </c>
      <c r="T23" s="31">
        <f t="shared" si="15"/>
        <v>0.3512278260443723</v>
      </c>
      <c r="U23" s="31">
        <f t="shared" si="15"/>
        <v>0.35587123954095579</v>
      </c>
      <c r="V23" s="67"/>
      <c r="W23" s="67"/>
      <c r="X23" s="67"/>
      <c r="Y23" s="67"/>
      <c r="Z23" s="67"/>
      <c r="AA23" s="67"/>
    </row>
    <row r="24" spans="1:27" x14ac:dyDescent="0.25">
      <c r="A24" s="5"/>
      <c r="B24" s="62" t="s">
        <v>242</v>
      </c>
      <c r="C24" s="103">
        <f t="shared" ref="C24:J24" si="16">SUM(C25:C31)</f>
        <v>1.8863865209161415</v>
      </c>
      <c r="D24" s="103">
        <f t="shared" si="16"/>
        <v>1.7549243078967243</v>
      </c>
      <c r="E24" s="61">
        <f t="shared" si="16"/>
        <v>1.6777463888470787</v>
      </c>
      <c r="F24" s="61">
        <f t="shared" si="16"/>
        <v>1.673397169291994</v>
      </c>
      <c r="G24" s="61">
        <f t="shared" si="16"/>
        <v>1.6685241450199326</v>
      </c>
      <c r="H24" s="103">
        <f t="shared" si="16"/>
        <v>1.5746375657592733</v>
      </c>
      <c r="I24" s="103">
        <f t="shared" si="16"/>
        <v>1.4876519289669439</v>
      </c>
      <c r="J24" s="61">
        <f t="shared" si="16"/>
        <v>1.7180763626137936</v>
      </c>
      <c r="K24" s="61">
        <f t="shared" ref="K24:L24" si="17">SUM(K25:K31)</f>
        <v>1.6665405872020704</v>
      </c>
      <c r="L24" s="61">
        <f t="shared" si="17"/>
        <v>1.5240082017460339</v>
      </c>
      <c r="M24" s="61">
        <f t="shared" ref="M24:O24" si="18">SUM(M25:M31)</f>
        <v>1.6711129803057612</v>
      </c>
      <c r="N24" s="61">
        <f t="shared" si="18"/>
        <v>1.8091124839358046</v>
      </c>
      <c r="O24" s="61">
        <f t="shared" si="18"/>
        <v>1.7536304827252767</v>
      </c>
      <c r="P24" s="61">
        <f t="shared" ref="P24:Q24" si="19">SUM(P25:P31)</f>
        <v>1.9683990158122937</v>
      </c>
      <c r="Q24" s="61">
        <f t="shared" si="19"/>
        <v>2.4473066624110622</v>
      </c>
      <c r="R24" s="61">
        <f t="shared" ref="R24:S24" si="20">SUM(R25:R31)</f>
        <v>2.3668077241424181</v>
      </c>
      <c r="S24" s="61">
        <f t="shared" si="20"/>
        <v>1.9534770596461382</v>
      </c>
      <c r="T24" s="61">
        <f t="shared" ref="T24:U24" si="21">SUM(T25:T31)</f>
        <v>2.0407021886683543</v>
      </c>
      <c r="U24" s="61">
        <f t="shared" si="21"/>
        <v>2.2670599714854101</v>
      </c>
      <c r="V24" s="67"/>
      <c r="W24" s="67"/>
      <c r="X24" s="67"/>
      <c r="Y24" s="67"/>
      <c r="Z24" s="67"/>
      <c r="AA24" s="67"/>
    </row>
    <row r="25" spans="1:27" x14ac:dyDescent="0.25">
      <c r="A25" s="5" t="str">
        <f>VLOOKUP(B25,Nomes!$H$2:$J$79,3,FALSE)</f>
        <v>3200102</v>
      </c>
      <c r="B25" s="60" t="s">
        <v>16</v>
      </c>
      <c r="C25" s="100">
        <f t="shared" ref="C25:L31" si="22">((VLOOKUP($A25&amp;C$9,Base,$I$5,FALSE)/1000)/C$98)*100</f>
        <v>0.37761280276568238</v>
      </c>
      <c r="D25" s="100">
        <f t="shared" si="22"/>
        <v>0.34254011756151154</v>
      </c>
      <c r="E25" s="31">
        <f t="shared" si="22"/>
        <v>0.31158452087755761</v>
      </c>
      <c r="F25" s="31">
        <f t="shared" si="22"/>
        <v>0.311396997467982</v>
      </c>
      <c r="G25" s="31">
        <f t="shared" si="22"/>
        <v>0.31794464919693177</v>
      </c>
      <c r="H25" s="100">
        <f t="shared" si="22"/>
        <v>0.29351221061012006</v>
      </c>
      <c r="I25" s="100">
        <f t="shared" si="22"/>
        <v>0.26137211272748623</v>
      </c>
      <c r="J25" s="31">
        <f t="shared" si="22"/>
        <v>0.29481359317911632</v>
      </c>
      <c r="K25" s="31">
        <f t="shared" si="22"/>
        <v>0.28567157441779228</v>
      </c>
      <c r="L25" s="31">
        <f t="shared" si="22"/>
        <v>0.26234020166775773</v>
      </c>
      <c r="M25" s="31">
        <f t="shared" ref="M25:U31" si="23">((VLOOKUP($A25&amp;M$9,Base,$I$5,FALSE)/1000)/M$98)*100</f>
        <v>0.27591783413015608</v>
      </c>
      <c r="N25" s="31">
        <f t="shared" si="23"/>
        <v>0.29466881718638882</v>
      </c>
      <c r="O25" s="31">
        <f t="shared" si="23"/>
        <v>0.29182679888161894</v>
      </c>
      <c r="P25" s="31">
        <f t="shared" si="23"/>
        <v>0.32688006717605483</v>
      </c>
      <c r="Q25" s="31">
        <f t="shared" si="23"/>
        <v>0.43237285076579174</v>
      </c>
      <c r="R25" s="31">
        <f t="shared" si="23"/>
        <v>0.38814090596408607</v>
      </c>
      <c r="S25" s="31">
        <f t="shared" si="23"/>
        <v>0.31965107838815754</v>
      </c>
      <c r="T25" s="31">
        <f t="shared" si="23"/>
        <v>0.32662818679567596</v>
      </c>
      <c r="U25" s="31">
        <f t="shared" si="23"/>
        <v>0.36035453012413043</v>
      </c>
      <c r="V25" s="67"/>
      <c r="W25" s="67"/>
      <c r="X25" s="67"/>
      <c r="Y25" s="67"/>
      <c r="Z25" s="67"/>
      <c r="AA25" s="67"/>
    </row>
    <row r="26" spans="1:27" x14ac:dyDescent="0.25">
      <c r="A26" s="5" t="str">
        <f>VLOOKUP(B26,Nomes!$H$2:$J$79,3,FALSE)</f>
        <v>3201159</v>
      </c>
      <c r="B26" s="59" t="s">
        <v>65</v>
      </c>
      <c r="C26" s="99">
        <f t="shared" si="22"/>
        <v>0.15339341302452908</v>
      </c>
      <c r="D26" s="99">
        <f t="shared" si="22"/>
        <v>0.11638459940367096</v>
      </c>
      <c r="E26" s="25">
        <f t="shared" si="22"/>
        <v>0.12678640791243406</v>
      </c>
      <c r="F26" s="25">
        <f t="shared" si="22"/>
        <v>0.12534382703296107</v>
      </c>
      <c r="G26" s="25">
        <f t="shared" si="22"/>
        <v>0.1215990329191228</v>
      </c>
      <c r="H26" s="99">
        <f t="shared" si="22"/>
        <v>0.12150436396353094</v>
      </c>
      <c r="I26" s="99">
        <f t="shared" si="22"/>
        <v>0.12997207768229532</v>
      </c>
      <c r="J26" s="25">
        <f t="shared" si="22"/>
        <v>0.12824222985162795</v>
      </c>
      <c r="K26" s="25">
        <f t="shared" si="22"/>
        <v>0.12764301933908176</v>
      </c>
      <c r="L26" s="25">
        <f t="shared" si="22"/>
        <v>0.14692910049971508</v>
      </c>
      <c r="M26" s="25">
        <f t="shared" si="23"/>
        <v>0.1615715284633438</v>
      </c>
      <c r="N26" s="25">
        <f t="shared" si="23"/>
        <v>0.155504669822325</v>
      </c>
      <c r="O26" s="25">
        <f t="shared" si="23"/>
        <v>0.15271928363052384</v>
      </c>
      <c r="P26" s="25">
        <f t="shared" si="23"/>
        <v>0.16412875560116791</v>
      </c>
      <c r="Q26" s="25">
        <f t="shared" si="23"/>
        <v>0.23753329917744048</v>
      </c>
      <c r="R26" s="25">
        <f t="shared" si="23"/>
        <v>0.1848021647466388</v>
      </c>
      <c r="S26" s="25">
        <f t="shared" si="23"/>
        <v>0.16952461172226363</v>
      </c>
      <c r="T26" s="25">
        <f t="shared" si="23"/>
        <v>0.13495899334691203</v>
      </c>
      <c r="U26" s="25">
        <f t="shared" si="23"/>
        <v>0.18869974177989432</v>
      </c>
      <c r="V26" s="67"/>
      <c r="W26" s="67"/>
      <c r="X26" s="67"/>
      <c r="Y26" s="67"/>
      <c r="Z26" s="67"/>
      <c r="AA26" s="67"/>
    </row>
    <row r="27" spans="1:27" x14ac:dyDescent="0.25">
      <c r="A27" s="5" t="str">
        <f>VLOOKUP(B27,Nomes!$H$2:$J$79,3,FALSE)</f>
        <v>3201704</v>
      </c>
      <c r="B27" s="60" t="s">
        <v>80</v>
      </c>
      <c r="C27" s="100">
        <f t="shared" si="22"/>
        <v>0.15577268058354105</v>
      </c>
      <c r="D27" s="100">
        <f t="shared" si="22"/>
        <v>0.14121924114173143</v>
      </c>
      <c r="E27" s="31">
        <f t="shared" si="22"/>
        <v>0.13397619221778315</v>
      </c>
      <c r="F27" s="31">
        <f t="shared" si="22"/>
        <v>0.13723005024801924</v>
      </c>
      <c r="G27" s="31">
        <f t="shared" si="22"/>
        <v>0.13128150287460455</v>
      </c>
      <c r="H27" s="100">
        <f t="shared" si="22"/>
        <v>0.12675751977407196</v>
      </c>
      <c r="I27" s="100">
        <f t="shared" si="22"/>
        <v>0.12529763758576362</v>
      </c>
      <c r="J27" s="31">
        <f t="shared" si="22"/>
        <v>0.14284604451558713</v>
      </c>
      <c r="K27" s="31">
        <f t="shared" si="22"/>
        <v>0.13521853152318541</v>
      </c>
      <c r="L27" s="31">
        <f t="shared" si="22"/>
        <v>0.12942420495096083</v>
      </c>
      <c r="M27" s="31">
        <f t="shared" si="23"/>
        <v>0.12800707476693882</v>
      </c>
      <c r="N27" s="31">
        <f t="shared" si="23"/>
        <v>0.13845020350351356</v>
      </c>
      <c r="O27" s="31">
        <f t="shared" si="23"/>
        <v>0.1365677109598494</v>
      </c>
      <c r="P27" s="31">
        <f t="shared" si="23"/>
        <v>0.15467735745018854</v>
      </c>
      <c r="Q27" s="31">
        <f t="shared" si="23"/>
        <v>0.18747101133335234</v>
      </c>
      <c r="R27" s="31">
        <f t="shared" si="23"/>
        <v>0.1748068117320335</v>
      </c>
      <c r="S27" s="31">
        <f t="shared" si="23"/>
        <v>0.14308263865899595</v>
      </c>
      <c r="T27" s="31">
        <f t="shared" si="23"/>
        <v>0.14858031767208757</v>
      </c>
      <c r="U27" s="31">
        <f t="shared" si="23"/>
        <v>0.17422394599029906</v>
      </c>
      <c r="V27" s="67"/>
      <c r="W27" s="67"/>
      <c r="X27" s="67"/>
      <c r="Y27" s="67"/>
      <c r="Z27" s="67"/>
      <c r="AA27" s="67"/>
    </row>
    <row r="28" spans="1:27" x14ac:dyDescent="0.25">
      <c r="A28" s="5" t="str">
        <f>VLOOKUP(B28,Nomes!$H$2:$J$79,3,FALSE)</f>
        <v>3201902</v>
      </c>
      <c r="B28" s="59" t="s">
        <v>84</v>
      </c>
      <c r="C28" s="99">
        <f t="shared" si="22"/>
        <v>0.51452481326783073</v>
      </c>
      <c r="D28" s="99">
        <f t="shared" si="22"/>
        <v>0.47866633350416915</v>
      </c>
      <c r="E28" s="25">
        <f t="shared" si="22"/>
        <v>0.43853119501584392</v>
      </c>
      <c r="F28" s="25">
        <f t="shared" si="22"/>
        <v>0.42799069778115806</v>
      </c>
      <c r="G28" s="25">
        <f t="shared" si="22"/>
        <v>0.40965904140015552</v>
      </c>
      <c r="H28" s="99">
        <f t="shared" si="22"/>
        <v>0.3704047314595405</v>
      </c>
      <c r="I28" s="99">
        <f t="shared" si="22"/>
        <v>0.35726860520699022</v>
      </c>
      <c r="J28" s="25">
        <f t="shared" si="22"/>
        <v>0.43006129977587709</v>
      </c>
      <c r="K28" s="25">
        <f t="shared" si="22"/>
        <v>0.41885119116150288</v>
      </c>
      <c r="L28" s="25">
        <f t="shared" si="22"/>
        <v>0.3666825519800444</v>
      </c>
      <c r="M28" s="25">
        <f t="shared" si="23"/>
        <v>0.47053593268402721</v>
      </c>
      <c r="N28" s="25">
        <f t="shared" si="23"/>
        <v>0.51216782327676125</v>
      </c>
      <c r="O28" s="25">
        <f t="shared" si="23"/>
        <v>0.48185344573139649</v>
      </c>
      <c r="P28" s="25">
        <f t="shared" si="23"/>
        <v>0.51461910536729083</v>
      </c>
      <c r="Q28" s="25">
        <f t="shared" si="23"/>
        <v>0.62763374901664082</v>
      </c>
      <c r="R28" s="25">
        <f t="shared" si="23"/>
        <v>0.62280033571713589</v>
      </c>
      <c r="S28" s="25">
        <f t="shared" si="23"/>
        <v>0.51067044723042332</v>
      </c>
      <c r="T28" s="25">
        <f t="shared" si="23"/>
        <v>0.57158084868792958</v>
      </c>
      <c r="U28" s="25">
        <f t="shared" si="23"/>
        <v>0.60845817965188309</v>
      </c>
      <c r="V28" s="67"/>
      <c r="W28" s="67"/>
      <c r="X28" s="67"/>
      <c r="Y28" s="67"/>
      <c r="Z28" s="67"/>
      <c r="AA28" s="67"/>
    </row>
    <row r="29" spans="1:27" x14ac:dyDescent="0.25">
      <c r="A29" s="5" t="str">
        <f>VLOOKUP(B29,Nomes!$H$2:$J$79,3,FALSE)</f>
        <v>3203163</v>
      </c>
      <c r="B29" s="60" t="s">
        <v>122</v>
      </c>
      <c r="C29" s="100">
        <f t="shared" si="22"/>
        <v>0.11737185865274755</v>
      </c>
      <c r="D29" s="100">
        <f t="shared" si="22"/>
        <v>0.10749600649949047</v>
      </c>
      <c r="E29" s="31">
        <f t="shared" si="22"/>
        <v>0.10098836023174929</v>
      </c>
      <c r="F29" s="31">
        <f t="shared" si="22"/>
        <v>0.10154202537633127</v>
      </c>
      <c r="G29" s="31">
        <f t="shared" si="22"/>
        <v>0.10460702642414529</v>
      </c>
      <c r="H29" s="100">
        <f t="shared" si="22"/>
        <v>9.8816701346378905E-2</v>
      </c>
      <c r="I29" s="100">
        <f t="shared" si="22"/>
        <v>9.2236959091844886E-2</v>
      </c>
      <c r="J29" s="31">
        <f t="shared" si="22"/>
        <v>9.8646061047553274E-2</v>
      </c>
      <c r="K29" s="31">
        <f t="shared" si="22"/>
        <v>9.3105335920081952E-2</v>
      </c>
      <c r="L29" s="31">
        <f t="shared" si="22"/>
        <v>8.2959292365154619E-2</v>
      </c>
      <c r="M29" s="31">
        <f t="shared" si="23"/>
        <v>8.6556903295526288E-2</v>
      </c>
      <c r="N29" s="31">
        <f t="shared" si="23"/>
        <v>9.1512753468720898E-2</v>
      </c>
      <c r="O29" s="31">
        <f t="shared" si="23"/>
        <v>8.9539759566755195E-2</v>
      </c>
      <c r="P29" s="31">
        <f t="shared" si="23"/>
        <v>9.9737232302494427E-2</v>
      </c>
      <c r="Q29" s="31">
        <f t="shared" si="23"/>
        <v>0.12254018024333287</v>
      </c>
      <c r="R29" s="31">
        <f t="shared" si="23"/>
        <v>0.11863204496759011</v>
      </c>
      <c r="S29" s="31">
        <f t="shared" si="23"/>
        <v>9.5343532101156037E-2</v>
      </c>
      <c r="T29" s="31">
        <f t="shared" si="23"/>
        <v>0.10276820858875675</v>
      </c>
      <c r="U29" s="31">
        <f t="shared" si="23"/>
        <v>0.11274892921221355</v>
      </c>
      <c r="V29" s="67"/>
      <c r="W29" s="67"/>
      <c r="X29" s="67"/>
      <c r="Y29" s="67"/>
      <c r="Z29" s="67"/>
      <c r="AA29" s="67"/>
    </row>
    <row r="30" spans="1:27" x14ac:dyDescent="0.25">
      <c r="A30" s="5" t="str">
        <f>VLOOKUP(B30,Nomes!$H$2:$J$79,3,FALSE)</f>
        <v>3203346</v>
      </c>
      <c r="B30" s="59" t="s">
        <v>129</v>
      </c>
      <c r="C30" s="99">
        <f t="shared" si="22"/>
        <v>0.22042121187520197</v>
      </c>
      <c r="D30" s="99">
        <f t="shared" si="22"/>
        <v>0.22447847819466413</v>
      </c>
      <c r="E30" s="25">
        <f t="shared" si="22"/>
        <v>0.22520432469756119</v>
      </c>
      <c r="F30" s="25">
        <f t="shared" si="22"/>
        <v>0.24270404690351155</v>
      </c>
      <c r="G30" s="25">
        <f t="shared" si="22"/>
        <v>0.24926788475315037</v>
      </c>
      <c r="H30" s="99">
        <f t="shared" si="22"/>
        <v>0.23737923344137271</v>
      </c>
      <c r="I30" s="99">
        <f t="shared" si="22"/>
        <v>0.21476086540061515</v>
      </c>
      <c r="J30" s="25">
        <f t="shared" si="22"/>
        <v>0.24873750304010017</v>
      </c>
      <c r="K30" s="25">
        <f t="shared" si="22"/>
        <v>0.22636699904351495</v>
      </c>
      <c r="L30" s="25">
        <f t="shared" si="22"/>
        <v>0.19659685229795773</v>
      </c>
      <c r="M30" s="25">
        <f t="shared" si="23"/>
        <v>0.20914022580500666</v>
      </c>
      <c r="N30" s="25">
        <f t="shared" si="23"/>
        <v>0.24856092367896943</v>
      </c>
      <c r="O30" s="25">
        <f t="shared" si="23"/>
        <v>0.23943108849089956</v>
      </c>
      <c r="P30" s="25">
        <f t="shared" si="23"/>
        <v>0.29020955277361599</v>
      </c>
      <c r="Q30" s="25">
        <f t="shared" si="23"/>
        <v>0.34351886860787939</v>
      </c>
      <c r="R30" s="25">
        <f t="shared" si="23"/>
        <v>0.36748255141454567</v>
      </c>
      <c r="S30" s="25">
        <f t="shared" si="23"/>
        <v>0.27795673732676862</v>
      </c>
      <c r="T30" s="25">
        <f t="shared" si="23"/>
        <v>0.31901069824996126</v>
      </c>
      <c r="U30" s="25">
        <f t="shared" si="23"/>
        <v>0.35664570005356244</v>
      </c>
      <c r="V30" s="67"/>
      <c r="W30" s="67"/>
      <c r="X30" s="67"/>
      <c r="Y30" s="67"/>
      <c r="Z30" s="67"/>
      <c r="AA30" s="67"/>
    </row>
    <row r="31" spans="1:27" x14ac:dyDescent="0.25">
      <c r="A31" s="5" t="str">
        <f>VLOOKUP(B31,Nomes!$H$2:$J$79,3,FALSE)</f>
        <v>3205069</v>
      </c>
      <c r="B31" s="60" t="s">
        <v>181</v>
      </c>
      <c r="C31" s="100">
        <f t="shared" si="22"/>
        <v>0.3472897407466089</v>
      </c>
      <c r="D31" s="100">
        <f t="shared" si="22"/>
        <v>0.34413953159148664</v>
      </c>
      <c r="E31" s="31">
        <f t="shared" si="22"/>
        <v>0.34067538789414936</v>
      </c>
      <c r="F31" s="31">
        <f t="shared" si="22"/>
        <v>0.32718952448203087</v>
      </c>
      <c r="G31" s="31">
        <f t="shared" si="22"/>
        <v>0.33416500745182237</v>
      </c>
      <c r="H31" s="100">
        <f t="shared" si="22"/>
        <v>0.32626280516425826</v>
      </c>
      <c r="I31" s="100">
        <f t="shared" si="22"/>
        <v>0.30674367127194846</v>
      </c>
      <c r="J31" s="31">
        <f t="shared" si="22"/>
        <v>0.37472963120393177</v>
      </c>
      <c r="K31" s="31">
        <f t="shared" si="22"/>
        <v>0.37968393579691118</v>
      </c>
      <c r="L31" s="31">
        <f t="shared" si="22"/>
        <v>0.33907599798444354</v>
      </c>
      <c r="M31" s="31">
        <f t="shared" si="23"/>
        <v>0.33938348116076239</v>
      </c>
      <c r="N31" s="31">
        <f t="shared" si="23"/>
        <v>0.3682472929991254</v>
      </c>
      <c r="O31" s="31">
        <f t="shared" si="23"/>
        <v>0.36169239546423326</v>
      </c>
      <c r="P31" s="31">
        <f t="shared" si="23"/>
        <v>0.41814694514148121</v>
      </c>
      <c r="Q31" s="31">
        <f t="shared" si="23"/>
        <v>0.49623670326662495</v>
      </c>
      <c r="R31" s="31">
        <f t="shared" si="23"/>
        <v>0.51014290960038811</v>
      </c>
      <c r="S31" s="31">
        <f t="shared" si="23"/>
        <v>0.43724801421837317</v>
      </c>
      <c r="T31" s="31">
        <f t="shared" si="23"/>
        <v>0.43717493532703111</v>
      </c>
      <c r="U31" s="31">
        <f t="shared" si="23"/>
        <v>0.46592894467342744</v>
      </c>
      <c r="V31" s="67"/>
      <c r="W31" s="67"/>
      <c r="X31" s="67"/>
      <c r="Y31" s="67"/>
      <c r="Z31" s="67"/>
      <c r="AA31" s="67"/>
    </row>
    <row r="32" spans="1:27" x14ac:dyDescent="0.25">
      <c r="A32" s="5"/>
      <c r="B32" s="62" t="s">
        <v>244</v>
      </c>
      <c r="C32" s="103">
        <f t="shared" ref="C32:J32" si="24">SUM(C33:C40)</f>
        <v>4.9261104841298726</v>
      </c>
      <c r="D32" s="103">
        <f t="shared" si="24"/>
        <v>5.5808511452268199</v>
      </c>
      <c r="E32" s="61">
        <f t="shared" si="24"/>
        <v>5.9500658124467716</v>
      </c>
      <c r="F32" s="61">
        <f t="shared" si="24"/>
        <v>7.4669412605922307</v>
      </c>
      <c r="G32" s="61">
        <f t="shared" si="24"/>
        <v>5.2604732679836328</v>
      </c>
      <c r="H32" s="103">
        <f t="shared" si="24"/>
        <v>7.5932462888311507</v>
      </c>
      <c r="I32" s="103">
        <f t="shared" si="24"/>
        <v>9.1898924253117169</v>
      </c>
      <c r="J32" s="61">
        <f t="shared" si="24"/>
        <v>7.7619416085357757</v>
      </c>
      <c r="K32" s="61">
        <f t="shared" ref="K32:L32" si="25">SUM(K33:K40)</f>
        <v>12.107086259396793</v>
      </c>
      <c r="L32" s="61">
        <f t="shared" si="25"/>
        <v>18.467090510959981</v>
      </c>
      <c r="M32" s="61">
        <f t="shared" ref="M32:O32" si="26">SUM(M33:M40)</f>
        <v>20.537211281868107</v>
      </c>
      <c r="N32" s="61">
        <f t="shared" si="26"/>
        <v>20.529682573036983</v>
      </c>
      <c r="O32" s="61">
        <f t="shared" si="26"/>
        <v>20.871636417724602</v>
      </c>
      <c r="P32" s="61">
        <f t="shared" ref="P32:Q32" si="27">SUM(P33:P40)</f>
        <v>14.084199294611656</v>
      </c>
      <c r="Q32" s="61">
        <f t="shared" si="27"/>
        <v>6.3366079982932373</v>
      </c>
      <c r="R32" s="61">
        <f t="shared" ref="R32:S32" si="28">SUM(R33:R40)</f>
        <v>9.0905134008536539</v>
      </c>
      <c r="S32" s="61">
        <f t="shared" si="28"/>
        <v>12.581815503107457</v>
      </c>
      <c r="T32" s="61">
        <f t="shared" ref="T32:U32" si="29">SUM(T33:T40)</f>
        <v>13.158071360999029</v>
      </c>
      <c r="U32" s="61">
        <f t="shared" si="29"/>
        <v>9.3037231059890377</v>
      </c>
      <c r="V32" s="67"/>
      <c r="W32" s="67"/>
      <c r="X32" s="67"/>
      <c r="Y32" s="67"/>
      <c r="Z32" s="67"/>
      <c r="AA32" s="67"/>
    </row>
    <row r="33" spans="1:27" x14ac:dyDescent="0.25">
      <c r="A33" s="5" t="str">
        <f>VLOOKUP(B33,Nomes!$H$2:$J$79,3,FALSE)</f>
        <v>3200300</v>
      </c>
      <c r="B33" s="60" t="s">
        <v>36</v>
      </c>
      <c r="C33" s="100">
        <f t="shared" ref="C33:L40" si="30">((VLOOKUP($A33&amp;C$9,Base,$I$5,FALSE)/1000)/C$98)*100</f>
        <v>0.15189576412202277</v>
      </c>
      <c r="D33" s="100">
        <f t="shared" si="30"/>
        <v>0.14739279509170181</v>
      </c>
      <c r="E33" s="31">
        <f t="shared" si="30"/>
        <v>0.13793304246279808</v>
      </c>
      <c r="F33" s="31">
        <f t="shared" si="30"/>
        <v>0.15173284646357485</v>
      </c>
      <c r="G33" s="31">
        <f t="shared" si="30"/>
        <v>0.16665987811624616</v>
      </c>
      <c r="H33" s="100">
        <f t="shared" si="30"/>
        <v>0.15710892292082831</v>
      </c>
      <c r="I33" s="100">
        <f t="shared" si="30"/>
        <v>0.16294680250084206</v>
      </c>
      <c r="J33" s="31">
        <f t="shared" si="30"/>
        <v>0.19485386564133569</v>
      </c>
      <c r="K33" s="31">
        <f t="shared" si="30"/>
        <v>0.17837296852495219</v>
      </c>
      <c r="L33" s="31">
        <f t="shared" si="30"/>
        <v>0.17771426374420915</v>
      </c>
      <c r="M33" s="31">
        <f t="shared" ref="M33:U40" si="31">((VLOOKUP($A33&amp;M$9,Base,$I$5,FALSE)/1000)/M$98)*100</f>
        <v>0.23647947551332762</v>
      </c>
      <c r="N33" s="31">
        <f t="shared" si="31"/>
        <v>0.24418264817896124</v>
      </c>
      <c r="O33" s="31">
        <f t="shared" si="31"/>
        <v>0.24362337881807772</v>
      </c>
      <c r="P33" s="31">
        <f t="shared" si="31"/>
        <v>0.24633146277033174</v>
      </c>
      <c r="Q33" s="31">
        <f t="shared" si="31"/>
        <v>0.3202485448554182</v>
      </c>
      <c r="R33" s="31">
        <f t="shared" si="31"/>
        <v>0.29988689468562646</v>
      </c>
      <c r="S33" s="31">
        <f t="shared" si="31"/>
        <v>0.2378523394325073</v>
      </c>
      <c r="T33" s="31">
        <f t="shared" si="31"/>
        <v>0.26048413338433851</v>
      </c>
      <c r="U33" s="31">
        <f t="shared" si="31"/>
        <v>0.26742335612789064</v>
      </c>
      <c r="V33" s="67"/>
      <c r="W33" s="67"/>
      <c r="X33" s="67"/>
      <c r="Y33" s="67"/>
      <c r="Z33" s="67"/>
      <c r="AA33" s="67"/>
    </row>
    <row r="34" spans="1:27" x14ac:dyDescent="0.25">
      <c r="A34" s="5" t="str">
        <f>VLOOKUP(B34,Nomes!$H$2:$J$79,3,FALSE)</f>
        <v>3200409</v>
      </c>
      <c r="B34" s="59" t="s">
        <v>44</v>
      </c>
      <c r="C34" s="99">
        <f t="shared" si="30"/>
        <v>2.6753408711810165</v>
      </c>
      <c r="D34" s="99">
        <f t="shared" si="30"/>
        <v>2.4145186296326124</v>
      </c>
      <c r="E34" s="25">
        <f t="shared" si="30"/>
        <v>3.1568144337107391</v>
      </c>
      <c r="F34" s="25">
        <f t="shared" si="30"/>
        <v>4.1066717182252592</v>
      </c>
      <c r="G34" s="25">
        <f t="shared" si="30"/>
        <v>2.9320025156392133</v>
      </c>
      <c r="H34" s="99">
        <f t="shared" si="30"/>
        <v>3.0105798115381521</v>
      </c>
      <c r="I34" s="99">
        <f t="shared" si="30"/>
        <v>3.8475898103665718</v>
      </c>
      <c r="J34" s="25">
        <f t="shared" si="30"/>
        <v>3.0244073525324824</v>
      </c>
      <c r="K34" s="25">
        <f t="shared" si="30"/>
        <v>5.1985334132377208</v>
      </c>
      <c r="L34" s="25">
        <f t="shared" si="30"/>
        <v>5.0925157094002147</v>
      </c>
      <c r="M34" s="25">
        <f t="shared" si="31"/>
        <v>4.8377375831420464</v>
      </c>
      <c r="N34" s="25">
        <f t="shared" si="31"/>
        <v>3.4849944600300753</v>
      </c>
      <c r="O34" s="25">
        <f t="shared" si="31"/>
        <v>3.604313572453397</v>
      </c>
      <c r="P34" s="25">
        <f t="shared" si="31"/>
        <v>2.25562932395004</v>
      </c>
      <c r="Q34" s="25">
        <f t="shared" si="31"/>
        <v>0.65290440182235632</v>
      </c>
      <c r="R34" s="25">
        <f t="shared" si="31"/>
        <v>0.70969451995889821</v>
      </c>
      <c r="S34" s="25">
        <f t="shared" si="31"/>
        <v>0.66979964054950925</v>
      </c>
      <c r="T34" s="25">
        <f t="shared" si="31"/>
        <v>0.73565670441001008</v>
      </c>
      <c r="U34" s="25">
        <f t="shared" si="31"/>
        <v>0.74593570138322463</v>
      </c>
      <c r="V34" s="67"/>
      <c r="W34" s="67"/>
      <c r="X34" s="67"/>
      <c r="Y34" s="67"/>
      <c r="Z34" s="67"/>
      <c r="AA34" s="67"/>
    </row>
    <row r="35" spans="1:27" x14ac:dyDescent="0.25">
      <c r="A35" s="5" t="str">
        <f>VLOOKUP(B35,Nomes!$H$2:$J$79,3,FALSE)</f>
        <v>3202603</v>
      </c>
      <c r="B35" s="60" t="s">
        <v>101</v>
      </c>
      <c r="C35" s="100">
        <f t="shared" si="30"/>
        <v>0.22041712669593153</v>
      </c>
      <c r="D35" s="100">
        <f t="shared" si="30"/>
        <v>0.23344750485282023</v>
      </c>
      <c r="E35" s="31">
        <f t="shared" si="30"/>
        <v>0.25153350498982724</v>
      </c>
      <c r="F35" s="31">
        <f t="shared" si="30"/>
        <v>0.24866128636511067</v>
      </c>
      <c r="G35" s="31">
        <f t="shared" si="30"/>
        <v>0.2413020171060235</v>
      </c>
      <c r="H35" s="100">
        <f t="shared" si="30"/>
        <v>0.253102229416719</v>
      </c>
      <c r="I35" s="100">
        <f t="shared" si="30"/>
        <v>0.26121392828016293</v>
      </c>
      <c r="J35" s="31">
        <f t="shared" si="30"/>
        <v>0.28967428311487187</v>
      </c>
      <c r="K35" s="31">
        <f t="shared" si="30"/>
        <v>0.22186826712570548</v>
      </c>
      <c r="L35" s="31">
        <f t="shared" si="30"/>
        <v>0.20454502673400801</v>
      </c>
      <c r="M35" s="31">
        <f t="shared" si="31"/>
        <v>0.21048173818152119</v>
      </c>
      <c r="N35" s="31">
        <f t="shared" si="31"/>
        <v>0.21764739318826395</v>
      </c>
      <c r="O35" s="31">
        <f t="shared" si="31"/>
        <v>0.20580543577724744</v>
      </c>
      <c r="P35" s="31">
        <f t="shared" si="31"/>
        <v>0.23216389564531512</v>
      </c>
      <c r="Q35" s="31">
        <f t="shared" si="31"/>
        <v>0.26422119462825916</v>
      </c>
      <c r="R35" s="31">
        <f t="shared" si="31"/>
        <v>0.29277166144233308</v>
      </c>
      <c r="S35" s="31">
        <f t="shared" si="31"/>
        <v>0.23167458683415149</v>
      </c>
      <c r="T35" s="31">
        <f t="shared" si="31"/>
        <v>0.23505255992150564</v>
      </c>
      <c r="U35" s="31">
        <f t="shared" si="31"/>
        <v>0.22069571049069145</v>
      </c>
      <c r="V35" s="67"/>
      <c r="W35" s="67"/>
      <c r="X35" s="67"/>
      <c r="Y35" s="67"/>
      <c r="Z35" s="67"/>
      <c r="AA35" s="67"/>
    </row>
    <row r="36" spans="1:27" x14ac:dyDescent="0.25">
      <c r="A36" s="5" t="str">
        <f>VLOOKUP(B36,Nomes!$H$2:$J$79,3,FALSE)</f>
        <v>3202801</v>
      </c>
      <c r="B36" s="59" t="s">
        <v>109</v>
      </c>
      <c r="C36" s="99">
        <f t="shared" si="30"/>
        <v>0.53711038308094938</v>
      </c>
      <c r="D36" s="99">
        <f t="shared" si="30"/>
        <v>0.88938935304468569</v>
      </c>
      <c r="E36" s="25">
        <f t="shared" si="30"/>
        <v>0.71103649129595425</v>
      </c>
      <c r="F36" s="25">
        <f t="shared" si="30"/>
        <v>0.88990302821674394</v>
      </c>
      <c r="G36" s="25">
        <f t="shared" si="30"/>
        <v>0.50150595487812055</v>
      </c>
      <c r="H36" s="99">
        <f t="shared" si="30"/>
        <v>1.5340175625234809</v>
      </c>
      <c r="I36" s="99">
        <f t="shared" si="30"/>
        <v>1.5421261932710266</v>
      </c>
      <c r="J36" s="25">
        <f t="shared" si="30"/>
        <v>1.0763420332462379</v>
      </c>
      <c r="K36" s="25">
        <f t="shared" si="30"/>
        <v>1.5770736988813077</v>
      </c>
      <c r="L36" s="25">
        <f t="shared" si="30"/>
        <v>4.3881374313210992</v>
      </c>
      <c r="M36" s="25">
        <f t="shared" si="31"/>
        <v>5.2742810308801182</v>
      </c>
      <c r="N36" s="25">
        <f t="shared" si="31"/>
        <v>5.4117973013183569</v>
      </c>
      <c r="O36" s="25">
        <f t="shared" si="31"/>
        <v>5.649136733060951</v>
      </c>
      <c r="P36" s="25">
        <f t="shared" si="31"/>
        <v>3.8765515258828391</v>
      </c>
      <c r="Q36" s="25">
        <f t="shared" si="31"/>
        <v>1.8169198269689897</v>
      </c>
      <c r="R36" s="25">
        <f t="shared" si="31"/>
        <v>2.7606247787733271</v>
      </c>
      <c r="S36" s="25">
        <f t="shared" si="31"/>
        <v>4.1480662384732572</v>
      </c>
      <c r="T36" s="25">
        <f t="shared" si="31"/>
        <v>3.5184498409544775</v>
      </c>
      <c r="U36" s="25">
        <f t="shared" si="31"/>
        <v>2.3432488820731545</v>
      </c>
      <c r="V36" s="67"/>
      <c r="W36" s="67"/>
      <c r="X36" s="67"/>
      <c r="Y36" s="67"/>
      <c r="Z36" s="67"/>
      <c r="AA36" s="67"/>
    </row>
    <row r="37" spans="1:27" x14ac:dyDescent="0.25">
      <c r="A37" s="5" t="str">
        <f>VLOOKUP(B37,Nomes!$H$2:$J$79,3,FALSE)</f>
        <v>3203320</v>
      </c>
      <c r="B37" s="60" t="s">
        <v>127</v>
      </c>
      <c r="C37" s="100">
        <f t="shared" si="30"/>
        <v>0.40967556333178085</v>
      </c>
      <c r="D37" s="100">
        <f t="shared" si="30"/>
        <v>0.457929761707984</v>
      </c>
      <c r="E37" s="31">
        <f t="shared" si="30"/>
        <v>0.39972836535317563</v>
      </c>
      <c r="F37" s="31">
        <f t="shared" si="30"/>
        <v>0.40924197631965165</v>
      </c>
      <c r="G37" s="31">
        <f t="shared" si="30"/>
        <v>0.36237497885196279</v>
      </c>
      <c r="H37" s="100">
        <f t="shared" si="30"/>
        <v>0.48337800916127038</v>
      </c>
      <c r="I37" s="100">
        <f t="shared" si="30"/>
        <v>0.48954345627216744</v>
      </c>
      <c r="J37" s="31">
        <f t="shared" si="30"/>
        <v>0.57477603642332431</v>
      </c>
      <c r="K37" s="31">
        <f t="shared" si="30"/>
        <v>0.87452368372592237</v>
      </c>
      <c r="L37" s="31">
        <f t="shared" si="30"/>
        <v>1.9855759345022552</v>
      </c>
      <c r="M37" s="31">
        <f t="shared" si="31"/>
        <v>2.5106374811253356</v>
      </c>
      <c r="N37" s="31">
        <f t="shared" si="31"/>
        <v>3.8481543863923182</v>
      </c>
      <c r="O37" s="31">
        <f t="shared" si="31"/>
        <v>3.4070786281632737</v>
      </c>
      <c r="P37" s="31">
        <f t="shared" si="31"/>
        <v>2.0760451531116999</v>
      </c>
      <c r="Q37" s="31">
        <f t="shared" si="31"/>
        <v>1.0241735308916782</v>
      </c>
      <c r="R37" s="31">
        <f t="shared" si="31"/>
        <v>1.4214388990851849</v>
      </c>
      <c r="S37" s="31">
        <f t="shared" si="31"/>
        <v>1.8265671177657448</v>
      </c>
      <c r="T37" s="31">
        <f t="shared" si="31"/>
        <v>3.8487132597241622</v>
      </c>
      <c r="U37" s="31">
        <f t="shared" si="31"/>
        <v>2.6163370594296183</v>
      </c>
      <c r="V37" s="67"/>
      <c r="W37" s="67"/>
      <c r="X37" s="67"/>
      <c r="Y37" s="67"/>
      <c r="Z37" s="67"/>
      <c r="AA37" s="67"/>
    </row>
    <row r="38" spans="1:27" x14ac:dyDescent="0.25">
      <c r="A38" s="5" t="str">
        <f>VLOOKUP(B38,Nomes!$H$2:$J$79,3,FALSE)</f>
        <v>3204203</v>
      </c>
      <c r="B38" s="59" t="s">
        <v>151</v>
      </c>
      <c r="C38" s="99">
        <f t="shared" si="30"/>
        <v>0.20042857004243073</v>
      </c>
      <c r="D38" s="99">
        <f t="shared" si="30"/>
        <v>0.19832516643190595</v>
      </c>
      <c r="E38" s="25">
        <f t="shared" si="30"/>
        <v>0.17621332187875452</v>
      </c>
      <c r="F38" s="25">
        <f t="shared" si="30"/>
        <v>0.17768149496192667</v>
      </c>
      <c r="G38" s="25">
        <f t="shared" si="30"/>
        <v>0.18001673239303259</v>
      </c>
      <c r="H38" s="99">
        <f t="shared" si="30"/>
        <v>0.17727425206586742</v>
      </c>
      <c r="I38" s="99">
        <f t="shared" si="30"/>
        <v>0.15863824916070851</v>
      </c>
      <c r="J38" s="25">
        <f t="shared" si="30"/>
        <v>0.21117688249892619</v>
      </c>
      <c r="K38" s="25">
        <f t="shared" si="30"/>
        <v>0.31022398930154688</v>
      </c>
      <c r="L38" s="25">
        <f t="shared" si="30"/>
        <v>0.40512564153354846</v>
      </c>
      <c r="M38" s="25">
        <f t="shared" si="31"/>
        <v>0.4048685190998732</v>
      </c>
      <c r="N38" s="25">
        <f t="shared" si="31"/>
        <v>0.38139925879732045</v>
      </c>
      <c r="O38" s="25">
        <f t="shared" si="31"/>
        <v>0.52305377664840491</v>
      </c>
      <c r="P38" s="25">
        <f t="shared" si="31"/>
        <v>0.41654195509248204</v>
      </c>
      <c r="Q38" s="25">
        <f t="shared" si="31"/>
        <v>0.31922154176673223</v>
      </c>
      <c r="R38" s="25">
        <f t="shared" si="31"/>
        <v>0.41671294746480564</v>
      </c>
      <c r="S38" s="25">
        <f t="shared" si="31"/>
        <v>0.44874867156006731</v>
      </c>
      <c r="T38" s="25">
        <f t="shared" si="31"/>
        <v>0.49463082588716523</v>
      </c>
      <c r="U38" s="25">
        <f t="shared" si="31"/>
        <v>0.42284229756766634</v>
      </c>
      <c r="V38" s="67"/>
      <c r="W38" s="67"/>
      <c r="X38" s="67"/>
      <c r="Y38" s="67"/>
      <c r="Z38" s="67"/>
      <c r="AA38" s="67"/>
    </row>
    <row r="39" spans="1:27" x14ac:dyDescent="0.25">
      <c r="A39" s="5" t="str">
        <f>VLOOKUP(B39,Nomes!$H$2:$J$79,3,FALSE)</f>
        <v>3204302</v>
      </c>
      <c r="B39" s="60" t="s">
        <v>155</v>
      </c>
      <c r="C39" s="100">
        <f t="shared" si="30"/>
        <v>0.57202716449220536</v>
      </c>
      <c r="D39" s="100">
        <f t="shared" si="30"/>
        <v>1.0840037384408303</v>
      </c>
      <c r="E39" s="31">
        <f t="shared" si="30"/>
        <v>0.96746014725006579</v>
      </c>
      <c r="F39" s="31">
        <f t="shared" si="30"/>
        <v>1.3257820748866935</v>
      </c>
      <c r="G39" s="31">
        <f t="shared" si="30"/>
        <v>0.70211694525994661</v>
      </c>
      <c r="H39" s="100">
        <f t="shared" si="30"/>
        <v>1.8428142906425662</v>
      </c>
      <c r="I39" s="100">
        <f t="shared" si="30"/>
        <v>2.6079810738350155</v>
      </c>
      <c r="J39" s="31">
        <f t="shared" si="30"/>
        <v>2.2511029091908923</v>
      </c>
      <c r="K39" s="31">
        <f t="shared" si="30"/>
        <v>3.6127261260912493</v>
      </c>
      <c r="L39" s="31">
        <f t="shared" si="30"/>
        <v>6.0977163610524112</v>
      </c>
      <c r="M39" s="31">
        <f t="shared" si="31"/>
        <v>6.9356729281178167</v>
      </c>
      <c r="N39" s="31">
        <f t="shared" si="31"/>
        <v>6.8079978947830426</v>
      </c>
      <c r="O39" s="31">
        <f t="shared" si="31"/>
        <v>7.1072183853278768</v>
      </c>
      <c r="P39" s="31">
        <f t="shared" si="31"/>
        <v>4.8212318714525955</v>
      </c>
      <c r="Q39" s="31">
        <f t="shared" si="31"/>
        <v>1.7638592667620741</v>
      </c>
      <c r="R39" s="31">
        <f t="shared" si="31"/>
        <v>3.0316898575685562</v>
      </c>
      <c r="S39" s="31">
        <f t="shared" si="31"/>
        <v>4.8850782028591393</v>
      </c>
      <c r="T39" s="31">
        <f t="shared" si="31"/>
        <v>3.9193376672238052</v>
      </c>
      <c r="U39" s="31">
        <f t="shared" si="31"/>
        <v>2.5386044031225694</v>
      </c>
      <c r="V39" s="67"/>
      <c r="W39" s="67"/>
      <c r="X39" s="67"/>
      <c r="Y39" s="67"/>
      <c r="Z39" s="67"/>
      <c r="AA39" s="67"/>
    </row>
    <row r="40" spans="1:27" x14ac:dyDescent="0.25">
      <c r="A40" s="5" t="str">
        <f>VLOOKUP(B40,Nomes!$H$2:$J$79,3,FALSE)</f>
        <v>3204401</v>
      </c>
      <c r="B40" s="59" t="s">
        <v>159</v>
      </c>
      <c r="C40" s="99">
        <f t="shared" si="30"/>
        <v>0.15921504118353585</v>
      </c>
      <c r="D40" s="99">
        <f t="shared" si="30"/>
        <v>0.15584419602427918</v>
      </c>
      <c r="E40" s="25">
        <f t="shared" si="30"/>
        <v>0.14934650550545772</v>
      </c>
      <c r="F40" s="25">
        <f t="shared" si="30"/>
        <v>0.15726683515327086</v>
      </c>
      <c r="G40" s="25">
        <f t="shared" si="30"/>
        <v>0.1744942457390869</v>
      </c>
      <c r="H40" s="99">
        <f t="shared" si="30"/>
        <v>0.13497121056226699</v>
      </c>
      <c r="I40" s="99">
        <f t="shared" si="30"/>
        <v>0.11985291162522076</v>
      </c>
      <c r="J40" s="25">
        <f t="shared" si="30"/>
        <v>0.13960824588770443</v>
      </c>
      <c r="K40" s="25">
        <f t="shared" si="30"/>
        <v>0.13376411250838832</v>
      </c>
      <c r="L40" s="25">
        <f t="shared" si="30"/>
        <v>0.11576014267223426</v>
      </c>
      <c r="M40" s="25">
        <f t="shared" si="31"/>
        <v>0.12705252580806642</v>
      </c>
      <c r="N40" s="25">
        <f t="shared" si="31"/>
        <v>0.13350923034864587</v>
      </c>
      <c r="O40" s="25">
        <f t="shared" si="31"/>
        <v>0.13140650747537258</v>
      </c>
      <c r="P40" s="25">
        <f t="shared" si="31"/>
        <v>0.1597041067063513</v>
      </c>
      <c r="Q40" s="25">
        <f t="shared" si="31"/>
        <v>0.17505969059772963</v>
      </c>
      <c r="R40" s="25">
        <f t="shared" si="31"/>
        <v>0.15769384187492247</v>
      </c>
      <c r="S40" s="25">
        <f t="shared" si="31"/>
        <v>0.13402870563308225</v>
      </c>
      <c r="T40" s="25">
        <f t="shared" si="31"/>
        <v>0.14574636949356343</v>
      </c>
      <c r="U40" s="25">
        <f t="shared" si="31"/>
        <v>0.14863569579422145</v>
      </c>
      <c r="V40" s="67"/>
      <c r="W40" s="67"/>
      <c r="X40" s="67"/>
      <c r="Y40" s="67"/>
      <c r="Z40" s="67"/>
      <c r="AA40" s="67"/>
    </row>
    <row r="41" spans="1:27" x14ac:dyDescent="0.25">
      <c r="A41" s="5"/>
      <c r="B41" s="63" t="s">
        <v>245</v>
      </c>
      <c r="C41" s="104">
        <f t="shared" ref="C41:S41" si="32">SUM(C42:C48)</f>
        <v>5.9778717295168651</v>
      </c>
      <c r="D41" s="104">
        <f t="shared" si="32"/>
        <v>5.9193099223819834</v>
      </c>
      <c r="E41" s="58">
        <f t="shared" si="32"/>
        <v>5.7225466855186848</v>
      </c>
      <c r="F41" s="58">
        <f t="shared" si="32"/>
        <v>5.4498757319198381</v>
      </c>
      <c r="G41" s="58">
        <f t="shared" si="32"/>
        <v>5.8372498535969335</v>
      </c>
      <c r="H41" s="104">
        <f t="shared" si="32"/>
        <v>5.0666597384736773</v>
      </c>
      <c r="I41" s="104">
        <f t="shared" si="32"/>
        <v>4.6462457499053205</v>
      </c>
      <c r="J41" s="58">
        <f t="shared" si="32"/>
        <v>5.6050020820284487</v>
      </c>
      <c r="K41" s="58">
        <f t="shared" si="32"/>
        <v>5.2118961502873047</v>
      </c>
      <c r="L41" s="58">
        <f t="shared" si="32"/>
        <v>4.6237780522559211</v>
      </c>
      <c r="M41" s="58">
        <f t="shared" si="32"/>
        <v>4.8427997548253732</v>
      </c>
      <c r="N41" s="58">
        <f t="shared" si="32"/>
        <v>5.0814782024720575</v>
      </c>
      <c r="O41" s="58">
        <f t="shared" si="32"/>
        <v>5.2630727872970917</v>
      </c>
      <c r="P41" s="58">
        <f t="shared" si="32"/>
        <v>5.7011887668783316</v>
      </c>
      <c r="Q41" s="58">
        <f t="shared" si="32"/>
        <v>6.4670275639360364</v>
      </c>
      <c r="R41" s="58">
        <f t="shared" si="32"/>
        <v>6.1883461719250707</v>
      </c>
      <c r="S41" s="58">
        <f t="shared" si="32"/>
        <v>5.1032767375799573</v>
      </c>
      <c r="T41" s="58">
        <f t="shared" ref="T41:U41" si="33">SUM(T42:T48)</f>
        <v>5.2258171122828712</v>
      </c>
      <c r="U41" s="58">
        <f t="shared" si="33"/>
        <v>5.7004346624391227</v>
      </c>
      <c r="V41" s="67"/>
      <c r="W41" s="67"/>
      <c r="X41" s="67"/>
      <c r="Y41" s="67"/>
      <c r="Z41" s="67"/>
      <c r="AA41" s="67"/>
    </row>
    <row r="42" spans="1:27" x14ac:dyDescent="0.25">
      <c r="A42" s="5" t="str">
        <f>VLOOKUP(B42,Nomes!$H$2:$J$79,3,FALSE)</f>
        <v>3200508</v>
      </c>
      <c r="B42" s="59" t="s">
        <v>46</v>
      </c>
      <c r="C42" s="99">
        <f t="shared" ref="C42:L48" si="34">((VLOOKUP($A42&amp;C$9,Base,$I$5,FALSE)/1000)/C$98)*100</f>
        <v>8.2000062210662666E-2</v>
      </c>
      <c r="D42" s="99">
        <f t="shared" si="34"/>
        <v>8.1545844535596712E-2</v>
      </c>
      <c r="E42" s="25">
        <f t="shared" si="34"/>
        <v>7.8490715073291681E-2</v>
      </c>
      <c r="F42" s="25">
        <f t="shared" si="34"/>
        <v>6.6392007392422653E-2</v>
      </c>
      <c r="G42" s="25">
        <f t="shared" si="34"/>
        <v>6.8405467202865361E-2</v>
      </c>
      <c r="H42" s="99">
        <f t="shared" si="34"/>
        <v>5.9494098083625997E-2</v>
      </c>
      <c r="I42" s="99">
        <f t="shared" si="34"/>
        <v>5.903974096865338E-2</v>
      </c>
      <c r="J42" s="25">
        <f t="shared" si="34"/>
        <v>6.4346764259072889E-2</v>
      </c>
      <c r="K42" s="25">
        <f t="shared" si="34"/>
        <v>5.7186910417894456E-2</v>
      </c>
      <c r="L42" s="25">
        <f t="shared" si="34"/>
        <v>5.5269587641793134E-2</v>
      </c>
      <c r="M42" s="25">
        <f t="shared" ref="M42:U48" si="35">((VLOOKUP($A42&amp;M$9,Base,$I$5,FALSE)/1000)/M$98)*100</f>
        <v>5.82237595093043E-2</v>
      </c>
      <c r="N42" s="25">
        <f t="shared" si="35"/>
        <v>5.9383560697932207E-2</v>
      </c>
      <c r="O42" s="25">
        <f t="shared" si="35"/>
        <v>5.657145127369724E-2</v>
      </c>
      <c r="P42" s="25">
        <f t="shared" si="35"/>
        <v>6.676466727344188E-2</v>
      </c>
      <c r="Q42" s="25">
        <f t="shared" si="35"/>
        <v>8.5328442104750393E-2</v>
      </c>
      <c r="R42" s="25">
        <f t="shared" si="35"/>
        <v>8.4309992325010255E-2</v>
      </c>
      <c r="S42" s="25">
        <f t="shared" si="35"/>
        <v>7.6895971250314277E-2</v>
      </c>
      <c r="T42" s="25">
        <f t="shared" si="35"/>
        <v>7.1115982054968788E-2</v>
      </c>
      <c r="U42" s="25">
        <f t="shared" si="35"/>
        <v>7.5249886181803116E-2</v>
      </c>
      <c r="V42" s="67"/>
      <c r="W42" s="67"/>
      <c r="X42" s="67"/>
      <c r="Y42" s="67"/>
      <c r="Z42" s="67"/>
      <c r="AA42" s="67"/>
    </row>
    <row r="43" spans="1:27" x14ac:dyDescent="0.25">
      <c r="A43" s="5" t="str">
        <f>VLOOKUP(B43,Nomes!$H$2:$J$79,3,FALSE)</f>
        <v>3200706</v>
      </c>
      <c r="B43" s="60" t="s">
        <v>56</v>
      </c>
      <c r="C43" s="100">
        <f t="shared" si="34"/>
        <v>0.18161277778109566</v>
      </c>
      <c r="D43" s="100">
        <f t="shared" si="34"/>
        <v>0.17547933111600605</v>
      </c>
      <c r="E43" s="31">
        <f t="shared" si="34"/>
        <v>0.18495454103659867</v>
      </c>
      <c r="F43" s="31">
        <f t="shared" si="34"/>
        <v>0.18457967757740107</v>
      </c>
      <c r="G43" s="31">
        <f t="shared" si="34"/>
        <v>0.1969028281081911</v>
      </c>
      <c r="H43" s="100">
        <f t="shared" si="34"/>
        <v>0.14991566796891928</v>
      </c>
      <c r="I43" s="100">
        <f t="shared" si="34"/>
        <v>0.13745520063749303</v>
      </c>
      <c r="J43" s="31">
        <f t="shared" si="34"/>
        <v>0.16509756764219355</v>
      </c>
      <c r="K43" s="31">
        <f t="shared" si="34"/>
        <v>0.16643210693442895</v>
      </c>
      <c r="L43" s="31">
        <f t="shared" si="34"/>
        <v>0.15440502183060525</v>
      </c>
      <c r="M43" s="31">
        <f t="shared" si="35"/>
        <v>0.16650466441633813</v>
      </c>
      <c r="N43" s="31">
        <f t="shared" si="35"/>
        <v>0.17723053456952645</v>
      </c>
      <c r="O43" s="31">
        <f t="shared" si="35"/>
        <v>0.16416783551235639</v>
      </c>
      <c r="P43" s="31">
        <f t="shared" si="35"/>
        <v>0.20728847900234598</v>
      </c>
      <c r="Q43" s="31">
        <f t="shared" si="35"/>
        <v>0.2379258432351114</v>
      </c>
      <c r="R43" s="31">
        <f t="shared" si="35"/>
        <v>0.23313106823086835</v>
      </c>
      <c r="S43" s="31">
        <f t="shared" si="35"/>
        <v>0.18070253017699736</v>
      </c>
      <c r="T43" s="31">
        <f t="shared" si="35"/>
        <v>0.1990338395215108</v>
      </c>
      <c r="U43" s="31">
        <f t="shared" si="35"/>
        <v>0.22864387307456815</v>
      </c>
      <c r="V43" s="67"/>
      <c r="W43" s="67"/>
      <c r="X43" s="67"/>
      <c r="Y43" s="67"/>
      <c r="Z43" s="67"/>
      <c r="AA43" s="67"/>
    </row>
    <row r="44" spans="1:27" x14ac:dyDescent="0.25">
      <c r="A44" s="5" t="str">
        <f>VLOOKUP(B44,Nomes!$H$2:$J$79,3,FALSE)</f>
        <v>3201209</v>
      </c>
      <c r="B44" s="59" t="s">
        <v>48</v>
      </c>
      <c r="C44" s="99">
        <f t="shared" si="34"/>
        <v>4.4153729278053104</v>
      </c>
      <c r="D44" s="99">
        <f t="shared" si="34"/>
        <v>4.3875780251029948</v>
      </c>
      <c r="E44" s="25">
        <f t="shared" si="34"/>
        <v>4.2398457155385003</v>
      </c>
      <c r="F44" s="25">
        <f t="shared" si="34"/>
        <v>3.9981256204465874</v>
      </c>
      <c r="G44" s="25">
        <f t="shared" si="34"/>
        <v>4.3017925891798159</v>
      </c>
      <c r="H44" s="99">
        <f t="shared" si="34"/>
        <v>3.7192210972258222</v>
      </c>
      <c r="I44" s="99">
        <f t="shared" si="34"/>
        <v>3.4003808841628569</v>
      </c>
      <c r="J44" s="25">
        <f t="shared" si="34"/>
        <v>4.152586795309765</v>
      </c>
      <c r="K44" s="25">
        <f t="shared" si="34"/>
        <v>3.7497272269823729</v>
      </c>
      <c r="L44" s="25">
        <f t="shared" si="34"/>
        <v>3.2830348471248438</v>
      </c>
      <c r="M44" s="25">
        <f t="shared" si="35"/>
        <v>3.4487191953244416</v>
      </c>
      <c r="N44" s="25">
        <f t="shared" si="35"/>
        <v>3.6151215099587115</v>
      </c>
      <c r="O44" s="25">
        <f t="shared" si="35"/>
        <v>3.8392988386916751</v>
      </c>
      <c r="P44" s="25">
        <f t="shared" si="35"/>
        <v>3.9838823074643996</v>
      </c>
      <c r="Q44" s="25">
        <f t="shared" si="35"/>
        <v>4.4139762179451623</v>
      </c>
      <c r="R44" s="25">
        <f t="shared" si="35"/>
        <v>4.1953176199912106</v>
      </c>
      <c r="S44" s="25">
        <f t="shared" si="35"/>
        <v>3.5301986833892753</v>
      </c>
      <c r="T44" s="25">
        <f t="shared" si="35"/>
        <v>3.5822303267611799</v>
      </c>
      <c r="U44" s="25">
        <f t="shared" si="35"/>
        <v>3.8385655029570165</v>
      </c>
      <c r="V44" s="67"/>
      <c r="W44" s="67"/>
      <c r="X44" s="67"/>
      <c r="Y44" s="67"/>
      <c r="Z44" s="67"/>
      <c r="AA44" s="67"/>
    </row>
    <row r="45" spans="1:27" x14ac:dyDescent="0.25">
      <c r="A45" s="5" t="str">
        <f>VLOOKUP(B45,Nomes!$H$2:$J$79,3,FALSE)</f>
        <v>3201407</v>
      </c>
      <c r="B45" s="60" t="s">
        <v>73</v>
      </c>
      <c r="C45" s="100">
        <f t="shared" si="34"/>
        <v>0.51088789831570369</v>
      </c>
      <c r="D45" s="100">
        <f t="shared" si="34"/>
        <v>0.50293304669362771</v>
      </c>
      <c r="E45" s="31">
        <f t="shared" si="34"/>
        <v>0.48783225023728871</v>
      </c>
      <c r="F45" s="31">
        <f t="shared" si="34"/>
        <v>0.48752525152593645</v>
      </c>
      <c r="G45" s="31">
        <f t="shared" si="34"/>
        <v>0.52228732989172866</v>
      </c>
      <c r="H45" s="100">
        <f t="shared" si="34"/>
        <v>0.46834891713805016</v>
      </c>
      <c r="I45" s="100">
        <f t="shared" si="34"/>
        <v>0.43090247432972528</v>
      </c>
      <c r="J45" s="31">
        <f t="shared" si="34"/>
        <v>0.50195546528360935</v>
      </c>
      <c r="K45" s="31">
        <f t="shared" si="34"/>
        <v>0.54322942242156835</v>
      </c>
      <c r="L45" s="31">
        <f t="shared" si="34"/>
        <v>0.47754328052621542</v>
      </c>
      <c r="M45" s="31">
        <f t="shared" si="35"/>
        <v>0.50020233728313823</v>
      </c>
      <c r="N45" s="31">
        <f t="shared" si="35"/>
        <v>0.53852376198433116</v>
      </c>
      <c r="O45" s="31">
        <f t="shared" si="35"/>
        <v>0.51633130591265453</v>
      </c>
      <c r="P45" s="31">
        <f t="shared" si="35"/>
        <v>0.65238700383700821</v>
      </c>
      <c r="Q45" s="31">
        <f t="shared" si="35"/>
        <v>0.8126542307775988</v>
      </c>
      <c r="R45" s="31">
        <f t="shared" si="35"/>
        <v>0.76171493079196939</v>
      </c>
      <c r="S45" s="31">
        <f t="shared" si="35"/>
        <v>0.64077096074220863</v>
      </c>
      <c r="T45" s="31">
        <f t="shared" si="35"/>
        <v>0.66418972019986688</v>
      </c>
      <c r="U45" s="31">
        <f t="shared" si="35"/>
        <v>0.79303525035366706</v>
      </c>
      <c r="V45" s="67"/>
      <c r="W45" s="67"/>
      <c r="X45" s="67"/>
      <c r="Y45" s="67"/>
      <c r="Z45" s="67"/>
      <c r="AA45" s="67"/>
    </row>
    <row r="46" spans="1:27" x14ac:dyDescent="0.25">
      <c r="A46" s="5" t="str">
        <f>VLOOKUP(B46,Nomes!$H$2:$J$79,3,FALSE)</f>
        <v>3203403</v>
      </c>
      <c r="B46" s="59" t="s">
        <v>133</v>
      </c>
      <c r="C46" s="99">
        <f t="shared" si="34"/>
        <v>0.37159152209869378</v>
      </c>
      <c r="D46" s="99">
        <f t="shared" si="34"/>
        <v>0.35099790509659573</v>
      </c>
      <c r="E46" s="25">
        <f t="shared" si="34"/>
        <v>0.32437054064415943</v>
      </c>
      <c r="F46" s="25">
        <f t="shared" si="34"/>
        <v>0.30309145260188886</v>
      </c>
      <c r="G46" s="25">
        <f t="shared" si="34"/>
        <v>0.31195968759092135</v>
      </c>
      <c r="H46" s="99">
        <f t="shared" si="34"/>
        <v>0.28848500209024758</v>
      </c>
      <c r="I46" s="99">
        <f t="shared" si="34"/>
        <v>0.2729097814512354</v>
      </c>
      <c r="J46" s="25">
        <f t="shared" si="34"/>
        <v>0.33547481881338748</v>
      </c>
      <c r="K46" s="25">
        <f t="shared" si="34"/>
        <v>0.29470818359230927</v>
      </c>
      <c r="L46" s="25">
        <f t="shared" si="34"/>
        <v>0.30521990436245511</v>
      </c>
      <c r="M46" s="25">
        <f t="shared" si="35"/>
        <v>0.29579796557002547</v>
      </c>
      <c r="N46" s="25">
        <f t="shared" si="35"/>
        <v>0.31306550457999771</v>
      </c>
      <c r="O46" s="25">
        <f t="shared" si="35"/>
        <v>0.31801583580817272</v>
      </c>
      <c r="P46" s="25">
        <f t="shared" si="35"/>
        <v>0.37045316402407852</v>
      </c>
      <c r="Q46" s="25">
        <f t="shared" si="35"/>
        <v>0.41231827272500593</v>
      </c>
      <c r="R46" s="25">
        <f t="shared" si="35"/>
        <v>0.40913009755872221</v>
      </c>
      <c r="S46" s="25">
        <f t="shared" si="35"/>
        <v>0.31745218421689297</v>
      </c>
      <c r="T46" s="25">
        <f t="shared" si="35"/>
        <v>0.32114941335821223</v>
      </c>
      <c r="U46" s="25">
        <f t="shared" si="35"/>
        <v>0.35390917453125698</v>
      </c>
      <c r="V46" s="67"/>
      <c r="W46" s="67"/>
      <c r="X46" s="67"/>
      <c r="Y46" s="67"/>
      <c r="Z46" s="67"/>
      <c r="AA46" s="67"/>
    </row>
    <row r="47" spans="1:27" x14ac:dyDescent="0.25">
      <c r="A47" s="5" t="str">
        <f>VLOOKUP(B47,Nomes!$H$2:$J$79,3,FALSE)</f>
        <v>3203809</v>
      </c>
      <c r="B47" s="60" t="s">
        <v>142</v>
      </c>
      <c r="C47" s="100">
        <f t="shared" si="34"/>
        <v>0.13610041662443106</v>
      </c>
      <c r="D47" s="100">
        <f t="shared" si="34"/>
        <v>0.13402674330984607</v>
      </c>
      <c r="E47" s="31">
        <f t="shared" si="34"/>
        <v>0.12341415765709025</v>
      </c>
      <c r="F47" s="31">
        <f t="shared" si="34"/>
        <v>0.12185227347407787</v>
      </c>
      <c r="G47" s="31">
        <f t="shared" si="34"/>
        <v>0.12550501290228813</v>
      </c>
      <c r="H47" s="100">
        <f t="shared" si="34"/>
        <v>0.12052639215883085</v>
      </c>
      <c r="I47" s="100">
        <f t="shared" si="34"/>
        <v>0.11095837979977949</v>
      </c>
      <c r="J47" s="31">
        <f t="shared" si="34"/>
        <v>0.13076181362841829</v>
      </c>
      <c r="K47" s="31">
        <f t="shared" si="34"/>
        <v>0.11965928439279011</v>
      </c>
      <c r="L47" s="31">
        <f t="shared" si="34"/>
        <v>0.11276067172067405</v>
      </c>
      <c r="M47" s="31">
        <f t="shared" si="35"/>
        <v>0.11595170034375676</v>
      </c>
      <c r="N47" s="31">
        <f t="shared" si="35"/>
        <v>0.11846746677474698</v>
      </c>
      <c r="O47" s="31">
        <f t="shared" si="35"/>
        <v>0.11446192267933256</v>
      </c>
      <c r="P47" s="31">
        <f t="shared" si="35"/>
        <v>0.12995586552924837</v>
      </c>
      <c r="Q47" s="31">
        <f t="shared" si="35"/>
        <v>0.15503438832584879</v>
      </c>
      <c r="R47" s="31">
        <f t="shared" si="35"/>
        <v>0.17210158711994553</v>
      </c>
      <c r="S47" s="31">
        <f t="shared" si="35"/>
        <v>0.13708061362127236</v>
      </c>
      <c r="T47" s="31">
        <f t="shared" si="35"/>
        <v>0.1437489599724272</v>
      </c>
      <c r="U47" s="31">
        <f t="shared" si="35"/>
        <v>0.14625576148932481</v>
      </c>
      <c r="V47" s="67"/>
      <c r="W47" s="67"/>
      <c r="X47" s="67"/>
      <c r="Y47" s="67"/>
      <c r="Z47" s="67"/>
      <c r="AA47" s="67"/>
    </row>
    <row r="48" spans="1:27" x14ac:dyDescent="0.25">
      <c r="A48" s="5" t="str">
        <f>VLOOKUP(B48,Nomes!$H$2:$J$79,3,FALSE)</f>
        <v>3205036</v>
      </c>
      <c r="B48" s="59" t="s">
        <v>179</v>
      </c>
      <c r="C48" s="99">
        <f t="shared" si="34"/>
        <v>0.28030612468096849</v>
      </c>
      <c r="D48" s="99">
        <f t="shared" si="34"/>
        <v>0.28674902652731604</v>
      </c>
      <c r="E48" s="25">
        <f t="shared" si="34"/>
        <v>0.28363876533175514</v>
      </c>
      <c r="F48" s="25">
        <f t="shared" si="34"/>
        <v>0.28830944890152405</v>
      </c>
      <c r="G48" s="25">
        <f t="shared" si="34"/>
        <v>0.31039693872112256</v>
      </c>
      <c r="H48" s="99">
        <f t="shared" si="34"/>
        <v>0.2606685638081816</v>
      </c>
      <c r="I48" s="99">
        <f t="shared" si="34"/>
        <v>0.23459928855557666</v>
      </c>
      <c r="J48" s="25">
        <f t="shared" si="34"/>
        <v>0.25477885709200154</v>
      </c>
      <c r="K48" s="25">
        <f t="shared" si="34"/>
        <v>0.28095301554594065</v>
      </c>
      <c r="L48" s="25">
        <f t="shared" si="34"/>
        <v>0.2355447390493334</v>
      </c>
      <c r="M48" s="25">
        <f t="shared" si="35"/>
        <v>0.2574001323783684</v>
      </c>
      <c r="N48" s="25">
        <f t="shared" si="35"/>
        <v>0.25968586390681081</v>
      </c>
      <c r="O48" s="25">
        <f t="shared" si="35"/>
        <v>0.25422559741920325</v>
      </c>
      <c r="P48" s="25">
        <f t="shared" si="35"/>
        <v>0.29045727974781005</v>
      </c>
      <c r="Q48" s="25">
        <f t="shared" si="35"/>
        <v>0.3497901688225592</v>
      </c>
      <c r="R48" s="25">
        <f t="shared" si="35"/>
        <v>0.33264087590734531</v>
      </c>
      <c r="S48" s="25">
        <f t="shared" si="35"/>
        <v>0.22017579418299654</v>
      </c>
      <c r="T48" s="25">
        <f t="shared" si="35"/>
        <v>0.24434887041470563</v>
      </c>
      <c r="U48" s="25">
        <f t="shared" si="35"/>
        <v>0.264775213851486</v>
      </c>
      <c r="V48" s="67"/>
      <c r="W48" s="67"/>
      <c r="X48" s="67"/>
      <c r="Y48" s="67"/>
      <c r="Z48" s="67"/>
      <c r="AA48" s="67"/>
    </row>
    <row r="49" spans="1:27" x14ac:dyDescent="0.25">
      <c r="A49" s="5"/>
      <c r="B49" s="63" t="s">
        <v>246</v>
      </c>
      <c r="C49" s="104">
        <f t="shared" ref="C49:J49" si="36">SUM(C50:C61)</f>
        <v>2.1097752070133793</v>
      </c>
      <c r="D49" s="104">
        <f t="shared" si="36"/>
        <v>2.0293076917343105</v>
      </c>
      <c r="E49" s="58">
        <f t="shared" si="36"/>
        <v>1.9260194056033781</v>
      </c>
      <c r="F49" s="58">
        <f t="shared" si="36"/>
        <v>1.7945845744266693</v>
      </c>
      <c r="G49" s="58">
        <f t="shared" si="36"/>
        <v>1.8941815590659421</v>
      </c>
      <c r="H49" s="104">
        <f t="shared" si="36"/>
        <v>1.7949436356180106</v>
      </c>
      <c r="I49" s="104">
        <f t="shared" si="36"/>
        <v>1.7023482164065014</v>
      </c>
      <c r="J49" s="58">
        <f t="shared" si="36"/>
        <v>1.9215652782454271</v>
      </c>
      <c r="K49" s="58">
        <f t="shared" ref="K49:L49" si="37">SUM(K50:K61)</f>
        <v>1.8078839418082735</v>
      </c>
      <c r="L49" s="58">
        <f t="shared" si="37"/>
        <v>1.7468964224524268</v>
      </c>
      <c r="M49" s="58">
        <f t="shared" ref="M49:O49" si="38">SUM(M50:M61)</f>
        <v>2.0112303842215686</v>
      </c>
      <c r="N49" s="58">
        <f t="shared" si="38"/>
        <v>1.9535989256998816</v>
      </c>
      <c r="O49" s="58">
        <f t="shared" si="38"/>
        <v>1.8908278280946602</v>
      </c>
      <c r="P49" s="58">
        <f t="shared" ref="P49:Q49" si="39">SUM(P50:P61)</f>
        <v>2.213545195165318</v>
      </c>
      <c r="Q49" s="58">
        <f t="shared" si="39"/>
        <v>2.8834848286512798</v>
      </c>
      <c r="R49" s="58">
        <f t="shared" ref="R49:S49" si="40">SUM(R50:R61)</f>
        <v>2.6455836114688531</v>
      </c>
      <c r="S49" s="58">
        <f t="shared" si="40"/>
        <v>2.2565079490980078</v>
      </c>
      <c r="T49" s="58">
        <f t="shared" ref="T49:U49" si="41">SUM(T50:T61)</f>
        <v>2.1562567024494186</v>
      </c>
      <c r="U49" s="58">
        <f t="shared" si="41"/>
        <v>2.505058508662132</v>
      </c>
      <c r="V49" s="67"/>
      <c r="W49" s="67"/>
      <c r="X49" s="67"/>
      <c r="Y49" s="67"/>
      <c r="Z49" s="67"/>
      <c r="AA49" s="67"/>
    </row>
    <row r="50" spans="1:27" x14ac:dyDescent="0.25">
      <c r="A50" s="5" t="str">
        <f>VLOOKUP(B50,Nomes!$H$2:$J$79,3,FALSE)</f>
        <v>3200201</v>
      </c>
      <c r="B50" s="59" t="s">
        <v>31</v>
      </c>
      <c r="C50" s="99">
        <f t="shared" ref="C50:L61" si="42">((VLOOKUP($A50&amp;C$9,Base,$I$5,FALSE)/1000)/C$98)*100</f>
        <v>0.34147215709992962</v>
      </c>
      <c r="D50" s="99">
        <f t="shared" si="42"/>
        <v>0.35990248830213456</v>
      </c>
      <c r="E50" s="25">
        <f t="shared" si="42"/>
        <v>0.33007284759145983</v>
      </c>
      <c r="F50" s="25">
        <f t="shared" si="42"/>
        <v>0.31265035696430665</v>
      </c>
      <c r="G50" s="25">
        <f t="shared" si="42"/>
        <v>0.32897434863812358</v>
      </c>
      <c r="H50" s="99">
        <f t="shared" si="42"/>
        <v>0.33337867758729811</v>
      </c>
      <c r="I50" s="99">
        <f t="shared" si="42"/>
        <v>0.29438181409609354</v>
      </c>
      <c r="J50" s="25">
        <f t="shared" si="42"/>
        <v>0.3295682686533043</v>
      </c>
      <c r="K50" s="25">
        <f t="shared" si="42"/>
        <v>0.31205507802470789</v>
      </c>
      <c r="L50" s="25">
        <f t="shared" si="42"/>
        <v>0.27906276795160134</v>
      </c>
      <c r="M50" s="25">
        <f t="shared" ref="M50:U61" si="43">((VLOOKUP($A50&amp;M$9,Base,$I$5,FALSE)/1000)/M$98)*100</f>
        <v>0.35578783697233674</v>
      </c>
      <c r="N50" s="25">
        <f t="shared" si="43"/>
        <v>0.36694453579789149</v>
      </c>
      <c r="O50" s="25">
        <f t="shared" si="43"/>
        <v>0.36086596298141538</v>
      </c>
      <c r="P50" s="25">
        <f t="shared" si="43"/>
        <v>0.3587084816727194</v>
      </c>
      <c r="Q50" s="25">
        <f t="shared" si="43"/>
        <v>0.44705393683746442</v>
      </c>
      <c r="R50" s="25">
        <f t="shared" si="43"/>
        <v>0.4272181252786047</v>
      </c>
      <c r="S50" s="25">
        <f t="shared" si="43"/>
        <v>0.34195231672074444</v>
      </c>
      <c r="T50" s="25">
        <f t="shared" si="43"/>
        <v>0.35212946544250073</v>
      </c>
      <c r="U50" s="25">
        <f t="shared" si="43"/>
        <v>0.36450054100123874</v>
      </c>
      <c r="V50" s="67"/>
      <c r="W50" s="67"/>
      <c r="X50" s="67"/>
      <c r="Y50" s="67"/>
      <c r="Z50" s="67"/>
      <c r="AA50" s="67"/>
    </row>
    <row r="51" spans="1:27" x14ac:dyDescent="0.25">
      <c r="A51" s="5" t="str">
        <f>VLOOKUP(B51,Nomes!$H$2:$J$79,3,FALSE)</f>
        <v>3201100</v>
      </c>
      <c r="B51" s="60" t="s">
        <v>63</v>
      </c>
      <c r="C51" s="100">
        <f t="shared" si="42"/>
        <v>0.12598409680184722</v>
      </c>
      <c r="D51" s="100">
        <f t="shared" si="42"/>
        <v>0.12343285456473169</v>
      </c>
      <c r="E51" s="31">
        <f t="shared" si="42"/>
        <v>0.11324701507011575</v>
      </c>
      <c r="F51" s="31">
        <f t="shared" si="42"/>
        <v>0.10025867050836663</v>
      </c>
      <c r="G51" s="31">
        <f t="shared" si="42"/>
        <v>9.7530089963166672E-2</v>
      </c>
      <c r="H51" s="100">
        <f t="shared" si="42"/>
        <v>9.4783475605457745E-2</v>
      </c>
      <c r="I51" s="100">
        <f t="shared" si="42"/>
        <v>8.9420415352385957E-2</v>
      </c>
      <c r="J51" s="31">
        <f t="shared" si="42"/>
        <v>9.6066112057666658E-2</v>
      </c>
      <c r="K51" s="31">
        <f t="shared" si="42"/>
        <v>9.1065723686597766E-2</v>
      </c>
      <c r="L51" s="31">
        <f t="shared" si="42"/>
        <v>7.9013154341193312E-2</v>
      </c>
      <c r="M51" s="31">
        <f t="shared" si="43"/>
        <v>8.322623862792447E-2</v>
      </c>
      <c r="N51" s="31">
        <f t="shared" si="43"/>
        <v>8.9613073736474924E-2</v>
      </c>
      <c r="O51" s="31">
        <f t="shared" si="43"/>
        <v>8.8418027476631939E-2</v>
      </c>
      <c r="P51" s="31">
        <f t="shared" si="43"/>
        <v>0.10179244674246116</v>
      </c>
      <c r="Q51" s="31">
        <f t="shared" si="43"/>
        <v>0.12257160492762445</v>
      </c>
      <c r="R51" s="31">
        <f t="shared" si="43"/>
        <v>0.12608183483477237</v>
      </c>
      <c r="S51" s="31">
        <f t="shared" si="43"/>
        <v>0.13186392544611308</v>
      </c>
      <c r="T51" s="31">
        <f t="shared" si="43"/>
        <v>0.11736522346723671</v>
      </c>
      <c r="U51" s="31">
        <f t="shared" si="43"/>
        <v>0.13080478421588665</v>
      </c>
      <c r="V51" s="67"/>
      <c r="W51" s="67"/>
      <c r="X51" s="67"/>
      <c r="Y51" s="67"/>
      <c r="Z51" s="67"/>
      <c r="AA51" s="67"/>
    </row>
    <row r="52" spans="1:27" x14ac:dyDescent="0.25">
      <c r="A52" s="5" t="str">
        <f>VLOOKUP(B52,Nomes!$H$2:$J$79,3,FALSE)</f>
        <v>3201803</v>
      </c>
      <c r="B52" s="59" t="s">
        <v>82</v>
      </c>
      <c r="C52" s="99">
        <f t="shared" si="42"/>
        <v>4.5506468146929713E-2</v>
      </c>
      <c r="D52" s="99">
        <f t="shared" si="42"/>
        <v>4.5512261988702125E-2</v>
      </c>
      <c r="E52" s="25">
        <f t="shared" si="42"/>
        <v>4.4293421497705522E-2</v>
      </c>
      <c r="F52" s="25">
        <f t="shared" si="42"/>
        <v>4.2603793400952175E-2</v>
      </c>
      <c r="G52" s="25">
        <f t="shared" si="42"/>
        <v>4.3795936727968138E-2</v>
      </c>
      <c r="H52" s="99">
        <f t="shared" si="42"/>
        <v>4.1752809338440805E-2</v>
      </c>
      <c r="I52" s="99">
        <f t="shared" si="42"/>
        <v>4.0195615892612134E-2</v>
      </c>
      <c r="J52" s="25">
        <f t="shared" si="42"/>
        <v>4.3650605416703153E-2</v>
      </c>
      <c r="K52" s="25">
        <f t="shared" si="42"/>
        <v>3.80700218891762E-2</v>
      </c>
      <c r="L52" s="25">
        <f t="shared" si="42"/>
        <v>3.8322477592288025E-2</v>
      </c>
      <c r="M52" s="25">
        <f t="shared" si="43"/>
        <v>3.9515956006229085E-2</v>
      </c>
      <c r="N52" s="25">
        <f t="shared" si="43"/>
        <v>4.0715368061872703E-2</v>
      </c>
      <c r="O52" s="25">
        <f t="shared" si="43"/>
        <v>3.8253790625829599E-2</v>
      </c>
      <c r="P52" s="25">
        <f t="shared" si="43"/>
        <v>4.4815751127138682E-2</v>
      </c>
      <c r="Q52" s="25">
        <f t="shared" si="43"/>
        <v>6.0607246279637851E-2</v>
      </c>
      <c r="R52" s="25">
        <f t="shared" si="43"/>
        <v>5.929815474896695E-2</v>
      </c>
      <c r="S52" s="25">
        <f t="shared" si="43"/>
        <v>4.9453175350344991E-2</v>
      </c>
      <c r="T52" s="25">
        <f t="shared" si="43"/>
        <v>4.4162802461672195E-2</v>
      </c>
      <c r="U52" s="25">
        <f t="shared" si="43"/>
        <v>4.9771322134230515E-2</v>
      </c>
      <c r="V52" s="67"/>
      <c r="W52" s="67"/>
      <c r="X52" s="67"/>
      <c r="Y52" s="67"/>
      <c r="Z52" s="67"/>
      <c r="AA52" s="67"/>
    </row>
    <row r="53" spans="1:27" x14ac:dyDescent="0.25">
      <c r="A53" s="5" t="str">
        <f>VLOOKUP(B53,Nomes!$H$2:$J$79,3,FALSE)</f>
        <v>3202009</v>
      </c>
      <c r="B53" s="60" t="s">
        <v>86</v>
      </c>
      <c r="C53" s="100">
        <f t="shared" si="42"/>
        <v>8.636068238277321E-2</v>
      </c>
      <c r="D53" s="100">
        <f t="shared" si="42"/>
        <v>8.8089773840779942E-2</v>
      </c>
      <c r="E53" s="31">
        <f t="shared" si="42"/>
        <v>7.9405159758073982E-2</v>
      </c>
      <c r="F53" s="31">
        <f t="shared" si="42"/>
        <v>7.6255248657637234E-2</v>
      </c>
      <c r="G53" s="31">
        <f t="shared" si="42"/>
        <v>7.8489004283125954E-2</v>
      </c>
      <c r="H53" s="100">
        <f t="shared" si="42"/>
        <v>6.5867532464552639E-2</v>
      </c>
      <c r="I53" s="100">
        <f t="shared" si="42"/>
        <v>5.833946091580456E-2</v>
      </c>
      <c r="J53" s="31">
        <f t="shared" si="42"/>
        <v>6.397794005978015E-2</v>
      </c>
      <c r="K53" s="31">
        <f t="shared" si="42"/>
        <v>6.3024407065057936E-2</v>
      </c>
      <c r="L53" s="31">
        <f t="shared" si="42"/>
        <v>5.8572909771816659E-2</v>
      </c>
      <c r="M53" s="31">
        <f t="shared" si="43"/>
        <v>7.4857404725139479E-2</v>
      </c>
      <c r="N53" s="31">
        <f t="shared" si="43"/>
        <v>8.0776755931152411E-2</v>
      </c>
      <c r="O53" s="31">
        <f t="shared" si="43"/>
        <v>7.3281816358750751E-2</v>
      </c>
      <c r="P53" s="31">
        <f t="shared" si="43"/>
        <v>9.7220438103531856E-2</v>
      </c>
      <c r="Q53" s="31">
        <f t="shared" si="43"/>
        <v>0.11653861375501808</v>
      </c>
      <c r="R53" s="31">
        <f t="shared" si="43"/>
        <v>0.11226831567056059</v>
      </c>
      <c r="S53" s="31">
        <f t="shared" si="43"/>
        <v>9.7175025310220167E-2</v>
      </c>
      <c r="T53" s="31">
        <f t="shared" si="43"/>
        <v>9.9579810019251813E-2</v>
      </c>
      <c r="U53" s="31">
        <f t="shared" si="43"/>
        <v>0.11978734524774784</v>
      </c>
      <c r="V53" s="67"/>
      <c r="W53" s="67"/>
      <c r="X53" s="67"/>
      <c r="Y53" s="67"/>
      <c r="Z53" s="67"/>
      <c r="AA53" s="67"/>
    </row>
    <row r="54" spans="1:27" x14ac:dyDescent="0.25">
      <c r="A54" s="5" t="str">
        <f>VLOOKUP(B54,Nomes!$H$2:$J$79,3,FALSE)</f>
        <v>3202306</v>
      </c>
      <c r="B54" s="59" t="s">
        <v>92</v>
      </c>
      <c r="C54" s="99">
        <f t="shared" si="42"/>
        <v>0.33089863732258123</v>
      </c>
      <c r="D54" s="99">
        <f t="shared" si="42"/>
        <v>0.33531535675849261</v>
      </c>
      <c r="E54" s="25">
        <f t="shared" si="42"/>
        <v>0.31587681071419538</v>
      </c>
      <c r="F54" s="25">
        <f t="shared" si="42"/>
        <v>0.29489008125316946</v>
      </c>
      <c r="G54" s="25">
        <f t="shared" si="42"/>
        <v>0.30140413266514737</v>
      </c>
      <c r="H54" s="99">
        <f t="shared" si="42"/>
        <v>0.28692730343954681</v>
      </c>
      <c r="I54" s="99">
        <f t="shared" si="42"/>
        <v>0.27501119726983647</v>
      </c>
      <c r="J54" s="25">
        <f t="shared" si="42"/>
        <v>0.34632563562744295</v>
      </c>
      <c r="K54" s="25">
        <f t="shared" si="42"/>
        <v>0.30195515742784829</v>
      </c>
      <c r="L54" s="25">
        <f t="shared" si="42"/>
        <v>0.28760650522900122</v>
      </c>
      <c r="M54" s="25">
        <f t="shared" si="43"/>
        <v>0.3351799941286765</v>
      </c>
      <c r="N54" s="25">
        <f t="shared" si="43"/>
        <v>0.32127106977890452</v>
      </c>
      <c r="O54" s="25">
        <f t="shared" si="43"/>
        <v>0.34626313579890405</v>
      </c>
      <c r="P54" s="25">
        <f t="shared" si="43"/>
        <v>0.41856271461418232</v>
      </c>
      <c r="Q54" s="25">
        <f t="shared" si="43"/>
        <v>0.51951132759549246</v>
      </c>
      <c r="R54" s="25">
        <f t="shared" si="43"/>
        <v>0.46336622126715749</v>
      </c>
      <c r="S54" s="25">
        <f t="shared" si="43"/>
        <v>0.39378284551988979</v>
      </c>
      <c r="T54" s="25">
        <f t="shared" si="43"/>
        <v>0.37764186057249488</v>
      </c>
      <c r="U54" s="25">
        <f t="shared" si="43"/>
        <v>0.40500770729665991</v>
      </c>
      <c r="V54" s="67"/>
      <c r="W54" s="67"/>
      <c r="X54" s="67"/>
      <c r="Y54" s="67"/>
      <c r="Z54" s="67"/>
      <c r="AA54" s="67"/>
    </row>
    <row r="55" spans="1:27" x14ac:dyDescent="0.25">
      <c r="A55" s="5" t="str">
        <f>VLOOKUP(B55,Nomes!$H$2:$J$79,3,FALSE)</f>
        <v>3202454</v>
      </c>
      <c r="B55" s="60" t="s">
        <v>95</v>
      </c>
      <c r="C55" s="100">
        <f t="shared" si="42"/>
        <v>0.21137620721006917</v>
      </c>
      <c r="D55" s="100">
        <f t="shared" si="42"/>
        <v>0.17697757159042232</v>
      </c>
      <c r="E55" s="31">
        <f t="shared" si="42"/>
        <v>0.17254855392342519</v>
      </c>
      <c r="F55" s="31">
        <f t="shared" si="42"/>
        <v>0.17751044010256964</v>
      </c>
      <c r="G55" s="31">
        <f t="shared" si="42"/>
        <v>0.19793193620665142</v>
      </c>
      <c r="H55" s="100">
        <f t="shared" si="42"/>
        <v>0.17400098378874065</v>
      </c>
      <c r="I55" s="100">
        <f t="shared" si="42"/>
        <v>0.17240106316220222</v>
      </c>
      <c r="J55" s="31">
        <f t="shared" si="42"/>
        <v>0.20394352570182731</v>
      </c>
      <c r="K55" s="31">
        <f t="shared" si="42"/>
        <v>0.19703144807978676</v>
      </c>
      <c r="L55" s="31">
        <f t="shared" si="42"/>
        <v>0.18980204318744842</v>
      </c>
      <c r="M55" s="31">
        <f t="shared" si="43"/>
        <v>0.1986055909380661</v>
      </c>
      <c r="N55" s="31">
        <f t="shared" si="43"/>
        <v>0.20433234227811942</v>
      </c>
      <c r="O55" s="31">
        <f t="shared" si="43"/>
        <v>0.18446131017759285</v>
      </c>
      <c r="P55" s="31">
        <f t="shared" si="43"/>
        <v>0.22870909637149112</v>
      </c>
      <c r="Q55" s="31">
        <f t="shared" si="43"/>
        <v>0.30181088836145314</v>
      </c>
      <c r="R55" s="31">
        <f t="shared" si="43"/>
        <v>0.28064671641165934</v>
      </c>
      <c r="S55" s="31">
        <f t="shared" si="43"/>
        <v>0.24267477802098195</v>
      </c>
      <c r="T55" s="31">
        <f t="shared" si="43"/>
        <v>0.22968211904434943</v>
      </c>
      <c r="U55" s="31">
        <f t="shared" si="43"/>
        <v>0.27201456177093281</v>
      </c>
      <c r="V55" s="67"/>
      <c r="W55" s="67"/>
      <c r="X55" s="67"/>
      <c r="Y55" s="67"/>
      <c r="Z55" s="67"/>
      <c r="AA55" s="67"/>
    </row>
    <row r="56" spans="1:27" x14ac:dyDescent="0.25">
      <c r="A56" s="5" t="str">
        <f>VLOOKUP(B56,Nomes!$H$2:$J$79,3,FALSE)</f>
        <v>3202553</v>
      </c>
      <c r="B56" s="59" t="s">
        <v>99</v>
      </c>
      <c r="C56" s="99">
        <f t="shared" si="42"/>
        <v>8.1473114751720921E-2</v>
      </c>
      <c r="D56" s="99">
        <f t="shared" si="42"/>
        <v>8.232844287993446E-2</v>
      </c>
      <c r="E56" s="25">
        <f t="shared" si="42"/>
        <v>7.9840929963525334E-2</v>
      </c>
      <c r="F56" s="25">
        <f t="shared" si="42"/>
        <v>7.5403007074972828E-2</v>
      </c>
      <c r="G56" s="25">
        <f t="shared" si="42"/>
        <v>8.0573931977761262E-2</v>
      </c>
      <c r="H56" s="99">
        <f t="shared" si="42"/>
        <v>7.7713503666783312E-2</v>
      </c>
      <c r="I56" s="99">
        <f t="shared" si="42"/>
        <v>7.4200368553174925E-2</v>
      </c>
      <c r="J56" s="25">
        <f t="shared" si="42"/>
        <v>7.7553263370819983E-2</v>
      </c>
      <c r="K56" s="25">
        <f t="shared" si="42"/>
        <v>7.7195881306974037E-2</v>
      </c>
      <c r="L56" s="25">
        <f t="shared" si="42"/>
        <v>7.3310194870294706E-2</v>
      </c>
      <c r="M56" s="25">
        <f t="shared" si="43"/>
        <v>8.209495798398718E-2</v>
      </c>
      <c r="N56" s="25">
        <f t="shared" si="43"/>
        <v>7.5823009309290063E-2</v>
      </c>
      <c r="O56" s="25">
        <f t="shared" si="43"/>
        <v>7.6452928406888582E-2</v>
      </c>
      <c r="P56" s="25">
        <f t="shared" si="43"/>
        <v>9.1946019198342874E-2</v>
      </c>
      <c r="Q56" s="25">
        <f t="shared" si="43"/>
        <v>0.14157366654316797</v>
      </c>
      <c r="R56" s="25">
        <f t="shared" si="43"/>
        <v>0.12908302169297364</v>
      </c>
      <c r="S56" s="25">
        <f t="shared" si="43"/>
        <v>8.6199437091204881E-2</v>
      </c>
      <c r="T56" s="25">
        <f t="shared" si="43"/>
        <v>8.16061036746593E-2</v>
      </c>
      <c r="U56" s="25">
        <f t="shared" si="43"/>
        <v>0.11290972918104145</v>
      </c>
      <c r="V56" s="67"/>
      <c r="W56" s="67"/>
      <c r="X56" s="67"/>
      <c r="Y56" s="67"/>
      <c r="Z56" s="67"/>
      <c r="AA56" s="67"/>
    </row>
    <row r="57" spans="1:27" x14ac:dyDescent="0.25">
      <c r="A57" s="5" t="str">
        <f>VLOOKUP(B57,Nomes!$H$2:$J$79,3,FALSE)</f>
        <v>3202652</v>
      </c>
      <c r="B57" s="60" t="s">
        <v>103</v>
      </c>
      <c r="C57" s="100">
        <f t="shared" si="42"/>
        <v>0.12575086448996192</v>
      </c>
      <c r="D57" s="100">
        <f t="shared" si="42"/>
        <v>0.1077250929478796</v>
      </c>
      <c r="E57" s="31">
        <f t="shared" si="42"/>
        <v>0.11924665439892509</v>
      </c>
      <c r="F57" s="31">
        <f t="shared" si="42"/>
        <v>0.10827923382314443</v>
      </c>
      <c r="G57" s="31">
        <f t="shared" si="42"/>
        <v>0.12068160211175204</v>
      </c>
      <c r="H57" s="100">
        <f t="shared" si="42"/>
        <v>0.10894282816351045</v>
      </c>
      <c r="I57" s="100">
        <f t="shared" si="42"/>
        <v>0.10191458695142655</v>
      </c>
      <c r="J57" s="31">
        <f t="shared" si="42"/>
        <v>0.10576859273416953</v>
      </c>
      <c r="K57" s="31">
        <f t="shared" si="42"/>
        <v>0.1100906033790794</v>
      </c>
      <c r="L57" s="31">
        <f t="shared" si="42"/>
        <v>0.13827693984428663</v>
      </c>
      <c r="M57" s="31">
        <f t="shared" si="43"/>
        <v>0.13623759784640541</v>
      </c>
      <c r="N57" s="31">
        <f t="shared" si="43"/>
        <v>0.12679690134814758</v>
      </c>
      <c r="O57" s="31">
        <f t="shared" si="43"/>
        <v>0.11489992037980087</v>
      </c>
      <c r="P57" s="31">
        <f t="shared" si="43"/>
        <v>0.13849949472360007</v>
      </c>
      <c r="Q57" s="31">
        <f t="shared" si="43"/>
        <v>0.21336327086225698</v>
      </c>
      <c r="R57" s="31">
        <f t="shared" si="43"/>
        <v>0.17072506342491076</v>
      </c>
      <c r="S57" s="31">
        <f t="shared" si="43"/>
        <v>0.15456895138521126</v>
      </c>
      <c r="T57" s="31">
        <f t="shared" si="43"/>
        <v>0.12502216577179229</v>
      </c>
      <c r="U57" s="31">
        <f t="shared" si="43"/>
        <v>0.18539186754141834</v>
      </c>
      <c r="V57" s="67"/>
      <c r="W57" s="67"/>
      <c r="X57" s="67"/>
      <c r="Y57" s="67"/>
      <c r="Z57" s="67"/>
      <c r="AA57" s="67"/>
    </row>
    <row r="58" spans="1:27" x14ac:dyDescent="0.25">
      <c r="A58" s="5" t="str">
        <f>VLOOKUP(B58,Nomes!$H$2:$J$79,3,FALSE)</f>
        <v>3203007</v>
      </c>
      <c r="B58" s="59" t="s">
        <v>114</v>
      </c>
      <c r="C58" s="99">
        <f t="shared" si="42"/>
        <v>0.30723728638227521</v>
      </c>
      <c r="D58" s="99">
        <f t="shared" si="42"/>
        <v>0.28628416245086219</v>
      </c>
      <c r="E58" s="25">
        <f t="shared" si="42"/>
        <v>0.29510408246925501</v>
      </c>
      <c r="F58" s="25">
        <f t="shared" si="42"/>
        <v>0.25902181193045848</v>
      </c>
      <c r="G58" s="25">
        <f t="shared" si="42"/>
        <v>0.29181932492811485</v>
      </c>
      <c r="H58" s="99">
        <f t="shared" si="42"/>
        <v>0.26204314518376637</v>
      </c>
      <c r="I58" s="99">
        <f t="shared" si="42"/>
        <v>0.25637994295916683</v>
      </c>
      <c r="J58" s="25">
        <f t="shared" si="42"/>
        <v>0.27855031595094315</v>
      </c>
      <c r="K58" s="25">
        <f t="shared" si="42"/>
        <v>0.25068748409482877</v>
      </c>
      <c r="L58" s="25">
        <f t="shared" si="42"/>
        <v>0.2581717430183369</v>
      </c>
      <c r="M58" s="25">
        <f t="shared" si="43"/>
        <v>0.28231741380302916</v>
      </c>
      <c r="N58" s="25">
        <f t="shared" si="43"/>
        <v>0.27298932916301288</v>
      </c>
      <c r="O58" s="25">
        <f t="shared" si="43"/>
        <v>0.26205104710723237</v>
      </c>
      <c r="P58" s="25">
        <f t="shared" si="43"/>
        <v>0.31010063330742327</v>
      </c>
      <c r="Q58" s="25">
        <f t="shared" si="43"/>
        <v>0.39396019565638229</v>
      </c>
      <c r="R58" s="25">
        <f t="shared" si="43"/>
        <v>0.36306918740228111</v>
      </c>
      <c r="S58" s="25">
        <f t="shared" si="43"/>
        <v>0.31913625375123178</v>
      </c>
      <c r="T58" s="25">
        <f t="shared" si="43"/>
        <v>0.3079358531103939</v>
      </c>
      <c r="U58" s="25">
        <f t="shared" si="43"/>
        <v>0.38388882672482133</v>
      </c>
      <c r="V58" s="67"/>
      <c r="W58" s="67"/>
      <c r="X58" s="67"/>
      <c r="Y58" s="67"/>
      <c r="Z58" s="67"/>
      <c r="AA58" s="67"/>
    </row>
    <row r="59" spans="1:27" x14ac:dyDescent="0.25">
      <c r="A59" s="5" t="str">
        <f>VLOOKUP(B59,Nomes!$H$2:$J$79,3,FALSE)</f>
        <v>3203106</v>
      </c>
      <c r="B59" s="60" t="s">
        <v>118</v>
      </c>
      <c r="C59" s="100">
        <f t="shared" si="42"/>
        <v>0.12301682961152086</v>
      </c>
      <c r="D59" s="100">
        <f t="shared" si="42"/>
        <v>0.11214331473891556</v>
      </c>
      <c r="E59" s="31">
        <f t="shared" si="42"/>
        <v>0.10205014222498371</v>
      </c>
      <c r="F59" s="31">
        <f t="shared" si="42"/>
        <v>9.7070917916825525E-2</v>
      </c>
      <c r="G59" s="31">
        <f t="shared" si="42"/>
        <v>9.5072796770559548E-2</v>
      </c>
      <c r="H59" s="100">
        <f t="shared" si="42"/>
        <v>9.4642430000738215E-2</v>
      </c>
      <c r="I59" s="100">
        <f t="shared" si="42"/>
        <v>8.8352411979495088E-2</v>
      </c>
      <c r="J59" s="31">
        <f t="shared" si="42"/>
        <v>0.10649483037087108</v>
      </c>
      <c r="K59" s="31">
        <f t="shared" si="42"/>
        <v>0.10261991442991969</v>
      </c>
      <c r="L59" s="31">
        <f t="shared" si="42"/>
        <v>8.7378733729863794E-2</v>
      </c>
      <c r="M59" s="31">
        <f t="shared" si="43"/>
        <v>0.10501104952225322</v>
      </c>
      <c r="N59" s="31">
        <f t="shared" si="43"/>
        <v>9.6942873666358981E-2</v>
      </c>
      <c r="O59" s="31">
        <f t="shared" si="43"/>
        <v>8.8768577053588898E-2</v>
      </c>
      <c r="P59" s="31">
        <f t="shared" si="43"/>
        <v>0.10330046753147222</v>
      </c>
      <c r="Q59" s="31">
        <f t="shared" si="43"/>
        <v>0.12321255738055958</v>
      </c>
      <c r="R59" s="31">
        <f t="shared" si="43"/>
        <v>0.12451130750425311</v>
      </c>
      <c r="S59" s="31">
        <f t="shared" si="43"/>
        <v>9.9715131576636529E-2</v>
      </c>
      <c r="T59" s="31">
        <f t="shared" si="43"/>
        <v>0.10284700179625667</v>
      </c>
      <c r="U59" s="31">
        <f t="shared" si="43"/>
        <v>0.10784198295901445</v>
      </c>
      <c r="V59" s="67"/>
      <c r="W59" s="67"/>
      <c r="X59" s="67"/>
      <c r="Y59" s="67"/>
      <c r="Z59" s="67"/>
      <c r="AA59" s="67"/>
    </row>
    <row r="60" spans="1:27" x14ac:dyDescent="0.25">
      <c r="A60" s="5" t="str">
        <f>VLOOKUP(B60,Nomes!$H$2:$J$79,3,FALSE)</f>
        <v>3203700</v>
      </c>
      <c r="B60" s="59" t="s">
        <v>140</v>
      </c>
      <c r="C60" s="99">
        <f t="shared" si="42"/>
        <v>0.2023691078327732</v>
      </c>
      <c r="D60" s="99">
        <f t="shared" si="42"/>
        <v>0.18209817688666047</v>
      </c>
      <c r="E60" s="25">
        <f t="shared" si="42"/>
        <v>0.16051666227930261</v>
      </c>
      <c r="F60" s="25">
        <f t="shared" si="42"/>
        <v>0.15500748227389122</v>
      </c>
      <c r="G60" s="25">
        <f t="shared" si="42"/>
        <v>0.16205273487863073</v>
      </c>
      <c r="H60" s="99">
        <f t="shared" si="42"/>
        <v>0.16376751980907597</v>
      </c>
      <c r="I60" s="99">
        <f t="shared" si="42"/>
        <v>0.16755938202919998</v>
      </c>
      <c r="J60" s="25">
        <f t="shared" si="42"/>
        <v>0.17548502199361438</v>
      </c>
      <c r="K60" s="25">
        <f t="shared" si="42"/>
        <v>0.17008644710762991</v>
      </c>
      <c r="L60" s="25">
        <f t="shared" si="42"/>
        <v>0.15078740466992993</v>
      </c>
      <c r="M60" s="25">
        <f t="shared" si="43"/>
        <v>0.16823609783379795</v>
      </c>
      <c r="N60" s="25">
        <f t="shared" si="43"/>
        <v>0.17635757895162171</v>
      </c>
      <c r="O60" s="25">
        <f t="shared" si="43"/>
        <v>0.16633398483267783</v>
      </c>
      <c r="P60" s="25">
        <f t="shared" si="43"/>
        <v>0.20797519214221377</v>
      </c>
      <c r="Q60" s="25">
        <f t="shared" si="43"/>
        <v>0.28247101779625189</v>
      </c>
      <c r="R60" s="25">
        <f t="shared" si="43"/>
        <v>0.24450303576948321</v>
      </c>
      <c r="S60" s="25">
        <f t="shared" si="43"/>
        <v>0.22212278289390538</v>
      </c>
      <c r="T60" s="25">
        <f t="shared" si="43"/>
        <v>0.19939085279045568</v>
      </c>
      <c r="U60" s="25">
        <f t="shared" si="43"/>
        <v>0.24815383085401724</v>
      </c>
      <c r="V60" s="67"/>
      <c r="W60" s="67"/>
      <c r="X60" s="67"/>
      <c r="Y60" s="67"/>
      <c r="Z60" s="67"/>
      <c r="AA60" s="67"/>
    </row>
    <row r="61" spans="1:27" x14ac:dyDescent="0.25">
      <c r="A61" s="5" t="str">
        <f>VLOOKUP(B61,Nomes!$H$2:$J$79,3,FALSE)</f>
        <v>3204807</v>
      </c>
      <c r="B61" s="60" t="s">
        <v>170</v>
      </c>
      <c r="C61" s="100">
        <f t="shared" si="42"/>
        <v>0.12832975498099725</v>
      </c>
      <c r="D61" s="100">
        <f t="shared" si="42"/>
        <v>0.12949819478479516</v>
      </c>
      <c r="E61" s="100">
        <f t="shared" si="42"/>
        <v>0.11381712571241051</v>
      </c>
      <c r="F61" s="100">
        <f t="shared" si="42"/>
        <v>9.5633530520374987E-2</v>
      </c>
      <c r="G61" s="100">
        <f t="shared" si="42"/>
        <v>9.5855719914940643E-2</v>
      </c>
      <c r="H61" s="100">
        <f t="shared" si="42"/>
        <v>9.1123426570099308E-2</v>
      </c>
      <c r="I61" s="100">
        <f t="shared" si="42"/>
        <v>8.419195724510288E-2</v>
      </c>
      <c r="J61" s="100">
        <f t="shared" si="42"/>
        <v>9.4181166308284048E-2</v>
      </c>
      <c r="K61" s="100">
        <f t="shared" si="42"/>
        <v>9.40017753166668E-2</v>
      </c>
      <c r="L61" s="100">
        <f t="shared" si="42"/>
        <v>0.10659154824636569</v>
      </c>
      <c r="M61" s="100">
        <f t="shared" si="43"/>
        <v>0.15016024583372325</v>
      </c>
      <c r="N61" s="100">
        <f t="shared" si="43"/>
        <v>0.10103608767703529</v>
      </c>
      <c r="O61" s="100">
        <f t="shared" si="43"/>
        <v>9.0777326895346649E-2</v>
      </c>
      <c r="P61" s="100">
        <f t="shared" si="43"/>
        <v>0.11191445963074149</v>
      </c>
      <c r="Q61" s="100">
        <f t="shared" si="43"/>
        <v>0.16081050265597091</v>
      </c>
      <c r="R61" s="100">
        <f t="shared" si="43"/>
        <v>0.14481262746322965</v>
      </c>
      <c r="S61" s="100">
        <f t="shared" si="43"/>
        <v>0.11786332603152319</v>
      </c>
      <c r="T61" s="100">
        <f t="shared" si="43"/>
        <v>0.11889344429835502</v>
      </c>
      <c r="U61" s="100">
        <f t="shared" si="43"/>
        <v>0.1249860097351228</v>
      </c>
      <c r="V61" s="67"/>
      <c r="W61" s="67"/>
      <c r="X61" s="67"/>
      <c r="Y61" s="67"/>
      <c r="Z61" s="67"/>
      <c r="AA61" s="67"/>
    </row>
    <row r="62" spans="1:27" x14ac:dyDescent="0.25">
      <c r="A62" s="5"/>
      <c r="B62" s="62" t="s">
        <v>248</v>
      </c>
      <c r="C62" s="103">
        <f t="shared" ref="C62:J62" si="44">SUM(C63:C68)</f>
        <v>9.766943963785085</v>
      </c>
      <c r="D62" s="103">
        <f t="shared" si="44"/>
        <v>10.659096216868681</v>
      </c>
      <c r="E62" s="61">
        <f t="shared" si="44"/>
        <v>9.0998552558417671</v>
      </c>
      <c r="F62" s="61">
        <f t="shared" si="44"/>
        <v>9.5304335399944478</v>
      </c>
      <c r="G62" s="61">
        <f t="shared" si="44"/>
        <v>11.274403901952903</v>
      </c>
      <c r="H62" s="103">
        <f t="shared" si="44"/>
        <v>11.425025815986817</v>
      </c>
      <c r="I62" s="103">
        <f t="shared" si="44"/>
        <v>12.195803957727998</v>
      </c>
      <c r="J62" s="61">
        <f t="shared" si="44"/>
        <v>10.48960987189238</v>
      </c>
      <c r="K62" s="61">
        <f t="shared" ref="K62:L62" si="45">SUM(K63:K68)</f>
        <v>9.9321043988905622</v>
      </c>
      <c r="L62" s="61">
        <f t="shared" si="45"/>
        <v>10.214835026014189</v>
      </c>
      <c r="M62" s="61">
        <f t="shared" ref="M62:O62" si="46">SUM(M63:M68)</f>
        <v>9.5445663977606685</v>
      </c>
      <c r="N62" s="61">
        <f t="shared" si="46"/>
        <v>9.8903412974343805</v>
      </c>
      <c r="O62" s="61">
        <f t="shared" si="46"/>
        <v>9.1039965340178384</v>
      </c>
      <c r="P62" s="61">
        <f t="shared" ref="P62:Q62" si="47">SUM(P63:P68)</f>
        <v>9.9717022605354604</v>
      </c>
      <c r="Q62" s="61">
        <f t="shared" si="47"/>
        <v>10.391384231568235</v>
      </c>
      <c r="R62" s="61">
        <f t="shared" ref="R62:S62" si="48">SUM(R63:R68)</f>
        <v>10.775651521894273</v>
      </c>
      <c r="S62" s="61">
        <f t="shared" si="48"/>
        <v>9.7396667952451015</v>
      </c>
      <c r="T62" s="61">
        <f t="shared" ref="T62:U62" si="49">SUM(T63:T68)</f>
        <v>9.3724699846432316</v>
      </c>
      <c r="U62" s="61">
        <f t="shared" si="49"/>
        <v>9.2298564877051543</v>
      </c>
      <c r="V62" s="67"/>
      <c r="W62" s="67"/>
      <c r="X62" s="67"/>
      <c r="Y62" s="67"/>
      <c r="Z62" s="67"/>
      <c r="AA62" s="67"/>
    </row>
    <row r="63" spans="1:27" x14ac:dyDescent="0.25">
      <c r="A63" s="5" t="str">
        <f>VLOOKUP(B63,Nomes!$H$2:$J$79,3,FALSE)</f>
        <v>3200607</v>
      </c>
      <c r="B63" s="60" t="s">
        <v>50</v>
      </c>
      <c r="C63" s="100">
        <f t="shared" ref="C63:L68" si="50">((VLOOKUP($A63&amp;C$9,Base,$I$5,FALSE)/1000)/C$98)*100</f>
        <v>5.1689380502975482</v>
      </c>
      <c r="D63" s="100">
        <f t="shared" si="50"/>
        <v>6.0849273588697006</v>
      </c>
      <c r="E63" s="31">
        <f t="shared" si="50"/>
        <v>4.5246713942466501</v>
      </c>
      <c r="F63" s="31">
        <f t="shared" si="50"/>
        <v>4.8390223980554179</v>
      </c>
      <c r="G63" s="31">
        <f t="shared" si="50"/>
        <v>6.1635131264338838</v>
      </c>
      <c r="H63" s="100">
        <f t="shared" si="50"/>
        <v>6.2117883811489216</v>
      </c>
      <c r="I63" s="100">
        <f t="shared" si="50"/>
        <v>5.4175402632698892</v>
      </c>
      <c r="J63" s="31">
        <f t="shared" si="50"/>
        <v>5.4139584573107822</v>
      </c>
      <c r="K63" s="31">
        <f t="shared" si="50"/>
        <v>4.977403315024894</v>
      </c>
      <c r="L63" s="31">
        <f t="shared" si="50"/>
        <v>4.9951628967854207</v>
      </c>
      <c r="M63" s="31">
        <f t="shared" ref="M63:U68" si="51">((VLOOKUP($A63&amp;M$9,Base,$I$5,FALSE)/1000)/M$98)*100</f>
        <v>4.2956831354344986</v>
      </c>
      <c r="N63" s="31">
        <f t="shared" si="51"/>
        <v>4.4450905358984452</v>
      </c>
      <c r="O63" s="31">
        <f t="shared" si="51"/>
        <v>3.8761729276313344</v>
      </c>
      <c r="P63" s="31">
        <f t="shared" si="51"/>
        <v>4.416003504310571</v>
      </c>
      <c r="Q63" s="31">
        <f t="shared" si="51"/>
        <v>4.2188290136090227</v>
      </c>
      <c r="R63" s="31">
        <f t="shared" si="51"/>
        <v>4.5874858465424833</v>
      </c>
      <c r="S63" s="31">
        <f t="shared" si="51"/>
        <v>3.9369545750934369</v>
      </c>
      <c r="T63" s="31">
        <f t="shared" si="51"/>
        <v>3.7942783033170153</v>
      </c>
      <c r="U63" s="31">
        <f t="shared" si="51"/>
        <v>3.2364763552344433</v>
      </c>
      <c r="V63" s="67"/>
      <c r="W63" s="67"/>
      <c r="X63" s="67"/>
      <c r="Y63" s="67"/>
      <c r="Z63" s="67"/>
      <c r="AA63" s="67"/>
    </row>
    <row r="64" spans="1:27" x14ac:dyDescent="0.25">
      <c r="A64" s="5" t="str">
        <f>VLOOKUP(B64,Nomes!$H$2:$J$79,3,FALSE)</f>
        <v>3202504</v>
      </c>
      <c r="B64" s="59" t="s">
        <v>97</v>
      </c>
      <c r="C64" s="99">
        <f t="shared" si="50"/>
        <v>0.34073686180120144</v>
      </c>
      <c r="D64" s="99">
        <f t="shared" si="50"/>
        <v>0.29474761639035629</v>
      </c>
      <c r="E64" s="25">
        <f t="shared" si="50"/>
        <v>0.30626008211629913</v>
      </c>
      <c r="F64" s="25">
        <f t="shared" si="50"/>
        <v>0.33157003332895424</v>
      </c>
      <c r="G64" s="25">
        <f t="shared" si="50"/>
        <v>0.38957503081375461</v>
      </c>
      <c r="H64" s="99">
        <f t="shared" si="50"/>
        <v>0.45435719842531858</v>
      </c>
      <c r="I64" s="99">
        <f t="shared" si="50"/>
        <v>0.40133604265691514</v>
      </c>
      <c r="J64" s="25">
        <f t="shared" si="50"/>
        <v>0.34022471531804444</v>
      </c>
      <c r="K64" s="25">
        <f t="shared" si="50"/>
        <v>0.29990808302255911</v>
      </c>
      <c r="L64" s="25">
        <f t="shared" si="50"/>
        <v>0.24826896314599933</v>
      </c>
      <c r="M64" s="25">
        <f t="shared" si="51"/>
        <v>0.17514566470334209</v>
      </c>
      <c r="N64" s="25">
        <f t="shared" si="51"/>
        <v>0.16580495570315038</v>
      </c>
      <c r="O64" s="25">
        <f t="shared" si="51"/>
        <v>0.21307388908451244</v>
      </c>
      <c r="P64" s="25">
        <f t="shared" si="51"/>
        <v>0.19463613403669955</v>
      </c>
      <c r="Q64" s="25">
        <f t="shared" si="51"/>
        <v>0.21295362608737994</v>
      </c>
      <c r="R64" s="25">
        <f t="shared" si="51"/>
        <v>0.2139670840029031</v>
      </c>
      <c r="S64" s="25">
        <f t="shared" si="51"/>
        <v>0.17694835345820945</v>
      </c>
      <c r="T64" s="25">
        <f t="shared" si="51"/>
        <v>0.20941553684151212</v>
      </c>
      <c r="U64" s="25">
        <f t="shared" si="51"/>
        <v>0.19599402956228754</v>
      </c>
      <c r="V64" s="67"/>
      <c r="W64" s="67"/>
      <c r="X64" s="67"/>
      <c r="Y64" s="67"/>
      <c r="Z64" s="67"/>
      <c r="AA64" s="67"/>
    </row>
    <row r="65" spans="1:27" x14ac:dyDescent="0.25">
      <c r="A65" s="5" t="str">
        <f>VLOOKUP(B65,Nomes!$H$2:$J$79,3,FALSE)</f>
        <v>3203130</v>
      </c>
      <c r="B65" s="60" t="s">
        <v>120</v>
      </c>
      <c r="C65" s="100">
        <f t="shared" si="50"/>
        <v>0.38450407504048395</v>
      </c>
      <c r="D65" s="100">
        <f t="shared" si="50"/>
        <v>0.39771295184265132</v>
      </c>
      <c r="E65" s="31">
        <f t="shared" si="50"/>
        <v>0.41034316006482391</v>
      </c>
      <c r="F65" s="31">
        <f t="shared" si="50"/>
        <v>0.59884772251991314</v>
      </c>
      <c r="G65" s="31">
        <f t="shared" si="50"/>
        <v>0.41341904055129663</v>
      </c>
      <c r="H65" s="100">
        <f t="shared" si="50"/>
        <v>0.36742860259747107</v>
      </c>
      <c r="I65" s="100">
        <f t="shared" si="50"/>
        <v>0.31293422239914892</v>
      </c>
      <c r="J65" s="31">
        <f t="shared" si="50"/>
        <v>0.24159756625745762</v>
      </c>
      <c r="K65" s="31">
        <f t="shared" si="50"/>
        <v>0.25648636757808629</v>
      </c>
      <c r="L65" s="31">
        <f t="shared" si="50"/>
        <v>0.23620207989960817</v>
      </c>
      <c r="M65" s="31">
        <f t="shared" si="51"/>
        <v>0.21261203311754448</v>
      </c>
      <c r="N65" s="31">
        <f t="shared" si="51"/>
        <v>0.25929735353614847</v>
      </c>
      <c r="O65" s="31">
        <f t="shared" si="51"/>
        <v>0.25654520084549975</v>
      </c>
      <c r="P65" s="31">
        <f t="shared" si="51"/>
        <v>0.27529438238009862</v>
      </c>
      <c r="Q65" s="31">
        <f t="shared" si="51"/>
        <v>0.313730091914942</v>
      </c>
      <c r="R65" s="31">
        <f t="shared" si="51"/>
        <v>0.31059700823976955</v>
      </c>
      <c r="S65" s="31">
        <f t="shared" si="51"/>
        <v>0.33302823329981657</v>
      </c>
      <c r="T65" s="31">
        <f t="shared" si="51"/>
        <v>0.31115001078770926</v>
      </c>
      <c r="U65" s="31">
        <f t="shared" si="51"/>
        <v>0.27694202433802223</v>
      </c>
      <c r="V65" s="67"/>
      <c r="W65" s="67"/>
      <c r="X65" s="67"/>
      <c r="Y65" s="67"/>
      <c r="Z65" s="67"/>
      <c r="AA65" s="67"/>
    </row>
    <row r="66" spans="1:27" x14ac:dyDescent="0.25">
      <c r="A66" s="5" t="str">
        <f>VLOOKUP(B66,Nomes!$H$2:$J$79,3,FALSE)</f>
        <v>3203205</v>
      </c>
      <c r="B66" s="59" t="s">
        <v>54</v>
      </c>
      <c r="C66" s="99">
        <f t="shared" si="50"/>
        <v>3.3811575273847887</v>
      </c>
      <c r="D66" s="99">
        <f t="shared" si="50"/>
        <v>3.42616026758192</v>
      </c>
      <c r="E66" s="25">
        <f t="shared" si="50"/>
        <v>3.4162589361231857</v>
      </c>
      <c r="F66" s="25">
        <f t="shared" si="50"/>
        <v>3.3287778134167465</v>
      </c>
      <c r="G66" s="25">
        <f t="shared" si="50"/>
        <v>3.7971439024930587</v>
      </c>
      <c r="H66" s="99">
        <f t="shared" si="50"/>
        <v>3.8929656894630336</v>
      </c>
      <c r="I66" s="99">
        <f t="shared" si="50"/>
        <v>5.5641483214483811</v>
      </c>
      <c r="J66" s="25">
        <f t="shared" si="50"/>
        <v>3.9255706845176195</v>
      </c>
      <c r="K66" s="25">
        <f t="shared" si="50"/>
        <v>3.8390626774576311</v>
      </c>
      <c r="L66" s="25">
        <f t="shared" si="50"/>
        <v>4.215395867010165</v>
      </c>
      <c r="M66" s="25">
        <f t="shared" si="51"/>
        <v>4.3484829860760836</v>
      </c>
      <c r="N66" s="25">
        <f t="shared" si="51"/>
        <v>4.4351420447713359</v>
      </c>
      <c r="O66" s="25">
        <f t="shared" si="51"/>
        <v>4.1068606729001953</v>
      </c>
      <c r="P66" s="25">
        <f t="shared" si="51"/>
        <v>4.3547086325762878</v>
      </c>
      <c r="Q66" s="25">
        <f t="shared" si="51"/>
        <v>4.8302803626280442</v>
      </c>
      <c r="R66" s="25">
        <f t="shared" si="51"/>
        <v>4.8337250878653553</v>
      </c>
      <c r="S66" s="25">
        <f t="shared" si="51"/>
        <v>4.65923140014577</v>
      </c>
      <c r="T66" s="25">
        <f t="shared" si="51"/>
        <v>4.4170296426052849</v>
      </c>
      <c r="U66" s="25">
        <f t="shared" si="51"/>
        <v>4.8198068149674338</v>
      </c>
      <c r="V66" s="67"/>
      <c r="W66" s="67"/>
      <c r="X66" s="67"/>
      <c r="Y66" s="67"/>
      <c r="Z66" s="67"/>
      <c r="AA66" s="67"/>
    </row>
    <row r="67" spans="1:27" x14ac:dyDescent="0.25">
      <c r="A67" s="5" t="str">
        <f>VLOOKUP(B67,Nomes!$H$2:$J$79,3,FALSE)</f>
        <v>3204351</v>
      </c>
      <c r="B67" s="60" t="s">
        <v>157</v>
      </c>
      <c r="C67" s="100">
        <f t="shared" si="50"/>
        <v>0.20202903606773318</v>
      </c>
      <c r="D67" s="100">
        <f t="shared" si="50"/>
        <v>0.19691273105674295</v>
      </c>
      <c r="E67" s="31">
        <f t="shared" si="50"/>
        <v>0.18030551677280718</v>
      </c>
      <c r="F67" s="31">
        <f t="shared" si="50"/>
        <v>0.17868550410776241</v>
      </c>
      <c r="G67" s="31">
        <f t="shared" si="50"/>
        <v>0.21281701697291883</v>
      </c>
      <c r="H67" s="100">
        <f t="shared" si="50"/>
        <v>0.20530107672571507</v>
      </c>
      <c r="I67" s="100">
        <f t="shared" si="50"/>
        <v>0.21269683558150773</v>
      </c>
      <c r="J67" s="31">
        <f t="shared" si="50"/>
        <v>0.22930500011279797</v>
      </c>
      <c r="K67" s="31">
        <f t="shared" si="50"/>
        <v>0.2086983849011613</v>
      </c>
      <c r="L67" s="31">
        <f t="shared" si="50"/>
        <v>0.20721173058675207</v>
      </c>
      <c r="M67" s="31">
        <f t="shared" si="51"/>
        <v>0.20853629299035856</v>
      </c>
      <c r="N67" s="31">
        <f t="shared" si="51"/>
        <v>0.23146916702246698</v>
      </c>
      <c r="O67" s="31">
        <f t="shared" si="51"/>
        <v>0.25012268092386547</v>
      </c>
      <c r="P67" s="31">
        <f t="shared" si="51"/>
        <v>0.32054570259442844</v>
      </c>
      <c r="Q67" s="31">
        <f t="shared" si="51"/>
        <v>0.37117163988026591</v>
      </c>
      <c r="R67" s="31">
        <f t="shared" si="51"/>
        <v>0.33542780603235228</v>
      </c>
      <c r="S67" s="31">
        <f t="shared" si="51"/>
        <v>0.26000853841287047</v>
      </c>
      <c r="T67" s="31">
        <f t="shared" si="51"/>
        <v>0.28384859796676593</v>
      </c>
      <c r="U67" s="31">
        <f t="shared" si="51"/>
        <v>0.30830393537125839</v>
      </c>
      <c r="V67" s="67"/>
      <c r="W67" s="67"/>
      <c r="X67" s="67"/>
      <c r="Y67" s="67"/>
      <c r="Z67" s="67"/>
      <c r="AA67" s="67"/>
    </row>
    <row r="68" spans="1:27" x14ac:dyDescent="0.25">
      <c r="A68" s="5" t="str">
        <f>VLOOKUP(B68,Nomes!$H$2:$J$79,3,FALSE)</f>
        <v>3205010</v>
      </c>
      <c r="B68" s="59" t="s">
        <v>177</v>
      </c>
      <c r="C68" s="99">
        <f t="shared" si="50"/>
        <v>0.28957841319332939</v>
      </c>
      <c r="D68" s="99">
        <f t="shared" si="50"/>
        <v>0.25863529112730838</v>
      </c>
      <c r="E68" s="25">
        <f t="shared" si="50"/>
        <v>0.2620161665180018</v>
      </c>
      <c r="F68" s="25">
        <f t="shared" si="50"/>
        <v>0.25353006856565291</v>
      </c>
      <c r="G68" s="25">
        <f t="shared" si="50"/>
        <v>0.29793578468798942</v>
      </c>
      <c r="H68" s="99">
        <f t="shared" si="50"/>
        <v>0.29318486762635831</v>
      </c>
      <c r="I68" s="99">
        <f t="shared" si="50"/>
        <v>0.28714827237215507</v>
      </c>
      <c r="J68" s="25">
        <f t="shared" si="50"/>
        <v>0.33895344837567831</v>
      </c>
      <c r="K68" s="25">
        <f t="shared" si="50"/>
        <v>0.35054557090623056</v>
      </c>
      <c r="L68" s="25">
        <f t="shared" si="50"/>
        <v>0.31259348858624347</v>
      </c>
      <c r="M68" s="25">
        <f t="shared" si="51"/>
        <v>0.30410628543884333</v>
      </c>
      <c r="N68" s="25">
        <f t="shared" si="51"/>
        <v>0.35353724050283247</v>
      </c>
      <c r="O68" s="25">
        <f t="shared" si="51"/>
        <v>0.40122116263243179</v>
      </c>
      <c r="P68" s="25">
        <f t="shared" si="51"/>
        <v>0.41051390463737492</v>
      </c>
      <c r="Q68" s="25">
        <f t="shared" si="51"/>
        <v>0.44441949744857934</v>
      </c>
      <c r="R68" s="25">
        <f t="shared" si="51"/>
        <v>0.49444868921140983</v>
      </c>
      <c r="S68" s="25">
        <f t="shared" si="51"/>
        <v>0.37349569483499667</v>
      </c>
      <c r="T68" s="25">
        <f t="shared" si="51"/>
        <v>0.35674789312494265</v>
      </c>
      <c r="U68" s="25">
        <f t="shared" si="51"/>
        <v>0.39233332823170963</v>
      </c>
      <c r="V68" s="67"/>
      <c r="W68" s="67"/>
      <c r="X68" s="67"/>
      <c r="Y68" s="67"/>
      <c r="Z68" s="67"/>
      <c r="AA68" s="67"/>
    </row>
    <row r="69" spans="1:27" x14ac:dyDescent="0.25">
      <c r="A69" s="5"/>
      <c r="B69" s="63" t="s">
        <v>249</v>
      </c>
      <c r="C69" s="104">
        <f t="shared" ref="C69:J69" si="52">SUM(C70:C79)</f>
        <v>4.4338869972288197</v>
      </c>
      <c r="D69" s="104">
        <f t="shared" si="52"/>
        <v>4.3318697092597604</v>
      </c>
      <c r="E69" s="58">
        <f t="shared" si="52"/>
        <v>3.9723911862868602</v>
      </c>
      <c r="F69" s="58">
        <f t="shared" si="52"/>
        <v>3.9338910042132862</v>
      </c>
      <c r="G69" s="58">
        <f t="shared" si="52"/>
        <v>4.0279632961710243</v>
      </c>
      <c r="H69" s="104">
        <f t="shared" si="52"/>
        <v>3.8685671639051513</v>
      </c>
      <c r="I69" s="104">
        <f t="shared" si="52"/>
        <v>3.6159476930596806</v>
      </c>
      <c r="J69" s="58">
        <f t="shared" si="52"/>
        <v>4.1756205349765869</v>
      </c>
      <c r="K69" s="58">
        <f t="shared" ref="K69:L69" si="53">SUM(K70:K79)</f>
        <v>3.9344102787859256</v>
      </c>
      <c r="L69" s="58">
        <f t="shared" si="53"/>
        <v>3.8092476508106623</v>
      </c>
      <c r="M69" s="58">
        <f t="shared" ref="M69:O69" si="54">SUM(M70:M79)</f>
        <v>3.9753431788302969</v>
      </c>
      <c r="N69" s="58">
        <f t="shared" si="54"/>
        <v>3.9185389053870132</v>
      </c>
      <c r="O69" s="58">
        <f t="shared" si="54"/>
        <v>4.2291100265049737</v>
      </c>
      <c r="P69" s="58">
        <f t="shared" ref="P69:Q69" si="55">SUM(P70:P79)</f>
        <v>4.7484132601949769</v>
      </c>
      <c r="Q69" s="58">
        <f t="shared" si="55"/>
        <v>5.3277948486902744</v>
      </c>
      <c r="R69" s="58">
        <f t="shared" ref="R69:S69" si="56">SUM(R70:R79)</f>
        <v>5.2806328105397089</v>
      </c>
      <c r="S69" s="58">
        <f t="shared" si="56"/>
        <v>4.6093573528285088</v>
      </c>
      <c r="T69" s="58">
        <f t="shared" ref="T69:U69" si="57">SUM(T70:T79)</f>
        <v>4.7851064297884411</v>
      </c>
      <c r="U69" s="58">
        <f t="shared" si="57"/>
        <v>5.0507059556199501</v>
      </c>
      <c r="V69" s="67"/>
      <c r="W69" s="67"/>
      <c r="X69" s="67"/>
      <c r="Y69" s="67"/>
      <c r="Z69" s="67"/>
      <c r="AA69" s="67"/>
    </row>
    <row r="70" spans="1:27" x14ac:dyDescent="0.25">
      <c r="A70" s="5" t="str">
        <f>VLOOKUP(B70,Nomes!$H$2:$J$79,3,FALSE)</f>
        <v>3200359</v>
      </c>
      <c r="B70" s="59" t="s">
        <v>40</v>
      </c>
      <c r="C70" s="99">
        <f t="shared" ref="C70:L79" si="58">((VLOOKUP($A70&amp;C$9,Base,$I$5,FALSE)/1000)/C$98)*100</f>
        <v>6.9479819570646514E-2</v>
      </c>
      <c r="D70" s="99">
        <f t="shared" si="58"/>
        <v>6.6386420175503669E-2</v>
      </c>
      <c r="E70" s="25">
        <f t="shared" si="58"/>
        <v>5.768042828555172E-2</v>
      </c>
      <c r="F70" s="25">
        <f t="shared" si="58"/>
        <v>5.8227043500247766E-2</v>
      </c>
      <c r="G70" s="25">
        <f t="shared" si="58"/>
        <v>6.1682079793740636E-2</v>
      </c>
      <c r="H70" s="99">
        <f t="shared" si="58"/>
        <v>6.4363600485415812E-2</v>
      </c>
      <c r="I70" s="99">
        <f t="shared" si="58"/>
        <v>5.6309479655007197E-2</v>
      </c>
      <c r="J70" s="25">
        <f t="shared" si="58"/>
        <v>6.2507844420216466E-2</v>
      </c>
      <c r="K70" s="25">
        <f t="shared" si="58"/>
        <v>5.9204086903916223E-2</v>
      </c>
      <c r="L70" s="25">
        <f t="shared" si="58"/>
        <v>5.7936567971650602E-2</v>
      </c>
      <c r="M70" s="25">
        <f t="shared" ref="M70:U79" si="59">((VLOOKUP($A70&amp;M$9,Base,$I$5,FALSE)/1000)/M$98)*100</f>
        <v>6.1182539845664984E-2</v>
      </c>
      <c r="N70" s="25">
        <f t="shared" si="59"/>
        <v>5.8741933590542958E-2</v>
      </c>
      <c r="O70" s="25">
        <f t="shared" si="59"/>
        <v>5.8323914184709204E-2</v>
      </c>
      <c r="P70" s="25">
        <f t="shared" si="59"/>
        <v>6.7231579934645264E-2</v>
      </c>
      <c r="Q70" s="25">
        <f t="shared" si="59"/>
        <v>7.8169763388859087E-2</v>
      </c>
      <c r="R70" s="25">
        <f t="shared" si="59"/>
        <v>8.1260177573740072E-2</v>
      </c>
      <c r="S70" s="25">
        <f t="shared" si="59"/>
        <v>6.0866427968611157E-2</v>
      </c>
      <c r="T70" s="25">
        <f t="shared" si="59"/>
        <v>6.5616286941851912E-2</v>
      </c>
      <c r="U70" s="25">
        <f t="shared" si="59"/>
        <v>7.0253921777763406E-2</v>
      </c>
      <c r="V70" s="67"/>
      <c r="W70" s="67"/>
      <c r="X70" s="67"/>
      <c r="Y70" s="67"/>
      <c r="Z70" s="67"/>
      <c r="AA70" s="67"/>
    </row>
    <row r="71" spans="1:27" x14ac:dyDescent="0.25">
      <c r="A71" s="5" t="str">
        <f>VLOOKUP(B71,Nomes!$H$2:$J$79,3,FALSE)</f>
        <v>3200805</v>
      </c>
      <c r="B71" s="60" t="s">
        <v>58</v>
      </c>
      <c r="C71" s="100">
        <f t="shared" si="58"/>
        <v>0.57587131079168452</v>
      </c>
      <c r="D71" s="100">
        <f t="shared" si="58"/>
        <v>0.50117037612853421</v>
      </c>
      <c r="E71" s="31">
        <f t="shared" si="58"/>
        <v>0.42221562358500092</v>
      </c>
      <c r="F71" s="31">
        <f t="shared" si="58"/>
        <v>0.43484429567094757</v>
      </c>
      <c r="G71" s="31">
        <f t="shared" si="58"/>
        <v>0.45640777418587208</v>
      </c>
      <c r="H71" s="100">
        <f t="shared" si="58"/>
        <v>0.41121184811970612</v>
      </c>
      <c r="I71" s="100">
        <f t="shared" si="58"/>
        <v>0.38971129945460359</v>
      </c>
      <c r="J71" s="31">
        <f t="shared" si="58"/>
        <v>0.40061558023465643</v>
      </c>
      <c r="K71" s="31">
        <f t="shared" si="58"/>
        <v>0.40726642145558678</v>
      </c>
      <c r="L71" s="31">
        <f t="shared" si="58"/>
        <v>0.37831717222389111</v>
      </c>
      <c r="M71" s="31">
        <f t="shared" si="59"/>
        <v>0.40637546668355862</v>
      </c>
      <c r="N71" s="31">
        <f t="shared" si="59"/>
        <v>0.42520838870445282</v>
      </c>
      <c r="O71" s="31">
        <f t="shared" si="59"/>
        <v>0.48262875919952658</v>
      </c>
      <c r="P71" s="31">
        <f t="shared" si="59"/>
        <v>0.50018869154736423</v>
      </c>
      <c r="Q71" s="31">
        <f t="shared" si="59"/>
        <v>0.60124074278124939</v>
      </c>
      <c r="R71" s="31">
        <f t="shared" si="59"/>
        <v>0.54390001660175957</v>
      </c>
      <c r="S71" s="31">
        <f t="shared" si="59"/>
        <v>0.51442329275721765</v>
      </c>
      <c r="T71" s="31">
        <f t="shared" si="59"/>
        <v>0.48050163380124278</v>
      </c>
      <c r="U71" s="31">
        <f t="shared" si="59"/>
        <v>0.62226123262311539</v>
      </c>
      <c r="V71" s="67"/>
      <c r="W71" s="67"/>
      <c r="X71" s="67"/>
      <c r="Y71" s="67"/>
      <c r="Z71" s="67"/>
      <c r="AA71" s="67"/>
    </row>
    <row r="72" spans="1:27" x14ac:dyDescent="0.25">
      <c r="A72" s="5" t="str">
        <f>VLOOKUP(B72,Nomes!$H$2:$J$79,3,FALSE)</f>
        <v>3201506</v>
      </c>
      <c r="B72" s="59" t="s">
        <v>42</v>
      </c>
      <c r="C72" s="99">
        <f t="shared" si="58"/>
        <v>2.5167909267586643</v>
      </c>
      <c r="D72" s="99">
        <f t="shared" si="58"/>
        <v>2.4870089222127025</v>
      </c>
      <c r="E72" s="25">
        <f t="shared" si="58"/>
        <v>2.3226900706657312</v>
      </c>
      <c r="F72" s="25">
        <f t="shared" si="58"/>
        <v>2.239007208500452</v>
      </c>
      <c r="G72" s="25">
        <f t="shared" si="58"/>
        <v>2.2401203759747692</v>
      </c>
      <c r="H72" s="99">
        <f t="shared" si="58"/>
        <v>2.1514909776691789</v>
      </c>
      <c r="I72" s="99">
        <f t="shared" si="58"/>
        <v>2.0473845739521321</v>
      </c>
      <c r="J72" s="25">
        <f t="shared" si="58"/>
        <v>2.4695010399030544</v>
      </c>
      <c r="K72" s="25">
        <f t="shared" si="58"/>
        <v>2.2066244123321606</v>
      </c>
      <c r="L72" s="25">
        <f t="shared" si="58"/>
        <v>2.0478392966409933</v>
      </c>
      <c r="M72" s="25">
        <f t="shared" si="59"/>
        <v>2.1766307032473962</v>
      </c>
      <c r="N72" s="25">
        <f t="shared" si="59"/>
        <v>2.1548233282665388</v>
      </c>
      <c r="O72" s="25">
        <f t="shared" si="59"/>
        <v>2.3221559821934648</v>
      </c>
      <c r="P72" s="25">
        <f t="shared" si="59"/>
        <v>2.6499724550732484</v>
      </c>
      <c r="Q72" s="25">
        <f t="shared" si="59"/>
        <v>2.9685870855138408</v>
      </c>
      <c r="R72" s="25">
        <f t="shared" si="59"/>
        <v>2.9392285317754103</v>
      </c>
      <c r="S72" s="25">
        <f t="shared" si="59"/>
        <v>2.5371973776381553</v>
      </c>
      <c r="T72" s="25">
        <f t="shared" si="59"/>
        <v>2.5969288522192766</v>
      </c>
      <c r="U72" s="25">
        <f t="shared" si="59"/>
        <v>2.7586359951009056</v>
      </c>
      <c r="V72" s="67"/>
      <c r="W72" s="67"/>
      <c r="X72" s="67"/>
      <c r="Y72" s="67"/>
      <c r="Z72" s="67"/>
      <c r="AA72" s="67"/>
    </row>
    <row r="73" spans="1:27" x14ac:dyDescent="0.25">
      <c r="A73" s="5" t="str">
        <f>VLOOKUP(B73,Nomes!$H$2:$J$79,3,FALSE)</f>
        <v>3202256</v>
      </c>
      <c r="B73" s="60" t="s">
        <v>192</v>
      </c>
      <c r="C73" s="100">
        <f t="shared" si="58"/>
        <v>0.10519511119496999</v>
      </c>
      <c r="D73" s="100">
        <f t="shared" si="58"/>
        <v>0.11349394633025695</v>
      </c>
      <c r="E73" s="31">
        <f t="shared" si="58"/>
        <v>0.10855603285772061</v>
      </c>
      <c r="F73" s="31">
        <f t="shared" si="58"/>
        <v>0.11398987066682408</v>
      </c>
      <c r="G73" s="31">
        <f t="shared" si="58"/>
        <v>0.10731743822547966</v>
      </c>
      <c r="H73" s="100">
        <f t="shared" si="58"/>
        <v>0.10922353951448074</v>
      </c>
      <c r="I73" s="100">
        <f t="shared" si="58"/>
        <v>0.11338799814176281</v>
      </c>
      <c r="J73" s="31">
        <f t="shared" si="58"/>
        <v>0.12200781316364315</v>
      </c>
      <c r="K73" s="31">
        <f t="shared" si="58"/>
        <v>0.1135451399753622</v>
      </c>
      <c r="L73" s="31">
        <f t="shared" si="58"/>
        <v>0.13265507026150461</v>
      </c>
      <c r="M73" s="31">
        <f t="shared" si="59"/>
        <v>0.12975602371569089</v>
      </c>
      <c r="N73" s="31">
        <f t="shared" si="59"/>
        <v>0.12530123580344621</v>
      </c>
      <c r="O73" s="31">
        <f t="shared" si="59"/>
        <v>0.13224758000046299</v>
      </c>
      <c r="P73" s="31">
        <f t="shared" si="59"/>
        <v>0.15214158862067317</v>
      </c>
      <c r="Q73" s="31">
        <f t="shared" si="59"/>
        <v>0.17320374980511319</v>
      </c>
      <c r="R73" s="31">
        <f t="shared" si="59"/>
        <v>0.15791019825655359</v>
      </c>
      <c r="S73" s="31">
        <f t="shared" si="59"/>
        <v>0.19721182731708545</v>
      </c>
      <c r="T73" s="31">
        <f t="shared" si="59"/>
        <v>0.13730614324267956</v>
      </c>
      <c r="U73" s="31">
        <f t="shared" si="59"/>
        <v>0.18095775283777771</v>
      </c>
      <c r="V73" s="67"/>
      <c r="W73" s="67"/>
      <c r="X73" s="67"/>
      <c r="Y73" s="67"/>
      <c r="Z73" s="67"/>
      <c r="AA73" s="67"/>
    </row>
    <row r="74" spans="1:27" x14ac:dyDescent="0.25">
      <c r="A74" s="5" t="str">
        <f>VLOOKUP(B74,Nomes!$H$2:$J$79,3,FALSE)</f>
        <v>3203353</v>
      </c>
      <c r="B74" s="59" t="s">
        <v>131</v>
      </c>
      <c r="C74" s="99">
        <f t="shared" si="58"/>
        <v>0.13029517724343861</v>
      </c>
      <c r="D74" s="99">
        <f t="shared" si="58"/>
        <v>0.13651766740341084</v>
      </c>
      <c r="E74" s="25">
        <f t="shared" si="58"/>
        <v>0.12496717307414196</v>
      </c>
      <c r="F74" s="25">
        <f t="shared" si="58"/>
        <v>0.11873595767588511</v>
      </c>
      <c r="G74" s="25">
        <f t="shared" si="58"/>
        <v>0.13759028504394033</v>
      </c>
      <c r="H74" s="99">
        <f t="shared" si="58"/>
        <v>0.13327716145250854</v>
      </c>
      <c r="I74" s="99">
        <f t="shared" si="58"/>
        <v>0.11554398930779923</v>
      </c>
      <c r="J74" s="25">
        <f t="shared" si="58"/>
        <v>0.14069043774815276</v>
      </c>
      <c r="K74" s="25">
        <f t="shared" si="58"/>
        <v>0.17459126973305775</v>
      </c>
      <c r="L74" s="25">
        <f t="shared" si="58"/>
        <v>0.22990576751705144</v>
      </c>
      <c r="M74" s="25">
        <f t="shared" si="59"/>
        <v>0.22034375422504268</v>
      </c>
      <c r="N74" s="25">
        <f t="shared" si="59"/>
        <v>0.15895250483944537</v>
      </c>
      <c r="O74" s="25">
        <f t="shared" si="59"/>
        <v>0.15510305196894206</v>
      </c>
      <c r="P74" s="25">
        <f t="shared" si="59"/>
        <v>0.1743095417408691</v>
      </c>
      <c r="Q74" s="25">
        <f t="shared" si="59"/>
        <v>0.20794967892395025</v>
      </c>
      <c r="R74" s="25">
        <f t="shared" si="59"/>
        <v>0.22526569435776775</v>
      </c>
      <c r="S74" s="25">
        <f t="shared" si="59"/>
        <v>0.18227000655995293</v>
      </c>
      <c r="T74" s="25">
        <f t="shared" si="59"/>
        <v>0.16972884078915576</v>
      </c>
      <c r="U74" s="25">
        <f t="shared" si="59"/>
        <v>0.16292125629518672</v>
      </c>
      <c r="V74" s="67"/>
      <c r="W74" s="67"/>
      <c r="X74" s="67"/>
      <c r="Y74" s="67"/>
      <c r="Z74" s="67"/>
      <c r="AA74" s="67"/>
    </row>
    <row r="75" spans="1:27" x14ac:dyDescent="0.25">
      <c r="A75" s="5" t="str">
        <f>VLOOKUP(B75,Nomes!$H$2:$J$79,3,FALSE)</f>
        <v>3204005</v>
      </c>
      <c r="B75" s="60" t="s">
        <v>145</v>
      </c>
      <c r="C75" s="100">
        <f t="shared" si="58"/>
        <v>0.19575246681779382</v>
      </c>
      <c r="D75" s="100">
        <f t="shared" si="58"/>
        <v>0.19304400455024301</v>
      </c>
      <c r="E75" s="31">
        <f t="shared" si="58"/>
        <v>0.16955317770921907</v>
      </c>
      <c r="F75" s="31">
        <f t="shared" si="58"/>
        <v>0.16242331686350595</v>
      </c>
      <c r="G75" s="31">
        <f t="shared" si="58"/>
        <v>0.17735287539725231</v>
      </c>
      <c r="H75" s="100">
        <f t="shared" si="58"/>
        <v>0.17046710855016101</v>
      </c>
      <c r="I75" s="100">
        <f t="shared" si="58"/>
        <v>0.14778652031235323</v>
      </c>
      <c r="J75" s="31">
        <f t="shared" si="58"/>
        <v>0.16035905300410044</v>
      </c>
      <c r="K75" s="31">
        <f t="shared" si="58"/>
        <v>0.15859058930771033</v>
      </c>
      <c r="L75" s="31">
        <f t="shared" si="58"/>
        <v>0.14572682231529765</v>
      </c>
      <c r="M75" s="31">
        <f t="shared" si="59"/>
        <v>0.15120915718214351</v>
      </c>
      <c r="N75" s="31">
        <f t="shared" si="59"/>
        <v>0.13369776603932634</v>
      </c>
      <c r="O75" s="31">
        <f t="shared" si="59"/>
        <v>0.16506620484869339</v>
      </c>
      <c r="P75" s="31">
        <f t="shared" si="59"/>
        <v>0.18001095089726296</v>
      </c>
      <c r="Q75" s="31">
        <f t="shared" si="59"/>
        <v>0.19510392217835937</v>
      </c>
      <c r="R75" s="31">
        <f t="shared" si="59"/>
        <v>0.20967909660373971</v>
      </c>
      <c r="S75" s="31">
        <f t="shared" si="59"/>
        <v>0.19604985361804517</v>
      </c>
      <c r="T75" s="31">
        <f t="shared" si="59"/>
        <v>0.18213218939785458</v>
      </c>
      <c r="U75" s="31">
        <f t="shared" si="59"/>
        <v>0.20194544861420832</v>
      </c>
      <c r="V75" s="67"/>
      <c r="W75" s="67"/>
      <c r="X75" s="67"/>
      <c r="Y75" s="67"/>
      <c r="Z75" s="67"/>
      <c r="AA75" s="67"/>
    </row>
    <row r="76" spans="1:27" x14ac:dyDescent="0.25">
      <c r="A76" s="5" t="str">
        <f>VLOOKUP(B76,Nomes!$H$2:$J$79,3,FALSE)</f>
        <v>3204658</v>
      </c>
      <c r="B76" s="59" t="s">
        <v>166</v>
      </c>
      <c r="C76" s="99">
        <f t="shared" si="58"/>
        <v>0.11167888221630319</v>
      </c>
      <c r="D76" s="99">
        <f t="shared" si="58"/>
        <v>0.10222551750944846</v>
      </c>
      <c r="E76" s="25">
        <f t="shared" si="58"/>
        <v>0.10198266117897804</v>
      </c>
      <c r="F76" s="25">
        <f t="shared" si="58"/>
        <v>0.11118768748057259</v>
      </c>
      <c r="G76" s="25">
        <f t="shared" si="58"/>
        <v>0.12903785303274073</v>
      </c>
      <c r="H76" s="99">
        <f t="shared" si="58"/>
        <v>0.12276415331398331</v>
      </c>
      <c r="I76" s="99">
        <f t="shared" si="58"/>
        <v>0.11564493372584438</v>
      </c>
      <c r="J76" s="25">
        <f t="shared" si="58"/>
        <v>0.12958295680907306</v>
      </c>
      <c r="K76" s="25">
        <f t="shared" si="58"/>
        <v>0.11686511014672646</v>
      </c>
      <c r="L76" s="25">
        <f t="shared" si="58"/>
        <v>0.108673039692767</v>
      </c>
      <c r="M76" s="25">
        <f t="shared" si="59"/>
        <v>0.10601034879366786</v>
      </c>
      <c r="N76" s="25">
        <f t="shared" si="59"/>
        <v>0.11536909437300932</v>
      </c>
      <c r="O76" s="25">
        <f t="shared" si="59"/>
        <v>0.13941848375693741</v>
      </c>
      <c r="P76" s="25">
        <f t="shared" si="59"/>
        <v>0.16348905906851799</v>
      </c>
      <c r="Q76" s="25">
        <f t="shared" si="59"/>
        <v>0.20737939265659894</v>
      </c>
      <c r="R76" s="25">
        <f t="shared" si="59"/>
        <v>0.20267815972045733</v>
      </c>
      <c r="S76" s="25">
        <f t="shared" si="59"/>
        <v>0.17879965252709881</v>
      </c>
      <c r="T76" s="25">
        <f t="shared" si="59"/>
        <v>0.33928351654648126</v>
      </c>
      <c r="U76" s="25">
        <f t="shared" si="59"/>
        <v>0.18580914238068277</v>
      </c>
      <c r="V76" s="67"/>
      <c r="W76" s="67"/>
      <c r="X76" s="67"/>
      <c r="Y76" s="67"/>
      <c r="Z76" s="67"/>
      <c r="AA76" s="67"/>
    </row>
    <row r="77" spans="1:27" x14ac:dyDescent="0.25">
      <c r="A77" s="5" t="str">
        <f>VLOOKUP(B77,Nomes!$H$2:$J$79,3,FALSE)</f>
        <v>3204708</v>
      </c>
      <c r="B77" s="60" t="s">
        <v>168</v>
      </c>
      <c r="C77" s="100">
        <f t="shared" si="58"/>
        <v>0.38598430370342257</v>
      </c>
      <c r="D77" s="100">
        <f t="shared" si="58"/>
        <v>0.4217548141099734</v>
      </c>
      <c r="E77" s="31">
        <f t="shared" si="58"/>
        <v>0.38668931683227792</v>
      </c>
      <c r="F77" s="31">
        <f t="shared" si="58"/>
        <v>0.42236381573937321</v>
      </c>
      <c r="G77" s="31">
        <f t="shared" si="58"/>
        <v>0.41994293996397425</v>
      </c>
      <c r="H77" s="100">
        <f t="shared" si="58"/>
        <v>0.38871202594913112</v>
      </c>
      <c r="I77" s="100">
        <f t="shared" si="58"/>
        <v>0.35038811648806523</v>
      </c>
      <c r="J77" s="31">
        <f t="shared" si="58"/>
        <v>0.38363266217134701</v>
      </c>
      <c r="K77" s="31">
        <f t="shared" si="58"/>
        <v>0.388136044517984</v>
      </c>
      <c r="L77" s="31">
        <f t="shared" si="58"/>
        <v>0.37284800765046255</v>
      </c>
      <c r="M77" s="31">
        <f t="shared" si="59"/>
        <v>0.39049197948656611</v>
      </c>
      <c r="N77" s="31">
        <f t="shared" si="59"/>
        <v>0.42402930134558475</v>
      </c>
      <c r="O77" s="31">
        <f t="shared" si="59"/>
        <v>0.42983782745758831</v>
      </c>
      <c r="P77" s="31">
        <f t="shared" si="59"/>
        <v>0.47253042047792576</v>
      </c>
      <c r="Q77" s="31">
        <f t="shared" si="59"/>
        <v>0.51048917498538859</v>
      </c>
      <c r="R77" s="31">
        <f t="shared" si="59"/>
        <v>0.5019247312978119</v>
      </c>
      <c r="S77" s="31">
        <f t="shared" si="59"/>
        <v>0.42350634551311372</v>
      </c>
      <c r="T77" s="31">
        <f t="shared" si="59"/>
        <v>0.46079983490839493</v>
      </c>
      <c r="U77" s="31">
        <f t="shared" si="59"/>
        <v>0.48903350814088187</v>
      </c>
      <c r="V77" s="67"/>
      <c r="W77" s="67"/>
      <c r="X77" s="67"/>
      <c r="Y77" s="67"/>
      <c r="Z77" s="67"/>
      <c r="AA77" s="67"/>
    </row>
    <row r="78" spans="1:27" x14ac:dyDescent="0.25">
      <c r="A78" s="5" t="str">
        <f>VLOOKUP(B78,Nomes!$H$2:$J$79,3,FALSE)</f>
        <v>3204955</v>
      </c>
      <c r="B78" s="59" t="s">
        <v>173</v>
      </c>
      <c r="C78" s="99">
        <f t="shared" si="58"/>
        <v>0.20123402321176057</v>
      </c>
      <c r="D78" s="99">
        <f t="shared" si="58"/>
        <v>0.16243676249609404</v>
      </c>
      <c r="E78" s="25">
        <f t="shared" si="58"/>
        <v>0.13488901606884812</v>
      </c>
      <c r="F78" s="25">
        <f t="shared" si="58"/>
        <v>0.12481835507998358</v>
      </c>
      <c r="G78" s="25">
        <f t="shared" si="58"/>
        <v>0.13326308039724741</v>
      </c>
      <c r="H78" s="99">
        <f t="shared" si="58"/>
        <v>0.12747402735757754</v>
      </c>
      <c r="I78" s="99">
        <f t="shared" si="58"/>
        <v>0.10483467459553836</v>
      </c>
      <c r="J78" s="25">
        <f t="shared" si="58"/>
        <v>0.12288458097009475</v>
      </c>
      <c r="K78" s="25">
        <f t="shared" si="58"/>
        <v>0.13336670673040013</v>
      </c>
      <c r="L78" s="25">
        <f t="shared" si="58"/>
        <v>0.13380844785394819</v>
      </c>
      <c r="M78" s="25">
        <f t="shared" si="59"/>
        <v>0.14209783745175225</v>
      </c>
      <c r="N78" s="25">
        <f t="shared" si="59"/>
        <v>0.14329483589593392</v>
      </c>
      <c r="O78" s="25">
        <f t="shared" si="59"/>
        <v>0.14650687479398891</v>
      </c>
      <c r="P78" s="25">
        <f t="shared" si="59"/>
        <v>0.15476426655862163</v>
      </c>
      <c r="Q78" s="25">
        <f t="shared" si="59"/>
        <v>0.1640445178092769</v>
      </c>
      <c r="R78" s="25">
        <f t="shared" si="59"/>
        <v>0.19202050298567983</v>
      </c>
      <c r="S78" s="25">
        <f t="shared" si="59"/>
        <v>0.12645885462854076</v>
      </c>
      <c r="T78" s="25">
        <f t="shared" si="59"/>
        <v>0.13885076212422626</v>
      </c>
      <c r="U78" s="25">
        <f t="shared" si="59"/>
        <v>0.15019006443383276</v>
      </c>
      <c r="V78" s="67"/>
      <c r="W78" s="67"/>
      <c r="X78" s="67"/>
      <c r="Y78" s="67"/>
      <c r="Z78" s="67"/>
      <c r="AA78" s="67"/>
    </row>
    <row r="79" spans="1:27" x14ac:dyDescent="0.25">
      <c r="A79" s="5" t="str">
        <f>VLOOKUP(B79,Nomes!$H$2:$J$79,3,FALSE)</f>
        <v>3205176</v>
      </c>
      <c r="B79" s="60" t="s">
        <v>187</v>
      </c>
      <c r="C79" s="100">
        <f t="shared" si="58"/>
        <v>0.14160497572013586</v>
      </c>
      <c r="D79" s="100">
        <f t="shared" si="58"/>
        <v>0.14783127834359319</v>
      </c>
      <c r="E79" s="31">
        <f t="shared" si="58"/>
        <v>0.14316768602939031</v>
      </c>
      <c r="F79" s="31">
        <f t="shared" si="58"/>
        <v>0.14829345303549429</v>
      </c>
      <c r="G79" s="31">
        <f t="shared" si="58"/>
        <v>0.16524859415600807</v>
      </c>
      <c r="H79" s="100">
        <f t="shared" si="58"/>
        <v>0.18958272149300845</v>
      </c>
      <c r="I79" s="100">
        <f t="shared" si="58"/>
        <v>0.17495610742657411</v>
      </c>
      <c r="J79" s="31">
        <f t="shared" si="58"/>
        <v>0.18383856655224867</v>
      </c>
      <c r="K79" s="31">
        <f t="shared" si="58"/>
        <v>0.17622049768302064</v>
      </c>
      <c r="L79" s="31">
        <f t="shared" si="58"/>
        <v>0.20153745868309561</v>
      </c>
      <c r="M79" s="31">
        <f t="shared" si="59"/>
        <v>0.19124536819881435</v>
      </c>
      <c r="N79" s="31">
        <f t="shared" si="59"/>
        <v>0.17912051652873301</v>
      </c>
      <c r="O79" s="31">
        <f t="shared" si="59"/>
        <v>0.19782134810066077</v>
      </c>
      <c r="P79" s="31">
        <f t="shared" si="59"/>
        <v>0.23377470627584818</v>
      </c>
      <c r="Q79" s="31">
        <f t="shared" si="59"/>
        <v>0.22162682064763856</v>
      </c>
      <c r="R79" s="31">
        <f t="shared" si="59"/>
        <v>0.22676570136678842</v>
      </c>
      <c r="S79" s="31">
        <f t="shared" si="59"/>
        <v>0.19257371430068826</v>
      </c>
      <c r="T79" s="31">
        <f t="shared" si="59"/>
        <v>0.21395836981727692</v>
      </c>
      <c r="U79" s="31">
        <f t="shared" si="59"/>
        <v>0.22869763341559568</v>
      </c>
      <c r="V79" s="67"/>
      <c r="W79" s="67"/>
      <c r="X79" s="67"/>
      <c r="Y79" s="67"/>
      <c r="Z79" s="67"/>
      <c r="AA79" s="67"/>
    </row>
    <row r="80" spans="1:27" x14ac:dyDescent="0.25">
      <c r="A80" s="5"/>
      <c r="B80" s="62" t="s">
        <v>251</v>
      </c>
      <c r="C80" s="103">
        <f t="shared" ref="C80:J80" si="60">SUM(C81:C89)</f>
        <v>4.7561515397689558</v>
      </c>
      <c r="D80" s="103">
        <f t="shared" si="60"/>
        <v>4.6225924145096347</v>
      </c>
      <c r="E80" s="61">
        <f t="shared" si="60"/>
        <v>4.2879522490290034</v>
      </c>
      <c r="F80" s="61">
        <f t="shared" si="60"/>
        <v>4.370358244298238</v>
      </c>
      <c r="G80" s="61">
        <f t="shared" si="60"/>
        <v>4.4375708672964009</v>
      </c>
      <c r="H80" s="103">
        <f t="shared" si="60"/>
        <v>4.0308882771609058</v>
      </c>
      <c r="I80" s="103">
        <f t="shared" si="60"/>
        <v>3.7486699027309975</v>
      </c>
      <c r="J80" s="61">
        <f t="shared" si="60"/>
        <v>3.9227680537438423</v>
      </c>
      <c r="K80" s="61">
        <f t="shared" ref="K80:L80" si="61">SUM(K81:K89)</f>
        <v>3.597857652650267</v>
      </c>
      <c r="L80" s="61">
        <f t="shared" si="61"/>
        <v>3.4099437435046549</v>
      </c>
      <c r="M80" s="61">
        <f t="shared" ref="M80:O80" si="62">SUM(M81:M89)</f>
        <v>3.4457160925724279</v>
      </c>
      <c r="N80" s="61">
        <f t="shared" si="62"/>
        <v>3.5439001199640217</v>
      </c>
      <c r="O80" s="61">
        <f t="shared" si="62"/>
        <v>3.3395120741880664</v>
      </c>
      <c r="P80" s="61">
        <f t="shared" ref="P80:Q80" si="63">SUM(P81:P89)</f>
        <v>3.9040950369510727</v>
      </c>
      <c r="Q80" s="61">
        <f t="shared" si="63"/>
        <v>3.9878124659948417</v>
      </c>
      <c r="R80" s="61">
        <f t="shared" ref="R80:S80" si="64">SUM(R81:R89)</f>
        <v>3.9690121446305344</v>
      </c>
      <c r="S80" s="61">
        <f t="shared" si="64"/>
        <v>3.4918190716967432</v>
      </c>
      <c r="T80" s="61">
        <f t="shared" ref="T80:U80" si="65">SUM(T81:T89)</f>
        <v>3.7612552020973005</v>
      </c>
      <c r="U80" s="61">
        <f t="shared" si="65"/>
        <v>4.0064285956626389</v>
      </c>
      <c r="V80" s="67"/>
      <c r="W80" s="67"/>
      <c r="X80" s="67"/>
      <c r="Y80" s="67"/>
      <c r="Z80" s="67"/>
      <c r="AA80" s="67"/>
    </row>
    <row r="81" spans="1:27" x14ac:dyDescent="0.25">
      <c r="A81" s="5" t="str">
        <f>VLOOKUP(B81,Nomes!$H$2:$J$79,3,FALSE)</f>
        <v>3201001</v>
      </c>
      <c r="B81" s="60" t="s">
        <v>61</v>
      </c>
      <c r="C81" s="100">
        <f t="shared" ref="C81:L89" si="66">((VLOOKUP($A81&amp;C$9,Base,$I$5,FALSE)/1000)/C$98)*100</f>
        <v>0.21219755006311328</v>
      </c>
      <c r="D81" s="100">
        <f t="shared" si="66"/>
        <v>0.18786888628615978</v>
      </c>
      <c r="E81" s="31">
        <f t="shared" si="66"/>
        <v>0.1849472825203865</v>
      </c>
      <c r="F81" s="31">
        <f t="shared" si="66"/>
        <v>0.19080662442985621</v>
      </c>
      <c r="G81" s="31">
        <f t="shared" si="66"/>
        <v>0.19348694359993579</v>
      </c>
      <c r="H81" s="100">
        <f t="shared" si="66"/>
        <v>0.17482857245184327</v>
      </c>
      <c r="I81" s="100">
        <f t="shared" si="66"/>
        <v>0.15215196273720161</v>
      </c>
      <c r="J81" s="31">
        <f t="shared" si="66"/>
        <v>0.17007245322204653</v>
      </c>
      <c r="K81" s="31">
        <f t="shared" si="66"/>
        <v>0.17112373939275088</v>
      </c>
      <c r="L81" s="31">
        <f t="shared" si="66"/>
        <v>0.16722694048352671</v>
      </c>
      <c r="M81" s="31">
        <f t="shared" ref="M81:U89" si="67">((VLOOKUP($A81&amp;M$9,Base,$I$5,FALSE)/1000)/M$98)*100</f>
        <v>0.15659307480653117</v>
      </c>
      <c r="N81" s="31">
        <f t="shared" si="67"/>
        <v>0.16471541989817073</v>
      </c>
      <c r="O81" s="31">
        <f t="shared" si="67"/>
        <v>0.15381343616079593</v>
      </c>
      <c r="P81" s="31">
        <f t="shared" si="67"/>
        <v>0.1960727417901823</v>
      </c>
      <c r="Q81" s="31">
        <f t="shared" si="67"/>
        <v>0.20123562983794913</v>
      </c>
      <c r="R81" s="31">
        <f t="shared" si="67"/>
        <v>0.22566182244455113</v>
      </c>
      <c r="S81" s="31">
        <f t="shared" si="67"/>
        <v>0.15435732980888428</v>
      </c>
      <c r="T81" s="31">
        <f t="shared" si="67"/>
        <v>0.17302447323065914</v>
      </c>
      <c r="U81" s="31">
        <f t="shared" si="67"/>
        <v>0.16619220925846129</v>
      </c>
      <c r="V81" s="67"/>
      <c r="W81" s="67"/>
      <c r="X81" s="67"/>
      <c r="Y81" s="67"/>
      <c r="Z81" s="67"/>
      <c r="AA81" s="67"/>
    </row>
    <row r="82" spans="1:27" x14ac:dyDescent="0.25">
      <c r="A82" s="5" t="str">
        <f>VLOOKUP(B82,Nomes!$H$2:$J$79,3,FALSE)</f>
        <v>3201605</v>
      </c>
      <c r="B82" s="59" t="s">
        <v>76</v>
      </c>
      <c r="C82" s="99">
        <f t="shared" si="66"/>
        <v>0.66771560509754169</v>
      </c>
      <c r="D82" s="99">
        <f t="shared" si="66"/>
        <v>0.59372678683946301</v>
      </c>
      <c r="E82" s="25">
        <f t="shared" si="66"/>
        <v>0.47094552368279585</v>
      </c>
      <c r="F82" s="25">
        <f t="shared" si="66"/>
        <v>0.48960448543124474</v>
      </c>
      <c r="G82" s="25">
        <f t="shared" si="66"/>
        <v>0.41623268094718829</v>
      </c>
      <c r="H82" s="99">
        <f t="shared" si="66"/>
        <v>0.38052637414879276</v>
      </c>
      <c r="I82" s="99">
        <f t="shared" si="66"/>
        <v>0.44199906954542312</v>
      </c>
      <c r="J82" s="25">
        <f t="shared" si="66"/>
        <v>0.54669891771002566</v>
      </c>
      <c r="K82" s="25">
        <f t="shared" si="66"/>
        <v>0.38289165572727496</v>
      </c>
      <c r="L82" s="25">
        <f t="shared" si="66"/>
        <v>0.35849744798109495</v>
      </c>
      <c r="M82" s="25">
        <f t="shared" si="67"/>
        <v>0.34094789272938347</v>
      </c>
      <c r="N82" s="25">
        <f t="shared" si="67"/>
        <v>0.36291674615494779</v>
      </c>
      <c r="O82" s="25">
        <f t="shared" si="67"/>
        <v>0.31436885094861267</v>
      </c>
      <c r="P82" s="25">
        <f t="shared" si="67"/>
        <v>0.50007664576823596</v>
      </c>
      <c r="Q82" s="25">
        <f t="shared" si="67"/>
        <v>0.38451030363506838</v>
      </c>
      <c r="R82" s="25">
        <f t="shared" si="67"/>
        <v>0.37436306583210927</v>
      </c>
      <c r="S82" s="25">
        <f t="shared" si="67"/>
        <v>0.30668684405264113</v>
      </c>
      <c r="T82" s="25">
        <f t="shared" si="67"/>
        <v>0.36095062782632581</v>
      </c>
      <c r="U82" s="25">
        <f t="shared" si="67"/>
        <v>0.36955312751350899</v>
      </c>
      <c r="V82" s="67"/>
      <c r="W82" s="67"/>
      <c r="X82" s="67"/>
      <c r="Y82" s="67"/>
      <c r="Z82" s="67"/>
      <c r="AA82" s="67"/>
    </row>
    <row r="83" spans="1:27" x14ac:dyDescent="0.25">
      <c r="A83" s="5" t="str">
        <f>VLOOKUP(B83,Nomes!$H$2:$J$79,3,FALSE)</f>
        <v>3203056</v>
      </c>
      <c r="B83" s="60" t="s">
        <v>116</v>
      </c>
      <c r="C83" s="100">
        <f t="shared" si="66"/>
        <v>1.1007156898690411</v>
      </c>
      <c r="D83" s="100">
        <f t="shared" si="66"/>
        <v>1.131158413775839</v>
      </c>
      <c r="E83" s="31">
        <f t="shared" si="66"/>
        <v>0.97999214160064507</v>
      </c>
      <c r="F83" s="31">
        <f t="shared" si="66"/>
        <v>1.029685060609328</v>
      </c>
      <c r="G83" s="31">
        <f t="shared" si="66"/>
        <v>1.1493269226116389</v>
      </c>
      <c r="H83" s="100">
        <f t="shared" si="66"/>
        <v>0.95473216902107649</v>
      </c>
      <c r="I83" s="100">
        <f t="shared" si="66"/>
        <v>0.77931844050478516</v>
      </c>
      <c r="J83" s="31">
        <f t="shared" si="66"/>
        <v>0.52752961213960869</v>
      </c>
      <c r="K83" s="31">
        <f t="shared" si="66"/>
        <v>0.50041558913663342</v>
      </c>
      <c r="L83" s="31">
        <f t="shared" si="66"/>
        <v>0.59342597616110715</v>
      </c>
      <c r="M83" s="31">
        <f t="shared" si="67"/>
        <v>0.60877569516594243</v>
      </c>
      <c r="N83" s="31">
        <f t="shared" si="67"/>
        <v>0.59767859405832102</v>
      </c>
      <c r="O83" s="31">
        <f t="shared" si="67"/>
        <v>0.48664130950203838</v>
      </c>
      <c r="P83" s="31">
        <f t="shared" si="67"/>
        <v>0.47569346538706059</v>
      </c>
      <c r="Q83" s="31">
        <f t="shared" si="67"/>
        <v>0.44920003337430708</v>
      </c>
      <c r="R83" s="31">
        <f t="shared" si="67"/>
        <v>0.40597325541092877</v>
      </c>
      <c r="S83" s="31">
        <f t="shared" si="67"/>
        <v>0.43057762716541842</v>
      </c>
      <c r="T83" s="31">
        <f t="shared" si="67"/>
        <v>0.47122861127727084</v>
      </c>
      <c r="U83" s="31">
        <f t="shared" si="67"/>
        <v>0.4702265699833918</v>
      </c>
      <c r="V83" s="67"/>
      <c r="W83" s="67"/>
      <c r="X83" s="67"/>
      <c r="Y83" s="67"/>
      <c r="Z83" s="67"/>
      <c r="AA83" s="67"/>
    </row>
    <row r="84" spans="1:27" x14ac:dyDescent="0.25">
      <c r="A84" s="5" t="str">
        <f>VLOOKUP(B84,Nomes!$H$2:$J$79,3,FALSE)</f>
        <v>3203502</v>
      </c>
      <c r="B84" s="59" t="s">
        <v>135</v>
      </c>
      <c r="C84" s="99">
        <f t="shared" si="66"/>
        <v>0.23917196290675916</v>
      </c>
      <c r="D84" s="99">
        <f t="shared" si="66"/>
        <v>0.25195325828485771</v>
      </c>
      <c r="E84" s="25">
        <f t="shared" si="66"/>
        <v>0.2215853629125028</v>
      </c>
      <c r="F84" s="25">
        <f t="shared" si="66"/>
        <v>0.23571241373321361</v>
      </c>
      <c r="G84" s="25">
        <f t="shared" si="66"/>
        <v>0.22599605396346903</v>
      </c>
      <c r="H84" s="99">
        <f t="shared" si="66"/>
        <v>0.23653669713581382</v>
      </c>
      <c r="I84" s="99">
        <f t="shared" si="66"/>
        <v>0.20984484644114865</v>
      </c>
      <c r="J84" s="25">
        <f t="shared" si="66"/>
        <v>0.24142004641402384</v>
      </c>
      <c r="K84" s="25">
        <f t="shared" si="66"/>
        <v>0.27428162881882462</v>
      </c>
      <c r="L84" s="25">
        <f t="shared" si="66"/>
        <v>0.25708329131075824</v>
      </c>
      <c r="M84" s="25">
        <f t="shared" si="67"/>
        <v>0.23717690208683706</v>
      </c>
      <c r="N84" s="25">
        <f t="shared" si="67"/>
        <v>0.23789666646841456</v>
      </c>
      <c r="O84" s="25">
        <f t="shared" si="67"/>
        <v>0.22564944623600958</v>
      </c>
      <c r="P84" s="25">
        <f t="shared" si="67"/>
        <v>0.26575765280900093</v>
      </c>
      <c r="Q84" s="25">
        <f t="shared" si="67"/>
        <v>0.31119677967876797</v>
      </c>
      <c r="R84" s="25">
        <f t="shared" si="67"/>
        <v>0.30264075248179156</v>
      </c>
      <c r="S84" s="25">
        <f t="shared" si="67"/>
        <v>0.24842385614496448</v>
      </c>
      <c r="T84" s="25">
        <f t="shared" si="67"/>
        <v>0.24788905747694215</v>
      </c>
      <c r="U84" s="25">
        <f t="shared" si="67"/>
        <v>0.26549003808258143</v>
      </c>
      <c r="V84" s="67"/>
      <c r="W84" s="67"/>
      <c r="X84" s="67"/>
      <c r="Y84" s="67"/>
      <c r="Z84" s="67"/>
      <c r="AA84" s="67"/>
    </row>
    <row r="85" spans="1:27" x14ac:dyDescent="0.25">
      <c r="A85" s="5" t="str">
        <f>VLOOKUP(B85,Nomes!$H$2:$J$79,3,FALSE)</f>
        <v>3203601</v>
      </c>
      <c r="B85" s="60" t="s">
        <v>138</v>
      </c>
      <c r="C85" s="100">
        <f t="shared" si="66"/>
        <v>8.1728736064205013E-2</v>
      </c>
      <c r="D85" s="100">
        <f t="shared" si="66"/>
        <v>7.8614393984967001E-2</v>
      </c>
      <c r="E85" s="31">
        <f t="shared" si="66"/>
        <v>6.9278314016825146E-2</v>
      </c>
      <c r="F85" s="31">
        <f t="shared" si="66"/>
        <v>6.4538693675283407E-2</v>
      </c>
      <c r="G85" s="31">
        <f t="shared" si="66"/>
        <v>6.0280998985945182E-2</v>
      </c>
      <c r="H85" s="100">
        <f t="shared" si="66"/>
        <v>6.1327435415633645E-2</v>
      </c>
      <c r="I85" s="100">
        <f t="shared" si="66"/>
        <v>5.9211142015975833E-2</v>
      </c>
      <c r="J85" s="31">
        <f t="shared" si="66"/>
        <v>6.7392485581285522E-2</v>
      </c>
      <c r="K85" s="31">
        <f t="shared" si="66"/>
        <v>7.5707439430625356E-2</v>
      </c>
      <c r="L85" s="31">
        <f t="shared" si="66"/>
        <v>6.5547981960270507E-2</v>
      </c>
      <c r="M85" s="31">
        <f t="shared" si="67"/>
        <v>5.6928810872351548E-2</v>
      </c>
      <c r="N85" s="31">
        <f t="shared" si="67"/>
        <v>5.6276060980392721E-2</v>
      </c>
      <c r="O85" s="31">
        <f t="shared" si="67"/>
        <v>5.2331381638090639E-2</v>
      </c>
      <c r="P85" s="31">
        <f t="shared" si="67"/>
        <v>6.077850240763169E-2</v>
      </c>
      <c r="Q85" s="31">
        <f t="shared" si="67"/>
        <v>6.9468909322290509E-2</v>
      </c>
      <c r="R85" s="31">
        <f t="shared" si="67"/>
        <v>6.366154430656544E-2</v>
      </c>
      <c r="S85" s="31">
        <f t="shared" si="67"/>
        <v>4.9853173000703556E-2</v>
      </c>
      <c r="T85" s="31">
        <f t="shared" si="67"/>
        <v>5.6932577091111367E-2</v>
      </c>
      <c r="U85" s="31">
        <f t="shared" si="67"/>
        <v>6.325994619879928E-2</v>
      </c>
      <c r="V85" s="67"/>
      <c r="W85" s="67"/>
      <c r="X85" s="67"/>
      <c r="Y85" s="67"/>
      <c r="Z85" s="67"/>
      <c r="AA85" s="67"/>
    </row>
    <row r="86" spans="1:27" x14ac:dyDescent="0.25">
      <c r="A86" s="5" t="str">
        <f>VLOOKUP(B86,Nomes!$H$2:$J$79,3,FALSE)</f>
        <v>3204054</v>
      </c>
      <c r="B86" s="59" t="s">
        <v>147</v>
      </c>
      <c r="C86" s="99">
        <f t="shared" si="66"/>
        <v>0.32234654188512979</v>
      </c>
      <c r="D86" s="99">
        <f t="shared" si="66"/>
        <v>0.28792498311239051</v>
      </c>
      <c r="E86" s="25">
        <f t="shared" si="66"/>
        <v>0.26544167273834185</v>
      </c>
      <c r="F86" s="25">
        <f t="shared" si="66"/>
        <v>0.27235585626951009</v>
      </c>
      <c r="G86" s="25">
        <f t="shared" si="66"/>
        <v>0.25023434493448621</v>
      </c>
      <c r="H86" s="99">
        <f t="shared" si="66"/>
        <v>0.26620852575674053</v>
      </c>
      <c r="I86" s="99">
        <f t="shared" si="66"/>
        <v>0.24885269670113838</v>
      </c>
      <c r="J86" s="25">
        <f t="shared" si="66"/>
        <v>0.29741283123989587</v>
      </c>
      <c r="K86" s="25">
        <f t="shared" si="66"/>
        <v>0.27149586035881396</v>
      </c>
      <c r="L86" s="25">
        <f t="shared" si="66"/>
        <v>0.2313593586795207</v>
      </c>
      <c r="M86" s="25">
        <f t="shared" si="67"/>
        <v>0.21429557460349619</v>
      </c>
      <c r="N86" s="25">
        <f t="shared" si="67"/>
        <v>0.23383658587609696</v>
      </c>
      <c r="O86" s="25">
        <f t="shared" si="67"/>
        <v>0.20972741023320374</v>
      </c>
      <c r="P86" s="25">
        <f t="shared" si="67"/>
        <v>0.24208242329617621</v>
      </c>
      <c r="Q86" s="25">
        <f t="shared" si="67"/>
        <v>0.26723047697920455</v>
      </c>
      <c r="R86" s="25">
        <f t="shared" si="67"/>
        <v>0.25344218272793279</v>
      </c>
      <c r="S86" s="25">
        <f t="shared" si="67"/>
        <v>0.20762878052407552</v>
      </c>
      <c r="T86" s="25">
        <f t="shared" si="67"/>
        <v>0.23143718442699651</v>
      </c>
      <c r="U86" s="25">
        <f t="shared" si="67"/>
        <v>0.25184465967212871</v>
      </c>
      <c r="V86" s="67"/>
      <c r="W86" s="67"/>
      <c r="X86" s="67"/>
      <c r="Y86" s="67"/>
      <c r="Z86" s="67"/>
      <c r="AA86" s="67"/>
    </row>
    <row r="87" spans="1:27" x14ac:dyDescent="0.25">
      <c r="A87" s="5" t="str">
        <f>VLOOKUP(B87,Nomes!$H$2:$J$79,3,FALSE)</f>
        <v>3204104</v>
      </c>
      <c r="B87" s="60" t="s">
        <v>149</v>
      </c>
      <c r="C87" s="100">
        <f t="shared" si="66"/>
        <v>0.338132114528431</v>
      </c>
      <c r="D87" s="100">
        <f t="shared" si="66"/>
        <v>0.35074014714952101</v>
      </c>
      <c r="E87" s="31">
        <f t="shared" si="66"/>
        <v>0.35969596720566416</v>
      </c>
      <c r="F87" s="31">
        <f t="shared" si="66"/>
        <v>0.33868400227370227</v>
      </c>
      <c r="G87" s="31">
        <f t="shared" si="66"/>
        <v>0.36251787909882233</v>
      </c>
      <c r="H87" s="100">
        <f t="shared" si="66"/>
        <v>0.35504842174436696</v>
      </c>
      <c r="I87" s="100">
        <f t="shared" si="66"/>
        <v>0.35325353723398595</v>
      </c>
      <c r="J87" s="31">
        <f t="shared" si="66"/>
        <v>0.39508870591130707</v>
      </c>
      <c r="K87" s="31">
        <f t="shared" si="66"/>
        <v>0.36588936921825627</v>
      </c>
      <c r="L87" s="31">
        <f t="shared" si="66"/>
        <v>0.31900508060179816</v>
      </c>
      <c r="M87" s="31">
        <f t="shared" si="67"/>
        <v>0.30727716656139642</v>
      </c>
      <c r="N87" s="31">
        <f t="shared" si="67"/>
        <v>0.30796902597593862</v>
      </c>
      <c r="O87" s="31">
        <f t="shared" si="67"/>
        <v>0.30198527682308202</v>
      </c>
      <c r="P87" s="31">
        <f t="shared" si="67"/>
        <v>0.33188546737659708</v>
      </c>
      <c r="Q87" s="31">
        <f t="shared" si="67"/>
        <v>0.38031039860642596</v>
      </c>
      <c r="R87" s="31">
        <f t="shared" si="67"/>
        <v>0.40927121933051253</v>
      </c>
      <c r="S87" s="31">
        <f t="shared" si="67"/>
        <v>0.36602634736632855</v>
      </c>
      <c r="T87" s="31">
        <f t="shared" si="67"/>
        <v>0.41537159907439941</v>
      </c>
      <c r="U87" s="31">
        <f t="shared" si="67"/>
        <v>0.4928339812138845</v>
      </c>
      <c r="V87" s="67"/>
      <c r="W87" s="67"/>
      <c r="X87" s="67"/>
      <c r="Y87" s="67"/>
      <c r="Z87" s="67"/>
      <c r="AA87" s="67"/>
    </row>
    <row r="88" spans="1:27" x14ac:dyDescent="0.25">
      <c r="A88" s="5" t="str">
        <f>VLOOKUP(B88,Nomes!$H$2:$J$79,3,FALSE)</f>
        <v>3204252</v>
      </c>
      <c r="B88" s="59" t="s">
        <v>153</v>
      </c>
      <c r="C88" s="99">
        <f t="shared" si="66"/>
        <v>6.8685583083584995E-2</v>
      </c>
      <c r="D88" s="99">
        <f t="shared" si="66"/>
        <v>6.7944602071261878E-2</v>
      </c>
      <c r="E88" s="25">
        <f t="shared" si="66"/>
        <v>6.368546116506936E-2</v>
      </c>
      <c r="F88" s="25">
        <f t="shared" si="66"/>
        <v>6.6373638842730773E-2</v>
      </c>
      <c r="G88" s="25">
        <f t="shared" si="66"/>
        <v>6.6474858681883797E-2</v>
      </c>
      <c r="H88" s="99">
        <f t="shared" si="66"/>
        <v>6.5076418554879598E-2</v>
      </c>
      <c r="I88" s="99">
        <f t="shared" si="66"/>
        <v>6.4450450274937426E-2</v>
      </c>
      <c r="J88" s="25">
        <f t="shared" si="66"/>
        <v>7.0120424842290655E-2</v>
      </c>
      <c r="K88" s="25">
        <f t="shared" si="66"/>
        <v>6.9139391943872003E-2</v>
      </c>
      <c r="L88" s="25">
        <f t="shared" si="66"/>
        <v>6.5971922341175687E-2</v>
      </c>
      <c r="M88" s="25">
        <f t="shared" si="67"/>
        <v>5.6068230637888315E-2</v>
      </c>
      <c r="N88" s="25">
        <f t="shared" si="67"/>
        <v>6.3317951398263808E-2</v>
      </c>
      <c r="O88" s="25">
        <f t="shared" si="67"/>
        <v>5.8746134277299397E-2</v>
      </c>
      <c r="P88" s="25">
        <f t="shared" si="67"/>
        <v>6.621379151895232E-2</v>
      </c>
      <c r="Q88" s="25">
        <f t="shared" si="67"/>
        <v>7.5281104014971637E-2</v>
      </c>
      <c r="R88" s="25">
        <f t="shared" si="67"/>
        <v>7.1657635183751373E-2</v>
      </c>
      <c r="S88" s="25">
        <f t="shared" si="67"/>
        <v>5.8183036837664376E-2</v>
      </c>
      <c r="T88" s="25">
        <f t="shared" si="67"/>
        <v>6.2063463143835429E-2</v>
      </c>
      <c r="U88" s="25">
        <f t="shared" si="67"/>
        <v>6.788103282301769E-2</v>
      </c>
      <c r="V88" s="67"/>
      <c r="W88" s="67"/>
      <c r="X88" s="67"/>
      <c r="Y88" s="67"/>
      <c r="Z88" s="67"/>
      <c r="AA88" s="67"/>
    </row>
    <row r="89" spans="1:27" x14ac:dyDescent="0.25">
      <c r="A89" s="5" t="str">
        <f>VLOOKUP(B89,Nomes!$H$2:$J$79,3,FALSE)</f>
        <v>3204906</v>
      </c>
      <c r="B89" s="60" t="s">
        <v>78</v>
      </c>
      <c r="C89" s="100">
        <f t="shared" si="66"/>
        <v>1.7254577562711502</v>
      </c>
      <c r="D89" s="100">
        <f t="shared" si="66"/>
        <v>1.6726609430051751</v>
      </c>
      <c r="E89" s="31">
        <f t="shared" si="66"/>
        <v>1.6723805231867728</v>
      </c>
      <c r="F89" s="31">
        <f t="shared" si="66"/>
        <v>1.6825974690333689</v>
      </c>
      <c r="G89" s="31">
        <f t="shared" si="66"/>
        <v>1.7130201844730322</v>
      </c>
      <c r="H89" s="100">
        <f t="shared" si="66"/>
        <v>1.536603662931759</v>
      </c>
      <c r="I89" s="100">
        <f t="shared" si="66"/>
        <v>1.439587757276402</v>
      </c>
      <c r="J89" s="31">
        <f t="shared" si="66"/>
        <v>1.6070325766833582</v>
      </c>
      <c r="K89" s="31">
        <f t="shared" si="66"/>
        <v>1.4869129786232156</v>
      </c>
      <c r="L89" s="31">
        <f t="shared" si="66"/>
        <v>1.3518257439854029</v>
      </c>
      <c r="M89" s="31">
        <f t="shared" si="67"/>
        <v>1.4676527451086012</v>
      </c>
      <c r="N89" s="31">
        <f t="shared" si="67"/>
        <v>1.5192930691534756</v>
      </c>
      <c r="O89" s="31">
        <f t="shared" si="67"/>
        <v>1.5362488283689342</v>
      </c>
      <c r="P89" s="31">
        <f t="shared" si="67"/>
        <v>1.7655343465972355</v>
      </c>
      <c r="Q89" s="31">
        <f t="shared" si="67"/>
        <v>1.8493788305458569</v>
      </c>
      <c r="R89" s="31">
        <f t="shared" si="67"/>
        <v>1.8623406669123914</v>
      </c>
      <c r="S89" s="31">
        <f t="shared" si="67"/>
        <v>1.6700820767960631</v>
      </c>
      <c r="T89" s="31">
        <f t="shared" si="67"/>
        <v>1.7423576085497601</v>
      </c>
      <c r="U89" s="31">
        <f t="shared" si="67"/>
        <v>1.8591470309168652</v>
      </c>
      <c r="V89" s="67"/>
      <c r="W89" s="67"/>
      <c r="X89" s="67"/>
      <c r="Y89" s="67"/>
      <c r="Z89" s="67"/>
      <c r="AA89" s="67"/>
    </row>
    <row r="90" spans="1:27" x14ac:dyDescent="0.25">
      <c r="A90" s="5"/>
      <c r="B90" s="62" t="s">
        <v>252</v>
      </c>
      <c r="C90" s="103">
        <f t="shared" ref="C90:J90" si="68">SUM(C91:C97)</f>
        <v>1.9556785923021103</v>
      </c>
      <c r="D90" s="103">
        <f t="shared" si="68"/>
        <v>1.9567942259079663</v>
      </c>
      <c r="E90" s="61">
        <f t="shared" si="68"/>
        <v>1.8759181920919767</v>
      </c>
      <c r="F90" s="61">
        <f t="shared" si="68"/>
        <v>2.0085760388485658</v>
      </c>
      <c r="G90" s="61">
        <f t="shared" si="68"/>
        <v>2.1324460930137321</v>
      </c>
      <c r="H90" s="103">
        <f t="shared" si="68"/>
        <v>2.0000572593126087</v>
      </c>
      <c r="I90" s="103">
        <f t="shared" si="68"/>
        <v>1.7995221568065938</v>
      </c>
      <c r="J90" s="61">
        <f t="shared" si="68"/>
        <v>1.9836553021169243</v>
      </c>
      <c r="K90" s="61">
        <f t="shared" ref="K90:L90" si="69">SUM(K91:K97)</f>
        <v>1.9562740482006913</v>
      </c>
      <c r="L90" s="61">
        <f t="shared" si="69"/>
        <v>1.7718347873564559</v>
      </c>
      <c r="M90" s="61">
        <f t="shared" ref="M90:O90" si="70">SUM(M91:M97)</f>
        <v>1.8701486786490868</v>
      </c>
      <c r="N90" s="61">
        <f t="shared" si="70"/>
        <v>1.9557938012776168</v>
      </c>
      <c r="O90" s="61">
        <f t="shared" si="70"/>
        <v>1.9911903549973813</v>
      </c>
      <c r="P90" s="61">
        <f t="shared" ref="P90:Q90" si="71">SUM(P91:P97)</f>
        <v>2.2595165577044138</v>
      </c>
      <c r="Q90" s="61">
        <f t="shared" si="71"/>
        <v>2.5263929620078214</v>
      </c>
      <c r="R90" s="61">
        <f t="shared" ref="R90:S90" si="72">SUM(R91:R97)</f>
        <v>2.338006441773167</v>
      </c>
      <c r="S90" s="61">
        <f t="shared" si="72"/>
        <v>1.9496765123430879</v>
      </c>
      <c r="T90" s="61">
        <f t="shared" ref="T90:U90" si="73">SUM(T91:T97)</f>
        <v>1.9874110199415267</v>
      </c>
      <c r="U90" s="61">
        <f t="shared" si="73"/>
        <v>2.3505883376719292</v>
      </c>
      <c r="V90" s="67"/>
      <c r="W90" s="67"/>
      <c r="X90" s="67"/>
      <c r="Y90" s="67"/>
      <c r="Z90" s="67"/>
      <c r="AA90" s="67"/>
    </row>
    <row r="91" spans="1:27" x14ac:dyDescent="0.25">
      <c r="A91" s="5" t="str">
        <f>VLOOKUP(B91,Nomes!$H$2:$J$79,3,FALSE)</f>
        <v>3200169</v>
      </c>
      <c r="B91" s="60" t="s">
        <v>27</v>
      </c>
      <c r="C91" s="100">
        <f t="shared" ref="C91:L97" si="74">((VLOOKUP($A91&amp;C$9,Base,$I$5,FALSE)/1000)/C$98)*100</f>
        <v>0.11673025259661765</v>
      </c>
      <c r="D91" s="100">
        <f t="shared" si="74"/>
        <v>0.12490769336001714</v>
      </c>
      <c r="E91" s="31">
        <f t="shared" si="74"/>
        <v>0.12000428342156075</v>
      </c>
      <c r="F91" s="31">
        <f t="shared" si="74"/>
        <v>0.11783661970177388</v>
      </c>
      <c r="G91" s="31">
        <f t="shared" si="74"/>
        <v>0.12997271804431279</v>
      </c>
      <c r="H91" s="100">
        <f t="shared" si="74"/>
        <v>0.13121717618485118</v>
      </c>
      <c r="I91" s="100">
        <f t="shared" si="74"/>
        <v>0.11790994103488346</v>
      </c>
      <c r="J91" s="31">
        <f t="shared" si="74"/>
        <v>0.11568632765254683</v>
      </c>
      <c r="K91" s="31">
        <f t="shared" si="74"/>
        <v>0.10402668385567043</v>
      </c>
      <c r="L91" s="31">
        <f t="shared" si="74"/>
        <v>9.4749699441741803E-2</v>
      </c>
      <c r="M91" s="31">
        <f t="shared" ref="M91:U97" si="75">((VLOOKUP($A91&amp;M$9,Base,$I$5,FALSE)/1000)/M$98)*100</f>
        <v>9.8725032828172798E-2</v>
      </c>
      <c r="N91" s="31">
        <f t="shared" si="75"/>
        <v>0.10253621455546937</v>
      </c>
      <c r="O91" s="31">
        <f t="shared" si="75"/>
        <v>0.10408591346374098</v>
      </c>
      <c r="P91" s="31">
        <f t="shared" si="75"/>
        <v>0.11471126899698039</v>
      </c>
      <c r="Q91" s="31">
        <f t="shared" si="75"/>
        <v>0.13099599846710741</v>
      </c>
      <c r="R91" s="31">
        <f t="shared" si="75"/>
        <v>0.1211483382574268</v>
      </c>
      <c r="S91" s="31">
        <f t="shared" si="75"/>
        <v>9.7945690597868673E-2</v>
      </c>
      <c r="T91" s="31">
        <f t="shared" si="75"/>
        <v>0.10096171236132839</v>
      </c>
      <c r="U91" s="31">
        <f t="shared" si="75"/>
        <v>0.11988837169736423</v>
      </c>
      <c r="V91" s="28"/>
      <c r="W91" s="28"/>
      <c r="X91" s="28"/>
      <c r="Y91" s="28"/>
    </row>
    <row r="92" spans="1:27" x14ac:dyDescent="0.25">
      <c r="A92" s="5" t="str">
        <f>VLOOKUP(B92,Nomes!$H$2:$J$79,3,FALSE)</f>
        <v>3200136</v>
      </c>
      <c r="B92" s="59" t="s">
        <v>21</v>
      </c>
      <c r="C92" s="99">
        <f t="shared" si="74"/>
        <v>0.11331343453379872</v>
      </c>
      <c r="D92" s="99">
        <f t="shared" si="74"/>
        <v>0.10712718575690966</v>
      </c>
      <c r="E92" s="25">
        <f t="shared" si="74"/>
        <v>9.6300166658731118E-2</v>
      </c>
      <c r="F92" s="25">
        <f t="shared" si="74"/>
        <v>0.10876746251547542</v>
      </c>
      <c r="G92" s="25">
        <f t="shared" si="74"/>
        <v>0.11654334002182308</v>
      </c>
      <c r="H92" s="99">
        <f t="shared" si="74"/>
        <v>0.13919306476929694</v>
      </c>
      <c r="I92" s="99">
        <f t="shared" si="74"/>
        <v>0.11328292977831489</v>
      </c>
      <c r="J92" s="25">
        <f t="shared" si="74"/>
        <v>0.11634445757514732</v>
      </c>
      <c r="K92" s="25">
        <f t="shared" si="74"/>
        <v>0.10869294657092393</v>
      </c>
      <c r="L92" s="25">
        <f t="shared" si="74"/>
        <v>0.10963678984251007</v>
      </c>
      <c r="M92" s="25">
        <f t="shared" si="75"/>
        <v>0.10666260485988918</v>
      </c>
      <c r="N92" s="25">
        <f t="shared" si="75"/>
        <v>0.11606983244695435</v>
      </c>
      <c r="O92" s="25">
        <f t="shared" si="75"/>
        <v>0.11575390524513467</v>
      </c>
      <c r="P92" s="25">
        <f t="shared" si="75"/>
        <v>0.13465782866205692</v>
      </c>
      <c r="Q92" s="25">
        <f t="shared" si="75"/>
        <v>0.15282780000391361</v>
      </c>
      <c r="R92" s="25">
        <f t="shared" si="75"/>
        <v>0.16904213126982651</v>
      </c>
      <c r="S92" s="25">
        <f t="shared" si="75"/>
        <v>0.12568239164944664</v>
      </c>
      <c r="T92" s="25">
        <f t="shared" si="75"/>
        <v>0.12316185274756897</v>
      </c>
      <c r="U92" s="25">
        <f t="shared" si="75"/>
        <v>0.13905051424918649</v>
      </c>
      <c r="V92" s="28"/>
      <c r="W92" s="28"/>
      <c r="X92" s="28"/>
      <c r="Y92" s="28"/>
    </row>
    <row r="93" spans="1:27" x14ac:dyDescent="0.25">
      <c r="A93" s="5" t="str">
        <f>VLOOKUP(B93,Nomes!$H$2:$J$79,3,FALSE)</f>
        <v>3200904</v>
      </c>
      <c r="B93" s="60" t="s">
        <v>29</v>
      </c>
      <c r="C93" s="100">
        <f t="shared" si="74"/>
        <v>0.46186899303206352</v>
      </c>
      <c r="D93" s="100">
        <f t="shared" si="74"/>
        <v>0.50931584198583713</v>
      </c>
      <c r="E93" s="31">
        <f t="shared" si="74"/>
        <v>0.51696261375003771</v>
      </c>
      <c r="F93" s="31">
        <f t="shared" si="74"/>
        <v>0.57560051197596696</v>
      </c>
      <c r="G93" s="31">
        <f t="shared" si="74"/>
        <v>0.58405509372092257</v>
      </c>
      <c r="H93" s="100">
        <f t="shared" si="74"/>
        <v>0.51010038783243283</v>
      </c>
      <c r="I93" s="100">
        <f t="shared" si="74"/>
        <v>0.48338013872051094</v>
      </c>
      <c r="J93" s="31">
        <f t="shared" si="74"/>
        <v>0.58370817798091412</v>
      </c>
      <c r="K93" s="31">
        <f t="shared" si="74"/>
        <v>0.56568769823460208</v>
      </c>
      <c r="L93" s="31">
        <f t="shared" si="74"/>
        <v>0.4981264675376576</v>
      </c>
      <c r="M93" s="31">
        <f t="shared" si="75"/>
        <v>0.54502510988474673</v>
      </c>
      <c r="N93" s="31">
        <f t="shared" si="75"/>
        <v>0.59397203152925182</v>
      </c>
      <c r="O93" s="31">
        <f t="shared" si="75"/>
        <v>0.59185931583260998</v>
      </c>
      <c r="P93" s="31">
        <f t="shared" si="75"/>
        <v>0.68800026601509823</v>
      </c>
      <c r="Q93" s="31">
        <f t="shared" si="75"/>
        <v>0.77386249161843657</v>
      </c>
      <c r="R93" s="31">
        <f t="shared" si="75"/>
        <v>0.69111674328875572</v>
      </c>
      <c r="S93" s="31">
        <f t="shared" si="75"/>
        <v>0.61458197108369061</v>
      </c>
      <c r="T93" s="31">
        <f t="shared" si="75"/>
        <v>0.58894392678676855</v>
      </c>
      <c r="U93" s="31">
        <f t="shared" si="75"/>
        <v>0.7267560624692222</v>
      </c>
      <c r="V93" s="28"/>
      <c r="W93" s="28"/>
      <c r="X93" s="28"/>
      <c r="Y93" s="28"/>
    </row>
    <row r="94" spans="1:27" x14ac:dyDescent="0.25">
      <c r="A94" s="5" t="str">
        <f>VLOOKUP(B94,Nomes!$H$2:$J$79,3,FALSE)</f>
        <v>3202108</v>
      </c>
      <c r="B94" s="59" t="s">
        <v>88</v>
      </c>
      <c r="C94" s="99">
        <f t="shared" si="74"/>
        <v>0.29210896917415524</v>
      </c>
      <c r="D94" s="99">
        <f t="shared" si="74"/>
        <v>0.27444594906432995</v>
      </c>
      <c r="E94" s="25">
        <f t="shared" si="74"/>
        <v>0.27480627863805746</v>
      </c>
      <c r="F94" s="25">
        <f t="shared" si="74"/>
        <v>0.32745042083880399</v>
      </c>
      <c r="G94" s="25">
        <f t="shared" si="74"/>
        <v>0.36506740841542673</v>
      </c>
      <c r="H94" s="99">
        <f t="shared" si="74"/>
        <v>0.32411808636544737</v>
      </c>
      <c r="I94" s="99">
        <f t="shared" si="74"/>
        <v>0.27757710555721343</v>
      </c>
      <c r="J94" s="25">
        <f t="shared" si="74"/>
        <v>0.28607385977861111</v>
      </c>
      <c r="K94" s="25">
        <f t="shared" si="74"/>
        <v>0.30057662961461645</v>
      </c>
      <c r="L94" s="25">
        <f t="shared" si="74"/>
        <v>0.25761551919015496</v>
      </c>
      <c r="M94" s="25">
        <f t="shared" si="75"/>
        <v>0.28751001616054944</v>
      </c>
      <c r="N94" s="25">
        <f t="shared" si="75"/>
        <v>0.28704914738396969</v>
      </c>
      <c r="O94" s="25">
        <f t="shared" si="75"/>
        <v>0.27850889747567814</v>
      </c>
      <c r="P94" s="25">
        <f t="shared" si="75"/>
        <v>0.27021084880659901</v>
      </c>
      <c r="Q94" s="25">
        <f t="shared" si="75"/>
        <v>0.31521546744162982</v>
      </c>
      <c r="R94" s="25">
        <f t="shared" si="75"/>
        <v>0.26786824632531908</v>
      </c>
      <c r="S94" s="25">
        <f t="shared" si="75"/>
        <v>0.22061020942284207</v>
      </c>
      <c r="T94" s="25">
        <f t="shared" si="75"/>
        <v>0.22040812816023769</v>
      </c>
      <c r="U94" s="25">
        <f t="shared" si="75"/>
        <v>0.26124972829238585</v>
      </c>
      <c r="V94" s="28"/>
      <c r="W94" s="28"/>
      <c r="X94" s="28"/>
      <c r="Y94" s="28"/>
    </row>
    <row r="95" spans="1:27" x14ac:dyDescent="0.25">
      <c r="A95" s="5" t="str">
        <f>VLOOKUP(B95,Nomes!$H$2:$J$79,3,FALSE)</f>
        <v>3203304</v>
      </c>
      <c r="B95" s="60" t="s">
        <v>125</v>
      </c>
      <c r="C95" s="100">
        <f t="shared" si="74"/>
        <v>0.12678620419086958</v>
      </c>
      <c r="D95" s="100">
        <f t="shared" si="74"/>
        <v>0.1157521861576269</v>
      </c>
      <c r="E95" s="31">
        <f t="shared" si="74"/>
        <v>0.10467800446108724</v>
      </c>
      <c r="F95" s="31">
        <f t="shared" si="74"/>
        <v>9.1612715179227394E-2</v>
      </c>
      <c r="G95" s="31">
        <f t="shared" si="74"/>
        <v>0.10161647776714799</v>
      </c>
      <c r="H95" s="100">
        <f t="shared" si="74"/>
        <v>9.9728512481942935E-2</v>
      </c>
      <c r="I95" s="100">
        <f t="shared" si="74"/>
        <v>8.6710181460106991E-2</v>
      </c>
      <c r="J95" s="31">
        <f t="shared" si="74"/>
        <v>9.7058229981719271E-2</v>
      </c>
      <c r="K95" s="31">
        <f t="shared" si="74"/>
        <v>0.10578655842179974</v>
      </c>
      <c r="L95" s="31">
        <f t="shared" si="74"/>
        <v>0.10146141727178798</v>
      </c>
      <c r="M95" s="31">
        <f t="shared" si="75"/>
        <v>9.5597817727442885E-2</v>
      </c>
      <c r="N95" s="31">
        <f t="shared" si="75"/>
        <v>0.10149762169032042</v>
      </c>
      <c r="O95" s="31">
        <f t="shared" si="75"/>
        <v>9.9547762814686122E-2</v>
      </c>
      <c r="P95" s="31">
        <f t="shared" si="75"/>
        <v>0.10926950795729137</v>
      </c>
      <c r="Q95" s="31">
        <f t="shared" si="75"/>
        <v>0.13279201948149533</v>
      </c>
      <c r="R95" s="31">
        <f t="shared" si="75"/>
        <v>0.14741947812277165</v>
      </c>
      <c r="S95" s="31">
        <f t="shared" si="75"/>
        <v>0.11352716297448966</v>
      </c>
      <c r="T95" s="31">
        <f t="shared" si="75"/>
        <v>0.113099811837824</v>
      </c>
      <c r="U95" s="31">
        <f t="shared" si="75"/>
        <v>0.12232915069783835</v>
      </c>
      <c r="V95" s="28"/>
      <c r="W95" s="28"/>
      <c r="X95" s="28"/>
      <c r="Y95" s="28"/>
    </row>
    <row r="96" spans="1:27" x14ac:dyDescent="0.25">
      <c r="A96" s="5" t="str">
        <f>VLOOKUP(B96,Nomes!$H$2:$J$79,3,FALSE)</f>
        <v>3203908</v>
      </c>
      <c r="B96" s="59" t="s">
        <v>25</v>
      </c>
      <c r="C96" s="99">
        <f t="shared" si="74"/>
        <v>0.7240671225029921</v>
      </c>
      <c r="D96" s="99">
        <f t="shared" si="74"/>
        <v>0.71225260181145578</v>
      </c>
      <c r="E96" s="25">
        <f t="shared" si="74"/>
        <v>0.65436773506681845</v>
      </c>
      <c r="F96" s="25">
        <f t="shared" si="74"/>
        <v>0.64649393908200636</v>
      </c>
      <c r="G96" s="25">
        <f t="shared" si="74"/>
        <v>0.68297541604382472</v>
      </c>
      <c r="H96" s="99">
        <f t="shared" si="74"/>
        <v>0.65148620926902356</v>
      </c>
      <c r="I96" s="99">
        <f t="shared" si="74"/>
        <v>0.58990766862905264</v>
      </c>
      <c r="J96" s="25">
        <f t="shared" si="74"/>
        <v>0.65768194689577841</v>
      </c>
      <c r="K96" s="25">
        <f t="shared" si="74"/>
        <v>0.65139463074568993</v>
      </c>
      <c r="L96" s="25">
        <f t="shared" si="74"/>
        <v>0.59319875160541413</v>
      </c>
      <c r="M96" s="25">
        <f t="shared" si="75"/>
        <v>0.60761324822413043</v>
      </c>
      <c r="N96" s="25">
        <f t="shared" si="75"/>
        <v>0.63676704877577128</v>
      </c>
      <c r="O96" s="25">
        <f t="shared" si="75"/>
        <v>0.68626416706245918</v>
      </c>
      <c r="P96" s="25">
        <f t="shared" si="75"/>
        <v>0.82407153392403831</v>
      </c>
      <c r="Q96" s="25">
        <f t="shared" si="75"/>
        <v>0.88058776202117828</v>
      </c>
      <c r="R96" s="25">
        <f t="shared" si="75"/>
        <v>0.82062996098873853</v>
      </c>
      <c r="S96" s="25">
        <f t="shared" si="75"/>
        <v>0.68378902992625878</v>
      </c>
      <c r="T96" s="25">
        <f t="shared" si="75"/>
        <v>0.75374280824322648</v>
      </c>
      <c r="U96" s="25">
        <f t="shared" si="75"/>
        <v>0.87273886756260877</v>
      </c>
      <c r="V96" s="28"/>
      <c r="W96" s="28"/>
      <c r="X96" s="28"/>
      <c r="Y96" s="28"/>
    </row>
    <row r="97" spans="1:25" x14ac:dyDescent="0.25">
      <c r="A97" s="5" t="str">
        <f>VLOOKUP(B97,Nomes!$H$2:$J$79,3,FALSE)</f>
        <v>3205150</v>
      </c>
      <c r="B97" s="60" t="s">
        <v>185</v>
      </c>
      <c r="C97" s="100">
        <f t="shared" si="74"/>
        <v>0.12080361627161332</v>
      </c>
      <c r="D97" s="100">
        <f t="shared" si="74"/>
        <v>0.11299276777178968</v>
      </c>
      <c r="E97" s="31">
        <f t="shared" si="74"/>
        <v>0.10879911009568401</v>
      </c>
      <c r="F97" s="31">
        <f t="shared" si="74"/>
        <v>0.1408143695553116</v>
      </c>
      <c r="G97" s="31">
        <f t="shared" si="74"/>
        <v>0.15221563900027427</v>
      </c>
      <c r="H97" s="100">
        <f t="shared" si="74"/>
        <v>0.1442138224096137</v>
      </c>
      <c r="I97" s="100">
        <f t="shared" si="74"/>
        <v>0.13075419162651133</v>
      </c>
      <c r="J97" s="31">
        <f t="shared" si="74"/>
        <v>0.12710230225220703</v>
      </c>
      <c r="K97" s="31">
        <f t="shared" si="74"/>
        <v>0.12010890075738875</v>
      </c>
      <c r="L97" s="31">
        <f t="shared" si="74"/>
        <v>0.11704614246718914</v>
      </c>
      <c r="M97" s="31">
        <f t="shared" si="75"/>
        <v>0.12901484896415538</v>
      </c>
      <c r="N97" s="31">
        <f t="shared" si="75"/>
        <v>0.11790190489587984</v>
      </c>
      <c r="O97" s="31">
        <f t="shared" si="75"/>
        <v>0.11517039310307214</v>
      </c>
      <c r="P97" s="31">
        <f t="shared" si="75"/>
        <v>0.11859530334234966</v>
      </c>
      <c r="Q97" s="31">
        <f t="shared" si="75"/>
        <v>0.14011142297406029</v>
      </c>
      <c r="R97" s="31">
        <f t="shared" si="75"/>
        <v>0.12078154352032867</v>
      </c>
      <c r="S97" s="31">
        <f t="shared" si="75"/>
        <v>9.3540056688491413E-2</v>
      </c>
      <c r="T97" s="31">
        <f t="shared" si="75"/>
        <v>8.7092779804572626E-2</v>
      </c>
      <c r="U97" s="31">
        <f t="shared" si="75"/>
        <v>0.10857564270332347</v>
      </c>
      <c r="V97" s="28"/>
      <c r="W97" s="28"/>
      <c r="X97" s="28"/>
      <c r="Y97" s="28"/>
    </row>
    <row r="98" spans="1:25" ht="15.75" thickBot="1" x14ac:dyDescent="0.3">
      <c r="A98" s="5"/>
      <c r="B98" s="32" t="str">
        <f>IF(H5=8,"TOTAL em mil habitantes","TOTAL em milhões R$")</f>
        <v>TOTAL em milhões R$</v>
      </c>
      <c r="C98" s="33">
        <f>VLOOKUP($H$5,Aux1_PIBtotal!$A$3:$P$12,C99,FALSE)/1000</f>
        <v>27048.996552000004</v>
      </c>
      <c r="D98" s="33">
        <f>VLOOKUP($H$5,Aux1_PIBtotal!$A$3:$P$12,D99,FALSE)/1000</f>
        <v>31519.105782000006</v>
      </c>
      <c r="E98" s="33">
        <f>VLOOKUP($H$5,Aux1_PIBtotal!$A$3:$P$12,E99,FALSE)/1000</f>
        <v>39732.638402999997</v>
      </c>
      <c r="F98" s="33">
        <f>VLOOKUP($H$5,Aux1_PIBtotal!$A$3:$P$12,F99,FALSE)/1000</f>
        <v>47020.587606999994</v>
      </c>
      <c r="G98" s="33">
        <f>VLOOKUP($H$5,Aux1_PIBtotal!$A$3:$P$12,G99,FALSE)/1000</f>
        <v>53463.86845300001</v>
      </c>
      <c r="H98" s="33">
        <f>VLOOKUP($H$5,Aux1_PIBtotal!$A$3:$P$12,H99,FALSE)/1000</f>
        <v>60658.394971000009</v>
      </c>
      <c r="I98" s="33">
        <f>VLOOKUP($H$5,Aux1_PIBtotal!$A$3:$P$12,I99,FALSE)/1000</f>
        <v>72091.158093999999</v>
      </c>
      <c r="J98" s="33">
        <f>VLOOKUP($H$5,Aux1_PIBtotal!$A$3:$P$12,J99,FALSE)/1000</f>
        <v>69215.360729999986</v>
      </c>
      <c r="K98" s="33">
        <f>VLOOKUP($H$5,Aux1_PIBtotal!$A$3:$P$12,K99,FALSE)/1000</f>
        <v>85310.284544999988</v>
      </c>
      <c r="L98" s="33">
        <f>VLOOKUP($H$5,Aux1_PIBtotal!$A$3:$P$12,L99,FALSE)/1000</f>
        <v>105976.22218500001</v>
      </c>
      <c r="M98" s="33">
        <f>VLOOKUP($H$5,Aux1_PIBtotal!$A$3:$P$12,M99,FALSE)/1000</f>
        <v>116850.580542</v>
      </c>
      <c r="N98" s="33">
        <f>VLOOKUP($H$5,Aux1_PIBtotal!$A$3:$P$12,N99,FALSE)/1000</f>
        <v>117274.34694299998</v>
      </c>
      <c r="O98" s="33">
        <f>VLOOKUP($H$5,Aux1_PIBtotal!$A$3:$P$12,O99,FALSE)/1000</f>
        <v>128783.781147</v>
      </c>
      <c r="P98" s="33">
        <f>VLOOKUP($H$5,Aux1_PIBtotal!$A$3:$P$12,P99,FALSE)/1000</f>
        <v>120365.97991400004</v>
      </c>
      <c r="Q98" s="33">
        <f>VLOOKUP($H$5,Aux1_PIBtotal!$A$3:$Q$12,Q99,FALSE)/1000</f>
        <v>109264.42309299998</v>
      </c>
      <c r="R98" s="33">
        <f>VLOOKUP($H$5,Aux1_PIBtotal!$A$3:$R$12,R99,FALSE)/1000</f>
        <v>113399.93678500003</v>
      </c>
      <c r="S98" s="33">
        <f>VLOOKUP($H$5,Aux1_PIBtotal!$A$3:$S$12,S99,FALSE)/1000</f>
        <v>137020.05486999993</v>
      </c>
      <c r="T98" s="33">
        <f>VLOOKUP($H$5,Aux1_PIBtotal!$A$3:$T$12,T99,FALSE)/1000</f>
        <v>137345.59543099999</v>
      </c>
      <c r="U98" s="33">
        <f>VLOOKUP($H$5,Aux1_PIBtotal!$A$3:U$12,U99,FALSE)/1000</f>
        <v>138445.922361</v>
      </c>
      <c r="V98" s="28"/>
      <c r="W98" s="28"/>
      <c r="X98" s="28"/>
      <c r="Y98" s="28"/>
    </row>
    <row r="99" spans="1:25" ht="15.75" thickTop="1" x14ac:dyDescent="0.25">
      <c r="B99" t="s">
        <v>207</v>
      </c>
      <c r="C99" s="5">
        <v>3</v>
      </c>
      <c r="D99" s="5">
        <v>4</v>
      </c>
      <c r="E99" s="5">
        <v>5</v>
      </c>
      <c r="F99" s="5">
        <v>6</v>
      </c>
      <c r="G99" s="5">
        <v>7</v>
      </c>
      <c r="H99" s="5">
        <v>8</v>
      </c>
      <c r="I99" s="5">
        <v>9</v>
      </c>
      <c r="J99" s="5">
        <v>10</v>
      </c>
      <c r="K99" s="5">
        <v>11</v>
      </c>
      <c r="L99" s="5">
        <v>12</v>
      </c>
      <c r="M99" s="5">
        <v>13</v>
      </c>
      <c r="N99" s="5">
        <v>14</v>
      </c>
      <c r="O99" s="5">
        <v>15</v>
      </c>
      <c r="P99" s="5">
        <v>16</v>
      </c>
      <c r="Q99" s="5">
        <v>17</v>
      </c>
      <c r="R99" s="5">
        <v>18</v>
      </c>
      <c r="S99" s="5">
        <v>19</v>
      </c>
      <c r="T99" s="5">
        <v>20</v>
      </c>
      <c r="U99" s="5">
        <v>21</v>
      </c>
    </row>
    <row r="100" spans="1:25" x14ac:dyDescent="0.25"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</row>
    <row r="101" spans="1:25" x14ac:dyDescent="0.25"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</row>
  </sheetData>
  <hyperlinks>
    <hyperlink ref="F1" location="Sumário!A1" display="VOLTAR" xr:uid="{00000000-0004-0000-0600-000000000000}"/>
  </hyperlinks>
  <pageMargins left="0.511811024" right="0.511811024" top="0.78740157499999996" bottom="0.78740157499999996" header="0.31496062000000002" footer="0.31496062000000002"/>
  <pageSetup paperSize="130" orientation="portrait" r:id="rId1"/>
  <ignoredErrors>
    <ignoredError sqref="K62:L97 K18:L41 K49:L49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Drop Down 1">
              <controlPr defaultSize="0" autoLine="0" autoPict="0">
                <anchor>
                  <from>
                    <xdr:col>1</xdr:col>
                    <xdr:colOff>123825</xdr:colOff>
                    <xdr:row>3</xdr:row>
                    <xdr:rowOff>9525</xdr:rowOff>
                  </from>
                  <to>
                    <xdr:col>4</xdr:col>
                    <xdr:colOff>400050</xdr:colOff>
                    <xdr:row>4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ilha8">
    <tabColor theme="3" tint="-0.249977111117893"/>
  </sheetPr>
  <dimension ref="B1"/>
  <sheetViews>
    <sheetView workbookViewId="0">
      <selection activeCell="B1" sqref="B1"/>
    </sheetView>
  </sheetViews>
  <sheetFormatPr defaultRowHeight="15" x14ac:dyDescent="0.25"/>
  <cols>
    <col min="2" max="2" width="11.140625" customWidth="1"/>
    <col min="12" max="12" width="12.28515625" customWidth="1"/>
  </cols>
  <sheetData>
    <row r="1" spans="2:2" x14ac:dyDescent="0.25">
      <c r="B1" s="116" t="s">
        <v>325</v>
      </c>
    </row>
  </sheetData>
  <hyperlinks>
    <hyperlink ref="B1" location="Sumário!A1" display="VOLTAR" xr:uid="{00000000-0004-0000-0700-000000000000}"/>
  </hyperlink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Planilha9"/>
  <dimension ref="A1:AM131"/>
  <sheetViews>
    <sheetView showGridLines="0" workbookViewId="0">
      <selection activeCell="B1" sqref="B1"/>
    </sheetView>
  </sheetViews>
  <sheetFormatPr defaultRowHeight="15" x14ac:dyDescent="0.25"/>
  <cols>
    <col min="1" max="1" width="9.140625" customWidth="1"/>
    <col min="2" max="2" width="6.85546875" customWidth="1"/>
    <col min="3" max="3" width="53.28515625" bestFit="1" customWidth="1"/>
    <col min="4" max="4" width="20.7109375" bestFit="1" customWidth="1"/>
    <col min="5" max="5" width="10" bestFit="1" customWidth="1"/>
    <col min="6" max="6" width="6.85546875" customWidth="1"/>
    <col min="7" max="12" width="6.85546875" style="67" customWidth="1"/>
    <col min="13" max="13" width="10.42578125" style="67" customWidth="1"/>
    <col min="14" max="14" width="12.42578125" style="67" customWidth="1"/>
    <col min="15" max="15" width="9.28515625" style="67" customWidth="1"/>
    <col min="16" max="16" width="9.7109375" style="67" customWidth="1"/>
    <col min="17" max="17" width="12.7109375" style="67" bestFit="1" customWidth="1"/>
    <col min="18" max="18" width="9.28515625" style="67" bestFit="1" customWidth="1"/>
    <col min="19" max="19" width="10.140625" style="67" bestFit="1" customWidth="1"/>
    <col min="20" max="32" width="9.140625" style="67"/>
  </cols>
  <sheetData>
    <row r="1" spans="2:39" ht="23.25" x14ac:dyDescent="0.35">
      <c r="B1" s="22" t="s">
        <v>292</v>
      </c>
      <c r="E1" s="116" t="s">
        <v>325</v>
      </c>
    </row>
    <row r="3" spans="2:39" x14ac:dyDescent="0.25">
      <c r="B3" s="71" t="s">
        <v>229</v>
      </c>
      <c r="C3" s="72"/>
      <c r="D3" s="72"/>
      <c r="E3" s="72"/>
      <c r="F3" s="72"/>
      <c r="G3" s="122"/>
      <c r="H3" s="122"/>
      <c r="I3" s="122"/>
      <c r="J3" s="122"/>
      <c r="K3" s="122"/>
      <c r="L3" s="122"/>
      <c r="M3" s="122"/>
      <c r="N3" s="122"/>
      <c r="O3" s="123"/>
    </row>
    <row r="4" spans="2:39" x14ac:dyDescent="0.25">
      <c r="B4" s="74"/>
      <c r="C4" s="20"/>
      <c r="D4" s="20"/>
      <c r="E4" s="20"/>
      <c r="F4" s="20"/>
      <c r="G4" s="124"/>
      <c r="H4" s="124"/>
      <c r="I4" s="124"/>
      <c r="J4" s="124"/>
      <c r="K4" s="124"/>
      <c r="L4" s="124"/>
      <c r="M4" s="124"/>
      <c r="N4" s="124"/>
      <c r="O4" s="125"/>
    </row>
    <row r="5" spans="2:39" x14ac:dyDescent="0.25">
      <c r="B5" s="74"/>
      <c r="C5" s="20"/>
      <c r="D5" s="20"/>
      <c r="E5" s="20"/>
      <c r="F5" s="20"/>
      <c r="G5" s="124"/>
      <c r="H5" s="124"/>
      <c r="I5" s="124"/>
      <c r="J5" s="124"/>
      <c r="K5" s="124"/>
      <c r="L5" s="124"/>
      <c r="M5" s="124"/>
      <c r="N5" s="124"/>
      <c r="O5" s="125"/>
    </row>
    <row r="6" spans="2:39" x14ac:dyDescent="0.25">
      <c r="B6" s="134" t="s">
        <v>288</v>
      </c>
      <c r="C6" s="135"/>
      <c r="D6" s="135"/>
      <c r="E6" s="135"/>
      <c r="F6" s="76"/>
      <c r="G6" s="132" t="s">
        <v>280</v>
      </c>
      <c r="H6" s="132"/>
      <c r="I6" s="132"/>
      <c r="J6" s="132"/>
      <c r="K6" s="126"/>
      <c r="L6" s="132" t="s">
        <v>281</v>
      </c>
      <c r="M6" s="132"/>
      <c r="N6" s="132"/>
      <c r="O6" s="133"/>
    </row>
    <row r="7" spans="2:39" x14ac:dyDescent="0.25">
      <c r="B7" s="137"/>
      <c r="C7" s="138"/>
      <c r="D7" s="138"/>
      <c r="E7" s="138"/>
      <c r="F7" s="20"/>
      <c r="G7" s="139"/>
      <c r="H7" s="139"/>
      <c r="I7" s="139"/>
      <c r="J7" s="139"/>
      <c r="K7" s="124"/>
      <c r="L7" s="140"/>
      <c r="M7" s="140"/>
      <c r="N7" s="140"/>
      <c r="O7" s="141"/>
    </row>
    <row r="8" spans="2:39" x14ac:dyDescent="0.25">
      <c r="B8" s="74"/>
      <c r="C8" s="20"/>
      <c r="D8" s="20"/>
      <c r="E8" s="20"/>
      <c r="F8" s="20"/>
      <c r="G8" s="124"/>
      <c r="H8" s="124"/>
      <c r="I8" s="124"/>
      <c r="J8" s="124"/>
      <c r="K8" s="124"/>
      <c r="L8" s="124"/>
      <c r="M8" s="124"/>
      <c r="N8" s="124"/>
      <c r="O8" s="125"/>
    </row>
    <row r="9" spans="2:39" x14ac:dyDescent="0.25">
      <c r="B9" s="74"/>
      <c r="C9" s="20"/>
      <c r="D9" s="20"/>
      <c r="E9" s="20"/>
      <c r="F9" s="20"/>
      <c r="G9" s="124"/>
      <c r="H9" s="124"/>
      <c r="I9" s="124"/>
      <c r="J9" s="124"/>
      <c r="K9" s="124"/>
      <c r="L9" s="124"/>
      <c r="M9" s="124"/>
      <c r="N9" s="124"/>
      <c r="O9" s="125"/>
    </row>
    <row r="10" spans="2:39" x14ac:dyDescent="0.25">
      <c r="B10" s="77"/>
      <c r="C10" s="78"/>
      <c r="D10" s="78"/>
      <c r="E10" s="78"/>
      <c r="F10" s="78"/>
      <c r="G10" s="127"/>
      <c r="H10" s="127"/>
      <c r="I10" s="127"/>
      <c r="J10" s="127"/>
      <c r="K10" s="127"/>
      <c r="L10" s="127"/>
      <c r="M10" s="127"/>
      <c r="N10" s="127"/>
      <c r="O10" s="128"/>
    </row>
    <row r="12" spans="2:39" x14ac:dyDescent="0.25">
      <c r="B12" s="19" t="s">
        <v>289</v>
      </c>
      <c r="C12" s="80" t="str">
        <f>CONCATENATE(D58," - em valores correntes - R$ milhões")</f>
        <v>Produto Interno Bruto - em valores correntes - R$ milhões</v>
      </c>
    </row>
    <row r="13" spans="2:39" x14ac:dyDescent="0.25">
      <c r="C13" s="69" t="str">
        <f>CONCATENATE("Municípios: ",D60,", ",D61," e ",D62)</f>
        <v>Municípios: Vitória, Serra e Vila Velha</v>
      </c>
      <c r="F13" s="67"/>
      <c r="AG13" s="67"/>
      <c r="AH13" s="67"/>
      <c r="AI13" s="67"/>
      <c r="AJ13" s="67"/>
      <c r="AK13" s="67"/>
      <c r="AL13" s="67"/>
    </row>
    <row r="14" spans="2:39" x14ac:dyDescent="0.25">
      <c r="F14" s="67"/>
      <c r="AG14" s="67"/>
      <c r="AH14" s="67"/>
      <c r="AI14" s="67"/>
      <c r="AJ14" s="67"/>
      <c r="AK14" s="67"/>
      <c r="AL14" s="67"/>
      <c r="AM14" s="67"/>
    </row>
    <row r="15" spans="2:39" x14ac:dyDescent="0.25">
      <c r="F15" s="67"/>
      <c r="AG15" s="67"/>
      <c r="AH15" s="67"/>
      <c r="AI15" s="67"/>
      <c r="AJ15" s="67"/>
      <c r="AK15" s="67"/>
      <c r="AL15" s="67"/>
      <c r="AM15" s="67"/>
    </row>
    <row r="16" spans="2:39" x14ac:dyDescent="0.25">
      <c r="F16" s="67"/>
      <c r="AG16" s="67"/>
      <c r="AH16" s="67"/>
      <c r="AI16" s="67"/>
      <c r="AJ16" s="67"/>
      <c r="AK16" s="67"/>
      <c r="AL16" s="67"/>
      <c r="AM16" s="67"/>
    </row>
    <row r="17" spans="2:39" x14ac:dyDescent="0.25">
      <c r="F17" s="67"/>
      <c r="AG17" s="67"/>
      <c r="AH17" s="67"/>
      <c r="AI17" s="67"/>
      <c r="AJ17" s="67"/>
      <c r="AK17" s="67"/>
      <c r="AL17" s="67"/>
      <c r="AM17" s="67"/>
    </row>
    <row r="18" spans="2:39" x14ac:dyDescent="0.25">
      <c r="F18" s="67"/>
      <c r="AG18" s="67"/>
      <c r="AH18" s="67"/>
      <c r="AI18" s="67"/>
      <c r="AJ18" s="67"/>
      <c r="AK18" s="67"/>
      <c r="AL18" s="67"/>
      <c r="AM18" s="67"/>
    </row>
    <row r="19" spans="2:39" x14ac:dyDescent="0.25">
      <c r="F19" s="67"/>
      <c r="AG19" s="67"/>
      <c r="AH19" s="67"/>
      <c r="AI19" s="67"/>
      <c r="AJ19" s="67"/>
      <c r="AK19" s="67"/>
      <c r="AL19" s="67"/>
      <c r="AM19" s="67"/>
    </row>
    <row r="20" spans="2:39" x14ac:dyDescent="0.25">
      <c r="F20" s="67"/>
      <c r="AG20" s="67"/>
      <c r="AH20" s="67"/>
      <c r="AI20" s="67"/>
      <c r="AJ20" s="67"/>
      <c r="AK20" s="67"/>
      <c r="AL20" s="67"/>
      <c r="AM20" s="67"/>
    </row>
    <row r="21" spans="2:39" x14ac:dyDescent="0.25">
      <c r="F21" s="67"/>
      <c r="AG21" s="67"/>
      <c r="AH21" s="67"/>
      <c r="AI21" s="67"/>
      <c r="AJ21" s="67"/>
      <c r="AK21" s="67"/>
      <c r="AL21" s="67"/>
      <c r="AM21" s="67"/>
    </row>
    <row r="22" spans="2:39" x14ac:dyDescent="0.25">
      <c r="F22" s="67"/>
      <c r="AG22" s="67"/>
      <c r="AH22" s="67"/>
      <c r="AI22" s="67"/>
      <c r="AJ22" s="67"/>
      <c r="AK22" s="67"/>
      <c r="AL22" s="67"/>
      <c r="AM22" s="67"/>
    </row>
    <row r="23" spans="2:39" x14ac:dyDescent="0.25">
      <c r="F23" s="67"/>
      <c r="AG23" s="67"/>
      <c r="AH23" s="67"/>
      <c r="AI23" s="67"/>
      <c r="AJ23" s="67"/>
      <c r="AK23" s="67"/>
      <c r="AL23" s="67"/>
      <c r="AM23" s="67"/>
    </row>
    <row r="24" spans="2:39" x14ac:dyDescent="0.25">
      <c r="F24" s="67"/>
      <c r="AG24" s="67"/>
      <c r="AH24" s="67"/>
      <c r="AI24" s="67"/>
      <c r="AJ24" s="67"/>
      <c r="AK24" s="67"/>
      <c r="AL24" s="67"/>
      <c r="AM24" s="67"/>
    </row>
    <row r="25" spans="2:39" x14ac:dyDescent="0.25">
      <c r="F25" s="67"/>
      <c r="AG25" s="67"/>
      <c r="AH25" s="67"/>
      <c r="AI25" s="67"/>
      <c r="AJ25" s="67"/>
      <c r="AK25" s="67"/>
      <c r="AL25" s="67"/>
      <c r="AM25" s="67"/>
    </row>
    <row r="26" spans="2:39" x14ac:dyDescent="0.25">
      <c r="F26" s="67"/>
      <c r="AG26" s="67"/>
      <c r="AH26" s="67"/>
      <c r="AI26" s="67"/>
      <c r="AJ26" s="67"/>
      <c r="AK26" s="67"/>
      <c r="AL26" s="67"/>
      <c r="AM26" s="67"/>
    </row>
    <row r="27" spans="2:39" x14ac:dyDescent="0.25">
      <c r="F27" s="67"/>
      <c r="AG27" s="67"/>
      <c r="AH27" s="67"/>
      <c r="AI27" s="67"/>
      <c r="AJ27" s="67"/>
      <c r="AK27" s="67"/>
      <c r="AL27" s="67"/>
      <c r="AM27" s="67"/>
    </row>
    <row r="28" spans="2:39" x14ac:dyDescent="0.25">
      <c r="F28" s="67"/>
      <c r="AG28" s="67"/>
      <c r="AH28" s="67"/>
      <c r="AI28" s="67"/>
      <c r="AJ28" s="67"/>
      <c r="AK28" s="67"/>
      <c r="AL28" s="67"/>
      <c r="AM28" s="67"/>
    </row>
    <row r="29" spans="2:39" x14ac:dyDescent="0.25">
      <c r="F29" s="67"/>
      <c r="AG29" s="67"/>
      <c r="AH29" s="67"/>
      <c r="AI29" s="67"/>
      <c r="AJ29" s="67"/>
      <c r="AK29" s="67"/>
      <c r="AL29" s="67"/>
      <c r="AM29" s="67"/>
    </row>
    <row r="30" spans="2:39" x14ac:dyDescent="0.25">
      <c r="F30" s="67"/>
      <c r="AG30" s="67"/>
      <c r="AH30" s="67"/>
      <c r="AI30" s="67"/>
      <c r="AJ30" s="67"/>
      <c r="AK30" s="67"/>
      <c r="AL30" s="67"/>
      <c r="AM30" s="67"/>
    </row>
    <row r="31" spans="2:39" x14ac:dyDescent="0.25">
      <c r="B31" t="s">
        <v>207</v>
      </c>
      <c r="F31" s="67"/>
      <c r="AG31" s="67"/>
      <c r="AH31" s="67"/>
      <c r="AI31" s="67"/>
      <c r="AJ31" s="67"/>
      <c r="AK31" s="67"/>
      <c r="AL31" s="67"/>
      <c r="AM31" s="67"/>
    </row>
    <row r="32" spans="2:39" x14ac:dyDescent="0.25">
      <c r="F32" s="67"/>
      <c r="AG32" s="67"/>
      <c r="AH32" s="67"/>
      <c r="AI32" s="67"/>
      <c r="AJ32" s="67"/>
      <c r="AK32" s="67"/>
      <c r="AL32" s="67"/>
      <c r="AM32" s="67"/>
    </row>
    <row r="33" spans="2:39" x14ac:dyDescent="0.25">
      <c r="B33" s="19" t="s">
        <v>290</v>
      </c>
      <c r="C33" s="80" t="str">
        <f>CONCATENATE(D58," - Participação % no total do Estado")</f>
        <v>Produto Interno Bruto - Participação % no total do Estado</v>
      </c>
      <c r="F33" s="67"/>
      <c r="AG33" s="67"/>
      <c r="AH33" s="67"/>
      <c r="AI33" s="67"/>
      <c r="AJ33" s="67"/>
      <c r="AK33" s="67"/>
      <c r="AL33" s="67"/>
      <c r="AM33" s="67"/>
    </row>
    <row r="34" spans="2:39" x14ac:dyDescent="0.25">
      <c r="C34" s="69" t="str">
        <f>CONCATENATE("Municípios: ",D60,", ",D61," e ",D62)</f>
        <v>Municípios: Vitória, Serra e Vila Velha</v>
      </c>
      <c r="F34" s="67"/>
      <c r="AG34" s="67"/>
      <c r="AH34" s="67"/>
      <c r="AI34" s="67"/>
      <c r="AJ34" s="67"/>
      <c r="AK34" s="67"/>
      <c r="AL34" s="67"/>
      <c r="AM34" s="67"/>
    </row>
    <row r="35" spans="2:39" x14ac:dyDescent="0.25">
      <c r="F35" s="67"/>
      <c r="AG35" s="67"/>
      <c r="AH35" s="67"/>
      <c r="AI35" s="67"/>
      <c r="AJ35" s="67"/>
      <c r="AK35" s="67"/>
      <c r="AL35" s="67"/>
      <c r="AM35" s="67"/>
    </row>
    <row r="36" spans="2:39" x14ac:dyDescent="0.25">
      <c r="F36" s="67"/>
      <c r="AG36" s="67"/>
      <c r="AH36" s="67"/>
      <c r="AI36" s="67"/>
      <c r="AJ36" s="67"/>
      <c r="AK36" s="67"/>
      <c r="AL36" s="67"/>
      <c r="AM36" s="67"/>
    </row>
    <row r="37" spans="2:39" x14ac:dyDescent="0.25">
      <c r="F37" s="67"/>
      <c r="AG37" s="67"/>
      <c r="AH37" s="67"/>
      <c r="AI37" s="67"/>
      <c r="AJ37" s="67"/>
      <c r="AK37" s="67"/>
      <c r="AL37" s="67"/>
      <c r="AM37" s="67"/>
    </row>
    <row r="38" spans="2:39" x14ac:dyDescent="0.25">
      <c r="F38" s="67"/>
      <c r="AG38" s="67"/>
      <c r="AH38" s="67"/>
      <c r="AI38" s="67"/>
      <c r="AJ38" s="67"/>
      <c r="AK38" s="67"/>
      <c r="AL38" s="67"/>
      <c r="AM38" s="67"/>
    </row>
    <row r="39" spans="2:39" x14ac:dyDescent="0.25">
      <c r="F39" s="67"/>
      <c r="AG39" s="67"/>
      <c r="AH39" s="67"/>
      <c r="AI39" s="67"/>
      <c r="AJ39" s="67"/>
      <c r="AK39" s="67"/>
      <c r="AL39" s="67"/>
      <c r="AM39" s="67"/>
    </row>
    <row r="40" spans="2:39" x14ac:dyDescent="0.25">
      <c r="F40" s="67"/>
      <c r="AG40" s="67"/>
      <c r="AH40" s="67"/>
      <c r="AI40" s="67"/>
      <c r="AJ40" s="67"/>
      <c r="AK40" s="67"/>
      <c r="AL40" s="67"/>
    </row>
    <row r="41" spans="2:39" x14ac:dyDescent="0.25">
      <c r="F41" s="67"/>
      <c r="AG41" s="67"/>
      <c r="AH41" s="67"/>
      <c r="AI41" s="67"/>
      <c r="AJ41" s="67"/>
      <c r="AK41" s="67"/>
      <c r="AL41" s="67"/>
    </row>
    <row r="42" spans="2:39" x14ac:dyDescent="0.25">
      <c r="F42" s="67"/>
      <c r="AG42" s="67"/>
      <c r="AH42" s="67"/>
      <c r="AI42" s="67"/>
      <c r="AJ42" s="67"/>
      <c r="AK42" s="67"/>
      <c r="AL42" s="67"/>
    </row>
    <row r="43" spans="2:39" x14ac:dyDescent="0.25">
      <c r="F43" s="67"/>
      <c r="AG43" s="67"/>
      <c r="AH43" s="67"/>
      <c r="AI43" s="67"/>
      <c r="AJ43" s="67"/>
      <c r="AK43" s="67"/>
      <c r="AL43" s="67"/>
    </row>
    <row r="44" spans="2:39" x14ac:dyDescent="0.25">
      <c r="F44" s="67"/>
      <c r="AG44" s="67"/>
      <c r="AH44" s="67"/>
      <c r="AI44" s="67"/>
      <c r="AJ44" s="67"/>
      <c r="AK44" s="67"/>
      <c r="AL44" s="67"/>
    </row>
    <row r="45" spans="2:39" x14ac:dyDescent="0.25">
      <c r="F45" s="67"/>
      <c r="AG45" s="67"/>
      <c r="AH45" s="67"/>
      <c r="AI45" s="67"/>
      <c r="AJ45" s="67"/>
      <c r="AK45" s="67"/>
      <c r="AL45" s="67"/>
    </row>
    <row r="46" spans="2:39" x14ac:dyDescent="0.25">
      <c r="F46" s="67"/>
      <c r="AG46" s="67"/>
      <c r="AH46" s="67"/>
      <c r="AI46" s="67"/>
      <c r="AJ46" s="67"/>
      <c r="AK46" s="67"/>
      <c r="AL46" s="67"/>
    </row>
    <row r="47" spans="2:39" x14ac:dyDescent="0.25">
      <c r="F47" s="67"/>
      <c r="AG47" s="67"/>
      <c r="AH47" s="67"/>
      <c r="AI47" s="67"/>
      <c r="AJ47" s="67"/>
      <c r="AK47" s="67"/>
      <c r="AL47" s="67"/>
    </row>
    <row r="48" spans="2:39" x14ac:dyDescent="0.25">
      <c r="F48" s="67"/>
      <c r="AG48" s="67"/>
      <c r="AH48" s="67"/>
      <c r="AI48" s="67"/>
      <c r="AJ48" s="67"/>
      <c r="AK48" s="67"/>
      <c r="AL48" s="67"/>
    </row>
    <row r="49" spans="1:38" x14ac:dyDescent="0.25">
      <c r="F49" s="67"/>
      <c r="AG49" s="67"/>
      <c r="AH49" s="67"/>
      <c r="AI49" s="67"/>
      <c r="AJ49" s="67"/>
      <c r="AK49" s="67"/>
      <c r="AL49" s="67"/>
    </row>
    <row r="50" spans="1:38" x14ac:dyDescent="0.25">
      <c r="F50" s="67"/>
      <c r="AG50" s="67"/>
      <c r="AH50" s="67"/>
      <c r="AI50" s="67"/>
      <c r="AJ50" s="67"/>
      <c r="AK50" s="67"/>
      <c r="AL50" s="67"/>
    </row>
    <row r="51" spans="1:38" x14ac:dyDescent="0.25">
      <c r="F51" s="67"/>
      <c r="AG51" s="67"/>
      <c r="AH51" s="67"/>
      <c r="AI51" s="67"/>
      <c r="AJ51" s="67"/>
      <c r="AK51" s="67"/>
      <c r="AL51" s="67"/>
    </row>
    <row r="52" spans="1:38" x14ac:dyDescent="0.25">
      <c r="B52" t="s">
        <v>207</v>
      </c>
      <c r="F52" s="67"/>
      <c r="AG52" s="67"/>
      <c r="AH52" s="67"/>
      <c r="AI52" s="67"/>
      <c r="AJ52" s="67"/>
      <c r="AK52" s="67"/>
      <c r="AL52" s="67"/>
    </row>
    <row r="53" spans="1:38" x14ac:dyDescent="0.25">
      <c r="F53" s="67"/>
      <c r="AG53" s="67"/>
      <c r="AH53" s="67"/>
      <c r="AI53" s="67"/>
      <c r="AJ53" s="67"/>
      <c r="AK53" s="67"/>
      <c r="AL53" s="67"/>
    </row>
    <row r="54" spans="1:38" x14ac:dyDescent="0.25">
      <c r="A54" s="67"/>
      <c r="B54" s="67"/>
      <c r="C54" s="67"/>
      <c r="D54" s="67"/>
      <c r="E54" s="67"/>
      <c r="F54" s="67"/>
      <c r="AG54" s="67"/>
      <c r="AH54" s="67"/>
      <c r="AI54" s="67"/>
      <c r="AJ54" s="67"/>
      <c r="AK54" s="67"/>
      <c r="AL54" s="67"/>
    </row>
    <row r="55" spans="1:38" x14ac:dyDescent="0.25">
      <c r="A55" s="5"/>
      <c r="B55" s="5"/>
      <c r="C55" s="5"/>
      <c r="D55" s="5"/>
      <c r="E55" s="5"/>
      <c r="F55" s="67"/>
      <c r="AG55" s="67"/>
      <c r="AH55" s="67"/>
      <c r="AI55" s="67"/>
      <c r="AJ55" s="67"/>
      <c r="AK55" s="67"/>
      <c r="AL55" s="67"/>
    </row>
    <row r="56" spans="1:38" x14ac:dyDescent="0.25">
      <c r="A56" s="5"/>
      <c r="B56" s="5"/>
      <c r="C56" s="5"/>
      <c r="D56" s="5"/>
      <c r="E56" s="5"/>
      <c r="F56" s="67"/>
      <c r="AG56" s="67"/>
      <c r="AH56" s="67"/>
      <c r="AI56" s="67"/>
      <c r="AJ56" s="67"/>
      <c r="AK56" s="67"/>
      <c r="AL56" s="67"/>
    </row>
    <row r="57" spans="1:38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AG57" s="67"/>
      <c r="AH57" s="67"/>
      <c r="AI57" s="67"/>
      <c r="AJ57" s="67"/>
      <c r="AK57" s="67"/>
      <c r="AL57" s="67"/>
    </row>
    <row r="58" spans="1:38" x14ac:dyDescent="0.25">
      <c r="A58" s="5"/>
      <c r="B58" s="5" t="s">
        <v>210</v>
      </c>
      <c r="C58" s="5">
        <v>7</v>
      </c>
      <c r="D58" s="5" t="str">
        <f>VLOOKUP(C58,Nomes!$K$2:$P$8,6,FALSE)</f>
        <v>Produto Interno Bruto</v>
      </c>
      <c r="E58" s="5">
        <f>VLOOKUP(C58,Nomes!$K$2:$P$8,3,FALSE)</f>
        <v>20</v>
      </c>
      <c r="F58" s="5">
        <f>C58+1</f>
        <v>8</v>
      </c>
      <c r="G58" s="5"/>
      <c r="H58" s="5"/>
      <c r="I58" s="5"/>
      <c r="J58" s="5"/>
      <c r="K58" s="5"/>
      <c r="L58" s="5"/>
      <c r="M58" s="5"/>
      <c r="N58" s="5"/>
      <c r="O58" s="5"/>
      <c r="AG58" s="67"/>
      <c r="AH58" s="67"/>
      <c r="AI58" s="67"/>
      <c r="AJ58" s="67"/>
      <c r="AK58" s="67"/>
      <c r="AL58" s="67"/>
    </row>
    <row r="59" spans="1:38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AG59" s="67"/>
      <c r="AH59" s="67"/>
      <c r="AI59" s="67"/>
      <c r="AJ59" s="67"/>
      <c r="AK59" s="67"/>
      <c r="AL59" s="67"/>
    </row>
    <row r="60" spans="1:38" x14ac:dyDescent="0.25">
      <c r="A60" s="5"/>
      <c r="B60" s="5" t="s">
        <v>277</v>
      </c>
      <c r="C60" s="5">
        <v>78</v>
      </c>
      <c r="D60" s="5" t="str">
        <f>VLOOKUP(C60,Nomes!$G$2:$H$79,2,FALSE)</f>
        <v>Vitória</v>
      </c>
      <c r="E60" s="5" t="str">
        <f>VLOOKUP(C60,Nomes!$G$2:$J$79,4,FALSE)</f>
        <v>3205309</v>
      </c>
      <c r="F60" s="5"/>
      <c r="G60" s="5"/>
      <c r="H60" s="5"/>
      <c r="I60" s="5"/>
      <c r="J60" s="5"/>
      <c r="K60" s="5"/>
      <c r="L60" s="5"/>
      <c r="M60" s="5"/>
      <c r="N60" s="5"/>
      <c r="O60" s="5"/>
      <c r="AG60" s="67"/>
      <c r="AH60" s="67"/>
      <c r="AI60" s="67"/>
      <c r="AJ60" s="67"/>
      <c r="AK60" s="67"/>
      <c r="AL60" s="67"/>
    </row>
    <row r="61" spans="1:38" x14ac:dyDescent="0.25">
      <c r="A61" s="5"/>
      <c r="B61" s="5" t="s">
        <v>278</v>
      </c>
      <c r="C61" s="5">
        <v>70</v>
      </c>
      <c r="D61" s="5" t="str">
        <f>VLOOKUP(C61,Nomes!$G$2:$H$79,2,FALSE)</f>
        <v>Serra</v>
      </c>
      <c r="E61" s="5" t="str">
        <f>VLOOKUP(C61,Nomes!$G$2:$J$79,4,FALSE)</f>
        <v>3205002</v>
      </c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67"/>
      <c r="AL61" s="67"/>
    </row>
    <row r="62" spans="1:38" x14ac:dyDescent="0.25">
      <c r="A62" s="5"/>
      <c r="B62" s="5" t="s">
        <v>279</v>
      </c>
      <c r="C62" s="5">
        <v>77</v>
      </c>
      <c r="D62" s="5" t="str">
        <f>VLOOKUP(C62,Nomes!$G$2:$H$79,2,FALSE)</f>
        <v>Vila Velha</v>
      </c>
      <c r="E62" s="5" t="str">
        <f>VLOOKUP(C62,Nomes!$G$2:$J$79,4,FALSE)</f>
        <v>3205200</v>
      </c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67"/>
      <c r="AL62" s="67"/>
    </row>
    <row r="63" spans="1:38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136" t="s">
        <v>291</v>
      </c>
      <c r="M63" s="136"/>
      <c r="N63" s="136"/>
      <c r="O63" s="136"/>
      <c r="P63" s="136"/>
      <c r="Q63" s="136"/>
      <c r="R63" s="136"/>
      <c r="S63" s="136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67"/>
      <c r="AL63" s="67"/>
    </row>
    <row r="64" spans="1:38" x14ac:dyDescent="0.25">
      <c r="A64" s="5"/>
      <c r="B64" s="136" t="s">
        <v>204</v>
      </c>
      <c r="C64" s="136"/>
      <c r="D64" s="136"/>
      <c r="E64" s="136"/>
      <c r="F64" s="136" t="s">
        <v>259</v>
      </c>
      <c r="G64" s="136"/>
      <c r="H64" s="136"/>
      <c r="I64" s="136"/>
      <c r="J64" s="5"/>
      <c r="K64" s="5"/>
      <c r="L64" s="5">
        <v>1</v>
      </c>
      <c r="M64" s="5">
        <v>2</v>
      </c>
      <c r="N64" s="5">
        <v>3</v>
      </c>
      <c r="O64" s="5">
        <v>4</v>
      </c>
      <c r="P64" s="5">
        <v>5</v>
      </c>
      <c r="Q64" s="5">
        <v>6</v>
      </c>
      <c r="R64" s="5">
        <v>7</v>
      </c>
      <c r="S64" s="5">
        <v>8</v>
      </c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67"/>
      <c r="AL64" s="67"/>
    </row>
    <row r="65" spans="1:38" x14ac:dyDescent="0.25">
      <c r="A65" s="5"/>
      <c r="B65" s="5"/>
      <c r="C65" s="5" t="str">
        <f>D60</f>
        <v>Vitória</v>
      </c>
      <c r="D65" s="5" t="str">
        <f>D61</f>
        <v>Serra</v>
      </c>
      <c r="E65" s="5" t="str">
        <f>D62</f>
        <v>Vila Velha</v>
      </c>
      <c r="F65" s="5"/>
      <c r="G65" s="5" t="str">
        <f>D60</f>
        <v>Vitória</v>
      </c>
      <c r="H65" s="5" t="str">
        <f>D61</f>
        <v>Serra</v>
      </c>
      <c r="I65" s="5" t="str">
        <f>D62</f>
        <v>Vila Velha</v>
      </c>
      <c r="J65" s="5"/>
      <c r="K65" s="5"/>
      <c r="L65" s="5"/>
      <c r="M65" s="5" t="s">
        <v>282</v>
      </c>
      <c r="N65" s="5" t="s">
        <v>283</v>
      </c>
      <c r="O65" s="5" t="s">
        <v>284</v>
      </c>
      <c r="P65" s="5" t="s">
        <v>285</v>
      </c>
      <c r="Q65" s="5" t="s">
        <v>286</v>
      </c>
      <c r="R65" s="5" t="s">
        <v>197</v>
      </c>
      <c r="S65" s="5" t="s">
        <v>287</v>
      </c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67"/>
      <c r="AL65" s="67"/>
    </row>
    <row r="66" spans="1:38" x14ac:dyDescent="0.25">
      <c r="A66" s="5"/>
      <c r="B66" s="5">
        <v>2002</v>
      </c>
      <c r="C66" s="110">
        <f t="shared" ref="C66:C85" si="0">(VLOOKUP($E$60&amp;$B66,Base,$E$58,FALSE)/1000)</f>
        <v>7186.3149020000001</v>
      </c>
      <c r="D66" s="110">
        <f t="shared" ref="D66:D85" si="1">(VLOOKUP($E$61&amp;$B66,Base,$E$58,FALSE)/1000)</f>
        <v>4507.9349540000003</v>
      </c>
      <c r="E66" s="110">
        <f t="shared" ref="E66:E85" si="2">(VLOOKUP($E$62&amp;$B66,Base,$E$58,FALSE)/1000)</f>
        <v>2761.5430899999997</v>
      </c>
      <c r="F66" s="5">
        <v>2002</v>
      </c>
      <c r="G66" s="111">
        <f>(C66/VLOOKUP($F66,$L$66:$S$78,$F$58,FALSE))*100</f>
        <v>26.56776893066905</v>
      </c>
      <c r="H66" s="111">
        <f t="shared" ref="H66:I66" si="3">(D66/VLOOKUP($F66,$L$66:$S$78,$F$58,FALSE))*100</f>
        <v>16.665812150679145</v>
      </c>
      <c r="I66" s="111">
        <f t="shared" si="3"/>
        <v>10.209410484751647</v>
      </c>
      <c r="J66" s="5"/>
      <c r="K66" s="5"/>
      <c r="L66" s="5">
        <v>2002</v>
      </c>
      <c r="M66" s="110">
        <f>'G3'!R8</f>
        <v>784.41392300000007</v>
      </c>
      <c r="N66" s="110">
        <f>'G3'!S8</f>
        <v>8164.1820670000006</v>
      </c>
      <c r="O66" s="110">
        <f>'G3'!T8</f>
        <v>13356.620787000002</v>
      </c>
      <c r="P66" s="110">
        <f>'G3'!U8</f>
        <v>9766.8724819999989</v>
      </c>
      <c r="Q66" s="110">
        <f>'G3'!V8</f>
        <v>3589.7483049999987</v>
      </c>
      <c r="R66" s="110">
        <f>'G3'!W8</f>
        <v>4743.7797699999992</v>
      </c>
      <c r="S66" s="110">
        <f>'G3'!X8</f>
        <v>27048.996552000004</v>
      </c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67"/>
      <c r="AL66" s="67"/>
    </row>
    <row r="67" spans="1:38" x14ac:dyDescent="0.25">
      <c r="A67" s="5"/>
      <c r="B67" s="5">
        <v>2003</v>
      </c>
      <c r="C67" s="110">
        <f t="shared" si="0"/>
        <v>7637.6393320000006</v>
      </c>
      <c r="D67" s="110">
        <f t="shared" si="1"/>
        <v>5554.2762539999994</v>
      </c>
      <c r="E67" s="110">
        <f t="shared" si="2"/>
        <v>3273.5896560000001</v>
      </c>
      <c r="F67" s="5">
        <v>2003</v>
      </c>
      <c r="G67" s="111">
        <f t="shared" ref="G67:G78" si="4">(C67/VLOOKUP($F67,$L$66:$S$78,$F$58,FALSE))*100</f>
        <v>24.2317767033915</v>
      </c>
      <c r="H67" s="111">
        <f t="shared" ref="H67:H78" si="5">(D67/VLOOKUP($F67,$L$66:$S$78,$F$58,FALSE))*100</f>
        <v>17.621934747818724</v>
      </c>
      <c r="I67" s="111">
        <f t="shared" ref="I67:I78" si="6">(E67/VLOOKUP($F67,$L$66:$S$78,$F$58,FALSE))*100</f>
        <v>10.386048635521533</v>
      </c>
      <c r="J67" s="5"/>
      <c r="K67" s="5"/>
      <c r="L67" s="5">
        <v>2003</v>
      </c>
      <c r="M67" s="110">
        <f>'G3'!R9</f>
        <v>939.67883300000005</v>
      </c>
      <c r="N67" s="110">
        <f>'G3'!S9</f>
        <v>9308.7347260000024</v>
      </c>
      <c r="O67" s="110">
        <f>'G3'!T9</f>
        <v>15342.320766999997</v>
      </c>
      <c r="P67" s="110">
        <f>'G3'!U9</f>
        <v>10953.541587</v>
      </c>
      <c r="Q67" s="110">
        <f>'G3'!V9</f>
        <v>4388.7791799999995</v>
      </c>
      <c r="R67" s="110">
        <f>'G3'!W9</f>
        <v>5928.3714590000009</v>
      </c>
      <c r="S67" s="110">
        <f>'G3'!X9</f>
        <v>31519.105782000006</v>
      </c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67"/>
      <c r="AL67" s="67"/>
    </row>
    <row r="68" spans="1:38" x14ac:dyDescent="0.25">
      <c r="A68" s="5"/>
      <c r="B68" s="5">
        <v>2004</v>
      </c>
      <c r="C68" s="110">
        <f t="shared" si="0"/>
        <v>10312.218416</v>
      </c>
      <c r="D68" s="110">
        <f t="shared" si="1"/>
        <v>7630.5604919999996</v>
      </c>
      <c r="E68" s="110">
        <f t="shared" si="2"/>
        <v>3951.5556630000001</v>
      </c>
      <c r="F68" s="5">
        <v>2004</v>
      </c>
      <c r="G68" s="111">
        <f t="shared" si="4"/>
        <v>25.954023771100438</v>
      </c>
      <c r="H68" s="111">
        <f t="shared" si="5"/>
        <v>19.204766657086275</v>
      </c>
      <c r="I68" s="111">
        <f t="shared" si="6"/>
        <v>9.9453643700178738</v>
      </c>
      <c r="J68" s="5"/>
      <c r="K68" s="5"/>
      <c r="L68" s="5">
        <v>2004</v>
      </c>
      <c r="M68" s="110">
        <f>'G3'!R10</f>
        <v>1243.5883430000004</v>
      </c>
      <c r="N68" s="110">
        <f>'G3'!S10</f>
        <v>11598.311883000002</v>
      </c>
      <c r="O68" s="110">
        <f>'G3'!T10</f>
        <v>18800.11911</v>
      </c>
      <c r="P68" s="110">
        <f>'G3'!U10</f>
        <v>13844.020954</v>
      </c>
      <c r="Q68" s="110">
        <f>'G3'!V10</f>
        <v>4956.0981559999991</v>
      </c>
      <c r="R68" s="110">
        <f>'G3'!W10</f>
        <v>8090.6190710000001</v>
      </c>
      <c r="S68" s="110">
        <f>'G3'!X10</f>
        <v>39732.638402999997</v>
      </c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67"/>
      <c r="AL68" s="67"/>
    </row>
    <row r="69" spans="1:38" x14ac:dyDescent="0.25">
      <c r="A69" s="5"/>
      <c r="B69" s="5">
        <v>2005</v>
      </c>
      <c r="C69" s="110">
        <f t="shared" si="0"/>
        <v>12565.132040999999</v>
      </c>
      <c r="D69" s="110">
        <f t="shared" si="1"/>
        <v>8333.2508340000004</v>
      </c>
      <c r="E69" s="110">
        <f t="shared" si="2"/>
        <v>4110.5324959999998</v>
      </c>
      <c r="F69" s="5">
        <v>2005</v>
      </c>
      <c r="G69" s="111">
        <f t="shared" si="4"/>
        <v>26.722618071088117</v>
      </c>
      <c r="H69" s="111">
        <f t="shared" si="5"/>
        <v>17.722557837110955</v>
      </c>
      <c r="I69" s="111">
        <f t="shared" si="6"/>
        <v>8.7419845331496067</v>
      </c>
      <c r="J69" s="5"/>
      <c r="K69" s="5"/>
      <c r="L69" s="5">
        <v>2005</v>
      </c>
      <c r="M69" s="110">
        <f>'G3'!R11</f>
        <v>1520.3218530000004</v>
      </c>
      <c r="N69" s="110">
        <f>'G3'!S11</f>
        <v>14125.266847000003</v>
      </c>
      <c r="O69" s="110">
        <f>'G3'!T11</f>
        <v>21514.676165000001</v>
      </c>
      <c r="P69" s="110">
        <f>'G3'!U11</f>
        <v>15665.874508000003</v>
      </c>
      <c r="Q69" s="110">
        <f>'G3'!V11</f>
        <v>5848.801657</v>
      </c>
      <c r="R69" s="110">
        <f>'G3'!W11</f>
        <v>9860.3227470000002</v>
      </c>
      <c r="S69" s="110">
        <f>'G3'!X11</f>
        <v>47020.587606999994</v>
      </c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67"/>
      <c r="AL69" s="67"/>
    </row>
    <row r="70" spans="1:38" x14ac:dyDescent="0.25">
      <c r="A70" s="5"/>
      <c r="B70" s="5">
        <v>2006</v>
      </c>
      <c r="C70" s="110">
        <f t="shared" si="0"/>
        <v>13454.063328</v>
      </c>
      <c r="D70" s="110">
        <f t="shared" si="1"/>
        <v>10370.598830000001</v>
      </c>
      <c r="E70" s="110">
        <f t="shared" si="2"/>
        <v>4689.3075159999999</v>
      </c>
      <c r="F70" s="5">
        <v>2006</v>
      </c>
      <c r="G70" s="111">
        <f t="shared" si="4"/>
        <v>25.16477710517233</v>
      </c>
      <c r="H70" s="111">
        <f t="shared" si="5"/>
        <v>19.397397027334033</v>
      </c>
      <c r="I70" s="111">
        <f t="shared" si="6"/>
        <v>8.7709843146168165</v>
      </c>
      <c r="J70" s="5"/>
      <c r="K70" s="5"/>
      <c r="L70" s="5">
        <v>2006</v>
      </c>
      <c r="M70" s="110">
        <f>'G3'!R12</f>
        <v>1771.789014</v>
      </c>
      <c r="N70" s="110">
        <f>'G3'!S12</f>
        <v>16796.218924000001</v>
      </c>
      <c r="O70" s="110">
        <f>'G3'!T12</f>
        <v>24281.956474000006</v>
      </c>
      <c r="P70" s="110">
        <f>'G3'!U12</f>
        <v>17707.715286999999</v>
      </c>
      <c r="Q70" s="110">
        <f>'G3'!V12</f>
        <v>6574.2411869999987</v>
      </c>
      <c r="R70" s="110">
        <f>'G3'!W12</f>
        <v>10613.904042000002</v>
      </c>
      <c r="S70" s="110">
        <f>'G3'!X12</f>
        <v>53463.86845300001</v>
      </c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67"/>
      <c r="AL70" s="67"/>
    </row>
    <row r="71" spans="1:38" x14ac:dyDescent="0.25">
      <c r="A71" s="5"/>
      <c r="B71" s="5">
        <v>2007</v>
      </c>
      <c r="C71" s="110">
        <f t="shared" si="0"/>
        <v>14925.504578</v>
      </c>
      <c r="D71" s="110">
        <f t="shared" si="1"/>
        <v>11417.734665999998</v>
      </c>
      <c r="E71" s="110">
        <f t="shared" si="2"/>
        <v>5430.5924529999993</v>
      </c>
      <c r="F71" s="5">
        <v>2007</v>
      </c>
      <c r="G71" s="111">
        <f t="shared" si="4"/>
        <v>24.605834996352428</v>
      </c>
      <c r="H71" s="111">
        <f t="shared" si="5"/>
        <v>18.823008210914036</v>
      </c>
      <c r="I71" s="111">
        <f t="shared" si="6"/>
        <v>8.95274669828685</v>
      </c>
      <c r="J71" s="5"/>
      <c r="K71" s="5"/>
      <c r="L71" s="5">
        <v>2007</v>
      </c>
      <c r="M71" s="110">
        <f>'G3'!R13</f>
        <v>1784.1280680000002</v>
      </c>
      <c r="N71" s="110">
        <f>'G3'!S13</f>
        <v>18787.186070000003</v>
      </c>
      <c r="O71" s="110">
        <f>'G3'!T13</f>
        <v>27655.631118999994</v>
      </c>
      <c r="P71" s="110">
        <f>'G3'!U13</f>
        <v>19891.810713999999</v>
      </c>
      <c r="Q71" s="110">
        <f>'G3'!V13</f>
        <v>7763.8204050000013</v>
      </c>
      <c r="R71" s="110">
        <f>'G3'!W13</f>
        <v>12431.449710000001</v>
      </c>
      <c r="S71" s="110">
        <f>'G3'!X13</f>
        <v>60658.394971000009</v>
      </c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67"/>
      <c r="AL71" s="67"/>
    </row>
    <row r="72" spans="1:38" x14ac:dyDescent="0.25">
      <c r="A72" s="5"/>
      <c r="B72" s="5">
        <v>2008</v>
      </c>
      <c r="C72" s="110">
        <f t="shared" si="0"/>
        <v>18377.342993999999</v>
      </c>
      <c r="D72" s="110">
        <f t="shared" si="1"/>
        <v>12387.808497</v>
      </c>
      <c r="E72" s="110">
        <f t="shared" si="2"/>
        <v>6226.4210810000004</v>
      </c>
      <c r="F72" s="5">
        <v>2008</v>
      </c>
      <c r="G72" s="111">
        <f t="shared" si="4"/>
        <v>25.491812699190785</v>
      </c>
      <c r="H72" s="111">
        <f t="shared" si="5"/>
        <v>17.183533771017352</v>
      </c>
      <c r="I72" s="111">
        <f t="shared" si="6"/>
        <v>8.6368720459190591</v>
      </c>
      <c r="J72" s="5"/>
      <c r="K72" s="5"/>
      <c r="L72" s="5">
        <v>2008</v>
      </c>
      <c r="M72" s="110">
        <f>'G3'!R14</f>
        <v>2067.7067509999997</v>
      </c>
      <c r="N72" s="110">
        <f>'G3'!S14</f>
        <v>22249.536428000003</v>
      </c>
      <c r="O72" s="110">
        <f>'G3'!T14</f>
        <v>32730.025559000002</v>
      </c>
      <c r="P72" s="110">
        <f>'G3'!U14</f>
        <v>23914.052611000003</v>
      </c>
      <c r="Q72" s="110">
        <f>'G3'!V14</f>
        <v>8815.9729479999987</v>
      </c>
      <c r="R72" s="110">
        <f>'G3'!W14</f>
        <v>15043.889360999998</v>
      </c>
      <c r="S72" s="110">
        <f>'G3'!X14</f>
        <v>72091.158093999999</v>
      </c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67"/>
      <c r="AL72" s="67"/>
    </row>
    <row r="73" spans="1:38" x14ac:dyDescent="0.25">
      <c r="A73" s="5"/>
      <c r="B73" s="5">
        <v>2009</v>
      </c>
      <c r="C73" s="110">
        <f t="shared" si="0"/>
        <v>17307.587989</v>
      </c>
      <c r="D73" s="110">
        <f t="shared" si="1"/>
        <v>11094.282647</v>
      </c>
      <c r="E73" s="110">
        <f t="shared" si="2"/>
        <v>7104.5739610000001</v>
      </c>
      <c r="F73" s="5">
        <v>2009</v>
      </c>
      <c r="G73" s="111">
        <f t="shared" si="4"/>
        <v>25.005414703413344</v>
      </c>
      <c r="H73" s="111">
        <f t="shared" si="5"/>
        <v>16.028642385145311</v>
      </c>
      <c r="I73" s="111">
        <f t="shared" si="6"/>
        <v>10.264446917663275</v>
      </c>
      <c r="J73" s="5"/>
      <c r="K73" s="5"/>
      <c r="L73" s="5">
        <v>2009</v>
      </c>
      <c r="M73" s="110">
        <f>'G3'!R15</f>
        <v>1990.8309809999998</v>
      </c>
      <c r="N73" s="110">
        <f>'G3'!S15</f>
        <v>17926.728155000001</v>
      </c>
      <c r="O73" s="110">
        <f>'G3'!T15</f>
        <v>36007.914832000002</v>
      </c>
      <c r="P73" s="110">
        <f>'G3'!U15</f>
        <v>26366.196877000006</v>
      </c>
      <c r="Q73" s="110">
        <f>'G3'!V15</f>
        <v>9641.7179549999983</v>
      </c>
      <c r="R73" s="110">
        <f>'G3'!W15</f>
        <v>13289.886769000001</v>
      </c>
      <c r="S73" s="110">
        <f>'G3'!X15</f>
        <v>69215.360729999986</v>
      </c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67"/>
      <c r="AL73" s="67"/>
    </row>
    <row r="74" spans="1:38" x14ac:dyDescent="0.25">
      <c r="A74" s="5"/>
      <c r="B74" s="5">
        <v>2010</v>
      </c>
      <c r="C74" s="110">
        <f t="shared" si="0"/>
        <v>21183.940205999999</v>
      </c>
      <c r="D74" s="110">
        <f t="shared" si="1"/>
        <v>13048.176078</v>
      </c>
      <c r="E74" s="110">
        <f t="shared" si="2"/>
        <v>7928.9047799999998</v>
      </c>
      <c r="F74" s="5">
        <v>2010</v>
      </c>
      <c r="G74" s="111">
        <f t="shared" si="4"/>
        <v>24.831637028271505</v>
      </c>
      <c r="H74" s="111">
        <f t="shared" si="5"/>
        <v>15.294962556498412</v>
      </c>
      <c r="I74" s="111">
        <f t="shared" si="6"/>
        <v>9.2941956790890945</v>
      </c>
      <c r="J74" s="5"/>
      <c r="K74" s="5"/>
      <c r="L74" s="5">
        <v>2010</v>
      </c>
      <c r="M74" s="110">
        <f>'G3'!R16</f>
        <v>2243.1971949999988</v>
      </c>
      <c r="N74" s="110">
        <f>'G3'!S16</f>
        <v>26949.550398999996</v>
      </c>
      <c r="O74" s="110">
        <f>'G3'!T16</f>
        <v>40625.179229000001</v>
      </c>
      <c r="P74" s="110">
        <f>'G3'!U16</f>
        <v>29493.029507000003</v>
      </c>
      <c r="Q74" s="110">
        <f>'G3'!V16</f>
        <v>11132.149722</v>
      </c>
      <c r="R74" s="110">
        <f>'G3'!W16</f>
        <v>15492.357734000001</v>
      </c>
      <c r="S74" s="110">
        <f>'G3'!X16</f>
        <v>85310.284544999988</v>
      </c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67"/>
      <c r="AL74" s="67"/>
    </row>
    <row r="75" spans="1:38" x14ac:dyDescent="0.25">
      <c r="A75" s="5"/>
      <c r="B75" s="5">
        <v>2011</v>
      </c>
      <c r="C75" s="110">
        <f t="shared" si="0"/>
        <v>24454.225363000001</v>
      </c>
      <c r="D75" s="110">
        <f t="shared" si="1"/>
        <v>14138.906906</v>
      </c>
      <c r="E75" s="110">
        <f t="shared" si="2"/>
        <v>8665.3009719999991</v>
      </c>
      <c r="F75" s="5">
        <v>2011</v>
      </c>
      <c r="G75" s="111">
        <f t="shared" si="4"/>
        <v>23.075200133394905</v>
      </c>
      <c r="H75" s="111">
        <f t="shared" si="5"/>
        <v>13.341584191704881</v>
      </c>
      <c r="I75" s="111">
        <f t="shared" si="6"/>
        <v>8.1766464149601443</v>
      </c>
      <c r="J75" s="5"/>
      <c r="K75" s="5"/>
      <c r="L75" s="5">
        <v>2011</v>
      </c>
      <c r="M75" s="110">
        <f>'G3'!R17</f>
        <v>2985.7139049999996</v>
      </c>
      <c r="N75" s="110">
        <f>'G3'!S17</f>
        <v>37166.208555999998</v>
      </c>
      <c r="O75" s="110">
        <f>'G3'!T17</f>
        <v>45974.762921000001</v>
      </c>
      <c r="P75" s="110">
        <f>'G3'!U17</f>
        <v>33947.168822999993</v>
      </c>
      <c r="Q75" s="110">
        <f>'G3'!V17</f>
        <v>12027.594098000001</v>
      </c>
      <c r="R75" s="110">
        <f>'G3'!W17</f>
        <v>19849.536796</v>
      </c>
      <c r="S75" s="110">
        <f>'G3'!X17</f>
        <v>105976.22218500001</v>
      </c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67"/>
      <c r="AL75" s="67"/>
    </row>
    <row r="76" spans="1:38" x14ac:dyDescent="0.25">
      <c r="A76" s="5"/>
      <c r="B76" s="5">
        <v>2012</v>
      </c>
      <c r="C76" s="110">
        <f t="shared" si="0"/>
        <v>24322.120709999999</v>
      </c>
      <c r="D76" s="110">
        <f t="shared" si="1"/>
        <v>14972.672114999999</v>
      </c>
      <c r="E76" s="110">
        <f t="shared" si="2"/>
        <v>9784.0808340000003</v>
      </c>
      <c r="F76" s="5">
        <v>2012</v>
      </c>
      <c r="G76" s="111">
        <f t="shared" si="4"/>
        <v>20.814719616440261</v>
      </c>
      <c r="H76" s="111">
        <f t="shared" si="5"/>
        <v>12.813519663788339</v>
      </c>
      <c r="I76" s="111">
        <f t="shared" si="6"/>
        <v>8.3731555193114975</v>
      </c>
      <c r="J76" s="5"/>
      <c r="K76" s="5"/>
      <c r="L76" s="5">
        <v>2012</v>
      </c>
      <c r="M76" s="110">
        <f>'G3'!R18</f>
        <v>3176.2013989999996</v>
      </c>
      <c r="N76" s="110">
        <f>'G3'!S18</f>
        <v>40943.377524000018</v>
      </c>
      <c r="O76" s="110">
        <f>'G3'!T18</f>
        <v>51838.725638999989</v>
      </c>
      <c r="P76" s="110">
        <f>'G3'!U18</f>
        <v>38436.318300000006</v>
      </c>
      <c r="Q76" s="110">
        <f>'G3'!V18</f>
        <v>13402.407339000001</v>
      </c>
      <c r="R76" s="110">
        <f>'G3'!W18</f>
        <v>20892.275975000004</v>
      </c>
      <c r="S76" s="110">
        <f>'G3'!X18</f>
        <v>116850.580542</v>
      </c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67"/>
      <c r="AL76" s="67"/>
    </row>
    <row r="77" spans="1:38" x14ac:dyDescent="0.25">
      <c r="A77" s="5"/>
      <c r="B77" s="5">
        <v>2013</v>
      </c>
      <c r="C77" s="110">
        <f t="shared" si="0"/>
        <v>22249.693416000002</v>
      </c>
      <c r="D77" s="110">
        <f t="shared" si="1"/>
        <v>15462.603744</v>
      </c>
      <c r="E77" s="110">
        <f t="shared" si="2"/>
        <v>10059.210144999999</v>
      </c>
      <c r="F77" s="5">
        <v>2013</v>
      </c>
      <c r="G77" s="111">
        <f t="shared" si="4"/>
        <v>18.972344759092323</v>
      </c>
      <c r="H77" s="111">
        <f t="shared" si="5"/>
        <v>13.184983883572974</v>
      </c>
      <c r="I77" s="111">
        <f t="shared" si="6"/>
        <v>8.5775025887709084</v>
      </c>
      <c r="J77" s="5"/>
      <c r="K77" s="5"/>
      <c r="L77" s="5">
        <v>2013</v>
      </c>
      <c r="M77" s="110">
        <f>'G3'!R19</f>
        <v>3181.3609050000009</v>
      </c>
      <c r="N77" s="110">
        <f>'G3'!S19</f>
        <v>39529.666737</v>
      </c>
      <c r="O77" s="110">
        <f>'G3'!T19</f>
        <v>54970.939581999999</v>
      </c>
      <c r="P77" s="110">
        <f>'G3'!U19</f>
        <v>40287.985254000007</v>
      </c>
      <c r="Q77" s="110">
        <f>'G3'!V19</f>
        <v>14682.954327999996</v>
      </c>
      <c r="R77" s="110">
        <f>'G3'!W19</f>
        <v>19592.379711999998</v>
      </c>
      <c r="S77" s="110">
        <f>'G3'!X19</f>
        <v>117274.34694299998</v>
      </c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67"/>
      <c r="AL77" s="67"/>
    </row>
    <row r="78" spans="1:38" x14ac:dyDescent="0.25">
      <c r="A78" s="5"/>
      <c r="B78" s="5">
        <v>2014</v>
      </c>
      <c r="C78" s="110">
        <f t="shared" si="0"/>
        <v>23438.119070999997</v>
      </c>
      <c r="D78" s="110">
        <f t="shared" si="1"/>
        <v>17544.181989000001</v>
      </c>
      <c r="E78" s="110">
        <f t="shared" si="2"/>
        <v>10983.450580000001</v>
      </c>
      <c r="F78" s="5">
        <v>2014</v>
      </c>
      <c r="G78" s="111">
        <f t="shared" si="4"/>
        <v>18.199589158083967</v>
      </c>
      <c r="H78" s="111">
        <f t="shared" si="5"/>
        <v>13.622974750969789</v>
      </c>
      <c r="I78" s="111">
        <f t="shared" si="6"/>
        <v>8.5285976868958073</v>
      </c>
      <c r="J78" s="5"/>
      <c r="K78" s="5"/>
      <c r="L78" s="5">
        <v>2014</v>
      </c>
      <c r="M78" s="110">
        <f>'G3'!R20</f>
        <v>3725.4614109999993</v>
      </c>
      <c r="N78" s="110">
        <f>'G3'!S20</f>
        <v>42713.516549999993</v>
      </c>
      <c r="O78" s="110">
        <f>'G3'!T20</f>
        <v>63365.191040000005</v>
      </c>
      <c r="P78" s="110">
        <f>'G3'!U20</f>
        <v>47948.489393999997</v>
      </c>
      <c r="Q78" s="110">
        <f>'G3'!V20</f>
        <v>15416.701646</v>
      </c>
      <c r="R78" s="110">
        <f>'G3'!W20</f>
        <v>18979.612147</v>
      </c>
      <c r="S78" s="110">
        <f>'G3'!X20</f>
        <v>128783.781147</v>
      </c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67"/>
      <c r="AL78" s="67"/>
    </row>
    <row r="79" spans="1:38" x14ac:dyDescent="0.25">
      <c r="A79" s="5"/>
      <c r="B79" s="5">
        <v>2015</v>
      </c>
      <c r="C79" s="110">
        <f t="shared" si="0"/>
        <v>23060.736182000001</v>
      </c>
      <c r="D79" s="110">
        <f t="shared" si="1"/>
        <v>17788.223943000001</v>
      </c>
      <c r="E79" s="110">
        <f t="shared" si="2"/>
        <v>11120.565062000001</v>
      </c>
      <c r="F79" s="5">
        <v>2015</v>
      </c>
      <c r="G79" s="111">
        <f>(C79/VLOOKUP($F79,$L$66:$S$79,$F$58,FALSE))*100</f>
        <v>19.158848869486715</v>
      </c>
      <c r="H79" s="111">
        <f>(D79/VLOOKUP($F79,$L$66:$S$79,$F$58,FALSE))*100</f>
        <v>14.778448159280105</v>
      </c>
      <c r="I79" s="111">
        <f>(E79/VLOOKUP($F79,$L$66:$S$79,$F$58,FALSE))*100</f>
        <v>9.2389602692932868</v>
      </c>
      <c r="J79" s="5"/>
      <c r="K79" s="5"/>
      <c r="L79" s="5">
        <v>2015</v>
      </c>
      <c r="M79" s="110">
        <f>'G3'!R21</f>
        <v>3780.6589410000024</v>
      </c>
      <c r="N79" s="110">
        <f>'G3'!S21</f>
        <v>31209.703055000002</v>
      </c>
      <c r="O79" s="110">
        <f>'G3'!T21</f>
        <v>65499.325730000004</v>
      </c>
      <c r="P79" s="110">
        <f>'G3'!U21</f>
        <v>49623.438321999995</v>
      </c>
      <c r="Q79" s="110">
        <f>'G3'!V21</f>
        <v>15875.887407999999</v>
      </c>
      <c r="R79" s="110">
        <f>'G3'!W21</f>
        <v>19876.292190999997</v>
      </c>
      <c r="S79" s="110">
        <f>'G3'!X21</f>
        <v>120365.97991400004</v>
      </c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67"/>
      <c r="AL79" s="67"/>
    </row>
    <row r="80" spans="1:38" x14ac:dyDescent="0.25">
      <c r="A80" s="5"/>
      <c r="B80" s="5">
        <v>2016</v>
      </c>
      <c r="C80" s="110">
        <f t="shared" si="0"/>
        <v>21721.213286999999</v>
      </c>
      <c r="D80" s="110">
        <f t="shared" si="1"/>
        <v>18331.285111000001</v>
      </c>
      <c r="E80" s="110">
        <f t="shared" si="2"/>
        <v>11049.294237</v>
      </c>
      <c r="F80" s="5">
        <v>2016</v>
      </c>
      <c r="G80" s="111">
        <f>(C80/VLOOKUP($F80,$L$66:$S$80,$F$58,FALSE))*100</f>
        <v>19.879492951252828</v>
      </c>
      <c r="H80" s="111">
        <f>(D80/VLOOKUP($F80,$L$66:$S$80,$F$58,FALSE))*100</f>
        <v>16.776993455040166</v>
      </c>
      <c r="I80" s="111">
        <f>(E80/VLOOKUP($F80,$L$66:$S$80,$F$58,FALSE))*100</f>
        <v>10.112435433439702</v>
      </c>
      <c r="J80" s="5"/>
      <c r="K80" s="5"/>
      <c r="L80" s="5">
        <v>2016</v>
      </c>
      <c r="M80" s="110">
        <f>'G3'!R22</f>
        <v>4268.6580219999987</v>
      </c>
      <c r="N80" s="110">
        <f>'G3'!S22</f>
        <v>22591.139612999999</v>
      </c>
      <c r="O80" s="110">
        <f>'G3'!T22</f>
        <v>65368.438548999999</v>
      </c>
      <c r="P80" s="110">
        <f>'G3'!U22</f>
        <v>48999.880561000005</v>
      </c>
      <c r="Q80" s="110">
        <f>'G3'!V22</f>
        <v>16368.557988</v>
      </c>
      <c r="R80" s="110">
        <f>'G3'!W22</f>
        <v>17036.186913999998</v>
      </c>
      <c r="S80" s="110">
        <f>'G3'!X22</f>
        <v>109264.42309299998</v>
      </c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67"/>
      <c r="AL80" s="67"/>
    </row>
    <row r="81" spans="1:38" x14ac:dyDescent="0.25">
      <c r="A81" s="5"/>
      <c r="B81" s="5">
        <v>2017</v>
      </c>
      <c r="C81" s="110">
        <f t="shared" si="0"/>
        <v>20252.0795</v>
      </c>
      <c r="D81" s="110">
        <f t="shared" si="1"/>
        <v>18595.238649999999</v>
      </c>
      <c r="E81" s="110">
        <f t="shared" si="2"/>
        <v>10959.51051</v>
      </c>
      <c r="F81" s="5">
        <v>2017</v>
      </c>
      <c r="G81" s="111">
        <f>(C81/VLOOKUP($F81,$L$66:$S$81,$F$58,FALSE))*100</f>
        <v>17.858986586912138</v>
      </c>
      <c r="H81" s="111">
        <f>(D81/VLOOKUP($F81,$L$66:$S$81,$F$58,FALSE))*100</f>
        <v>16.3979268218249</v>
      </c>
      <c r="I81" s="111">
        <f>(E81/VLOOKUP($F81,$L$66:$S$81,$F$58,FALSE))*100</f>
        <v>9.6644767366833921</v>
      </c>
      <c r="J81" s="5"/>
      <c r="K81" s="5"/>
      <c r="L81" s="5">
        <v>2017</v>
      </c>
      <c r="M81" s="110">
        <f>'G3'!R23</f>
        <v>4487.4182849999988</v>
      </c>
      <c r="N81" s="110">
        <f>'G3'!S23</f>
        <v>21310.119997000005</v>
      </c>
      <c r="O81" s="110">
        <f>'G3'!T23</f>
        <v>69713.117048999993</v>
      </c>
      <c r="P81" s="110">
        <f>'G3'!U23</f>
        <v>53077.02526200001</v>
      </c>
      <c r="Q81" s="110">
        <f>'G3'!V23</f>
        <v>16636.091786999994</v>
      </c>
      <c r="R81" s="110">
        <f>'G3'!W23</f>
        <v>17889.281461999999</v>
      </c>
      <c r="S81" s="110">
        <f>'G3'!X23</f>
        <v>113399.93678500003</v>
      </c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67"/>
      <c r="AL81" s="67"/>
    </row>
    <row r="82" spans="1:38" x14ac:dyDescent="0.25">
      <c r="A82" s="5"/>
      <c r="B82" s="5">
        <v>2018</v>
      </c>
      <c r="C82" s="110">
        <f t="shared" si="0"/>
        <v>25518.127105</v>
      </c>
      <c r="D82" s="110">
        <f t="shared" si="1"/>
        <v>25025.755422999999</v>
      </c>
      <c r="E82" s="110">
        <f t="shared" si="2"/>
        <v>12235.568764</v>
      </c>
      <c r="F82" s="5">
        <v>2018</v>
      </c>
      <c r="G82" s="111">
        <f>(C82/VLOOKUP($F82,$L$66:$S$82,$F$58,FALSE))*100</f>
        <v>18.623643910528827</v>
      </c>
      <c r="H82" s="111">
        <f>(D82/VLOOKUP($F82,$L$66:$S$82,$F$58,FALSE))*100</f>
        <v>18.264301124929194</v>
      </c>
      <c r="I82" s="111">
        <f>(E82/VLOOKUP($F82,$L$66:$S$82,$F$58,FALSE))*100</f>
        <v>8.9297648987286564</v>
      </c>
      <c r="J82" s="5"/>
      <c r="K82" s="5"/>
      <c r="L82" s="5">
        <v>2018</v>
      </c>
      <c r="M82" s="110">
        <f>'G3'!R24</f>
        <v>4383.1711460000006</v>
      </c>
      <c r="N82" s="110">
        <f>'G3'!S24</f>
        <v>37612.827160000001</v>
      </c>
      <c r="O82" s="110">
        <f>'G3'!T24</f>
        <v>74265.870284999997</v>
      </c>
      <c r="P82" s="110">
        <f>'G3'!U24</f>
        <v>56539.190177000004</v>
      </c>
      <c r="Q82" s="110">
        <f>'G3'!V24</f>
        <v>17726.680108000004</v>
      </c>
      <c r="R82" s="110">
        <f>'G3'!W24</f>
        <v>20758.186278999998</v>
      </c>
      <c r="S82" s="110">
        <f>'G3'!X24</f>
        <v>137020.05486999993</v>
      </c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67"/>
      <c r="AL82" s="67"/>
    </row>
    <row r="83" spans="1:38" x14ac:dyDescent="0.25">
      <c r="A83" s="5"/>
      <c r="B83" s="5">
        <v>2019</v>
      </c>
      <c r="C83" s="110">
        <f t="shared" si="0"/>
        <v>23656.637283</v>
      </c>
      <c r="D83" s="110">
        <f t="shared" si="1"/>
        <v>24321.132147999997</v>
      </c>
      <c r="E83" s="110">
        <f t="shared" si="2"/>
        <v>12699.808537000001</v>
      </c>
      <c r="F83" s="5">
        <v>2019</v>
      </c>
      <c r="G83" s="111">
        <f>(C83/VLOOKUP($F83,$L$66:$S$83,$F$58,FALSE))*100</f>
        <v>17.224168863052238</v>
      </c>
      <c r="H83" s="111">
        <f>(D83/VLOOKUP($F83,$L$66:$S$83,$F$58,FALSE))*100</f>
        <v>17.707981149070413</v>
      </c>
      <c r="I83" s="111">
        <f>(E83/VLOOKUP($F83,$L$66:$S$83,$F$58,FALSE))*100</f>
        <v>9.2466077977579992</v>
      </c>
      <c r="J83" s="5"/>
      <c r="K83" s="5"/>
      <c r="L83" s="5">
        <v>2019</v>
      </c>
      <c r="M83" s="110">
        <f>'G3'!R25</f>
        <v>4151.8901369999994</v>
      </c>
      <c r="N83" s="110">
        <f>'G3'!S25</f>
        <v>30481.764274000001</v>
      </c>
      <c r="O83" s="110">
        <f>'G3'!T25</f>
        <v>80179.172044000006</v>
      </c>
      <c r="P83" s="110">
        <f>'G3'!U25</f>
        <v>61227.310033999987</v>
      </c>
      <c r="Q83" s="110">
        <f>'G3'!V25</f>
        <v>18951.862010000001</v>
      </c>
      <c r="R83" s="110">
        <f>'G3'!W25</f>
        <v>22532.768971999998</v>
      </c>
      <c r="S83" s="110">
        <f>'G3'!X25</f>
        <v>137345.59543099999</v>
      </c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67"/>
      <c r="AL83" s="67"/>
    </row>
    <row r="84" spans="1:38" x14ac:dyDescent="0.25">
      <c r="A84" s="5"/>
      <c r="B84" s="5">
        <v>2020</v>
      </c>
      <c r="C84" s="110">
        <f t="shared" si="0"/>
        <v>25473.898306000003</v>
      </c>
      <c r="D84" s="110">
        <f t="shared" si="1"/>
        <v>25079.657168000002</v>
      </c>
      <c r="E84" s="110">
        <f t="shared" si="2"/>
        <v>12590.914528000001</v>
      </c>
      <c r="F84" s="5">
        <v>2020</v>
      </c>
      <c r="G84" s="111">
        <f>(C84/VLOOKUP($F84,$L$66:$S84,$F$58,FALSE))*100</f>
        <v>18.399890637137293</v>
      </c>
      <c r="H84" s="111">
        <f>(D84/VLOOKUP($F84,$L$66:$S84,$F$58,FALSE))*100</f>
        <v>18.115128810081085</v>
      </c>
      <c r="I84" s="111">
        <f>(E84/VLOOKUP($F84,$L$66:$S84,$F$58,FALSE))*100</f>
        <v>9.094463970682348</v>
      </c>
      <c r="J84" s="5"/>
      <c r="K84" s="5"/>
      <c r="L84" s="5">
        <v>2020</v>
      </c>
      <c r="M84" s="110">
        <f>'G3'!R26</f>
        <v>5223.319618999999</v>
      </c>
      <c r="N84" s="110">
        <f>'G3'!S26</f>
        <v>31468.833016000004</v>
      </c>
      <c r="O84" s="110">
        <f>'G3'!T26</f>
        <v>78167.996038999991</v>
      </c>
      <c r="P84" s="110">
        <f>'G3'!U26</f>
        <v>59074.177906000004</v>
      </c>
      <c r="Q84" s="110">
        <f>'G3'!V26</f>
        <v>19093.818133000004</v>
      </c>
      <c r="R84" s="110">
        <f>'G3'!W26</f>
        <v>23585.773687000004</v>
      </c>
      <c r="S84" s="110">
        <f>'G3'!X26</f>
        <v>138445.922361</v>
      </c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67"/>
      <c r="AL84" s="67"/>
    </row>
    <row r="85" spans="1:38" x14ac:dyDescent="0.25">
      <c r="A85" s="5"/>
      <c r="B85" s="5">
        <v>2021</v>
      </c>
      <c r="C85" s="110" t="e">
        <f t="shared" si="0"/>
        <v>#N/A</v>
      </c>
      <c r="D85" s="110" t="e">
        <f t="shared" si="1"/>
        <v>#N/A</v>
      </c>
      <c r="E85" s="110" t="e">
        <f t="shared" si="2"/>
        <v>#N/A</v>
      </c>
      <c r="F85" s="5">
        <v>2021</v>
      </c>
      <c r="G85" s="111" t="e">
        <f>(C85/VLOOKUP($F85,$L$66:$S85,$F$58,FALSE))*100</f>
        <v>#N/A</v>
      </c>
      <c r="H85" s="111" t="e">
        <f>(D85/VLOOKUP($F85,$L$66:$S85,$F$58,FALSE))*100</f>
        <v>#N/A</v>
      </c>
      <c r="I85" s="111" t="e">
        <f>(E85/VLOOKUP($F85,$L$66:$S85,$F$58,FALSE))*100</f>
        <v>#N/A</v>
      </c>
      <c r="J85" s="5"/>
      <c r="K85" s="5"/>
      <c r="L85" s="5">
        <v>2021</v>
      </c>
      <c r="M85" s="110">
        <f>'G3'!R27</f>
        <v>0</v>
      </c>
      <c r="N85" s="110">
        <f>'G3'!S27</f>
        <v>0</v>
      </c>
      <c r="O85" s="110">
        <f>'G3'!T27</f>
        <v>0</v>
      </c>
      <c r="P85" s="110">
        <f>'G3'!U27</f>
        <v>0</v>
      </c>
      <c r="Q85" s="110">
        <f>'G3'!V27</f>
        <v>0</v>
      </c>
      <c r="R85" s="110">
        <f>'G3'!W27</f>
        <v>0</v>
      </c>
      <c r="S85" s="110">
        <f>'G3'!X27</f>
        <v>0</v>
      </c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67"/>
      <c r="AL85" s="67"/>
    </row>
    <row r="86" spans="1:38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67"/>
      <c r="AL86" s="67"/>
    </row>
    <row r="87" spans="1:38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67"/>
      <c r="AL87" s="67"/>
    </row>
    <row r="88" spans="1:38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67"/>
      <c r="AL88" s="67"/>
    </row>
    <row r="89" spans="1:38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67"/>
      <c r="AL89" s="67"/>
    </row>
    <row r="90" spans="1:38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67"/>
      <c r="AL90" s="67"/>
    </row>
    <row r="91" spans="1:38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67"/>
      <c r="AL91" s="67"/>
    </row>
    <row r="92" spans="1:38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67"/>
      <c r="AL92" s="67"/>
    </row>
    <row r="93" spans="1:38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67"/>
      <c r="AL93" s="67"/>
    </row>
    <row r="94" spans="1:38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67"/>
      <c r="AL94" s="67"/>
    </row>
    <row r="95" spans="1:38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67"/>
      <c r="AL95" s="67"/>
    </row>
    <row r="96" spans="1:38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67"/>
      <c r="AL96" s="67"/>
    </row>
    <row r="97" spans="1:38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67"/>
      <c r="AL97" s="67"/>
    </row>
    <row r="98" spans="1:38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67"/>
      <c r="AL98" s="67"/>
    </row>
    <row r="99" spans="1:38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67"/>
      <c r="AL99" s="67"/>
    </row>
    <row r="100" spans="1:38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67"/>
      <c r="AL100" s="67"/>
    </row>
    <row r="101" spans="1:38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67"/>
      <c r="AL101" s="67"/>
    </row>
    <row r="102" spans="1:38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67"/>
      <c r="AL102" s="67"/>
    </row>
    <row r="103" spans="1:38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67"/>
      <c r="AL103" s="67"/>
    </row>
    <row r="104" spans="1:38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67"/>
      <c r="AL104" s="67"/>
    </row>
    <row r="105" spans="1:38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67"/>
      <c r="AL105" s="67"/>
    </row>
    <row r="106" spans="1:38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67"/>
      <c r="AL106" s="67"/>
    </row>
    <row r="107" spans="1:38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67"/>
      <c r="AL107" s="67"/>
    </row>
    <row r="108" spans="1:38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67"/>
      <c r="AL108" s="67"/>
    </row>
    <row r="109" spans="1:38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67"/>
      <c r="AL109" s="67"/>
    </row>
    <row r="110" spans="1:38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67"/>
      <c r="AL110" s="67"/>
    </row>
    <row r="111" spans="1:38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67"/>
      <c r="AL111" s="67"/>
    </row>
    <row r="112" spans="1:38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67"/>
      <c r="AL112" s="67"/>
    </row>
    <row r="113" spans="1:38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67"/>
      <c r="AL113" s="67"/>
    </row>
    <row r="114" spans="1:38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67"/>
      <c r="AL114" s="67"/>
    </row>
    <row r="115" spans="1:38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67"/>
      <c r="AL115" s="67"/>
    </row>
    <row r="116" spans="1:38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67"/>
      <c r="AL116" s="67"/>
    </row>
    <row r="117" spans="1:38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67"/>
      <c r="AL117" s="67"/>
    </row>
    <row r="118" spans="1:38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67"/>
      <c r="AL118" s="67"/>
    </row>
    <row r="119" spans="1:38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67"/>
      <c r="AL119" s="67"/>
    </row>
    <row r="120" spans="1:38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67"/>
      <c r="AL120" s="67"/>
    </row>
    <row r="121" spans="1:38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67"/>
      <c r="AL121" s="67"/>
    </row>
    <row r="122" spans="1:38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67"/>
      <c r="AL122" s="67"/>
    </row>
    <row r="123" spans="1:38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67"/>
      <c r="AL123" s="67"/>
    </row>
    <row r="124" spans="1:38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67"/>
      <c r="AL124" s="67"/>
    </row>
    <row r="125" spans="1:38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67"/>
      <c r="AL125" s="67"/>
    </row>
    <row r="126" spans="1:38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67"/>
      <c r="AL126" s="67"/>
    </row>
    <row r="127" spans="1:38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67"/>
      <c r="AL127" s="67"/>
    </row>
    <row r="128" spans="1:38" x14ac:dyDescent="0.2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67"/>
      <c r="AL128" s="67"/>
    </row>
    <row r="129" spans="1:38" x14ac:dyDescent="0.2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67"/>
      <c r="AL129" s="67"/>
    </row>
    <row r="130" spans="1:38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</row>
    <row r="131" spans="1:38" x14ac:dyDescent="0.25">
      <c r="A131" s="67"/>
      <c r="B131" s="67"/>
      <c r="C131" s="67"/>
      <c r="D131" s="67"/>
      <c r="E131" s="67"/>
      <c r="F131" s="67"/>
    </row>
  </sheetData>
  <mergeCells count="9">
    <mergeCell ref="G6:J6"/>
    <mergeCell ref="L6:O6"/>
    <mergeCell ref="B6:E6"/>
    <mergeCell ref="B64:E64"/>
    <mergeCell ref="F64:I64"/>
    <mergeCell ref="L63:S63"/>
    <mergeCell ref="B7:E7"/>
    <mergeCell ref="G7:J7"/>
    <mergeCell ref="L7:O7"/>
  </mergeCells>
  <hyperlinks>
    <hyperlink ref="E1" location="Sumário!A1" display="VOLTAR" xr:uid="{00000000-0004-0000-0800-000000000000}"/>
  </hyperlink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81" r:id="rId4" name="Drop Down 1">
              <controlPr defaultSize="0" autoLine="0" autoPict="0">
                <anchor moveWithCells="1">
                  <from>
                    <xdr:col>1</xdr:col>
                    <xdr:colOff>9525</xdr:colOff>
                    <xdr:row>7</xdr:row>
                    <xdr:rowOff>85725</xdr:rowOff>
                  </from>
                  <to>
                    <xdr:col>2</xdr:col>
                    <xdr:colOff>1352550</xdr:colOff>
                    <xdr:row>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2" r:id="rId5" name="Drop Down 2">
              <controlPr defaultSize="0" autoLine="0" autoPict="0">
                <anchor moveWithCells="1">
                  <from>
                    <xdr:col>6</xdr:col>
                    <xdr:colOff>0</xdr:colOff>
                    <xdr:row>7</xdr:row>
                    <xdr:rowOff>85725</xdr:rowOff>
                  </from>
                  <to>
                    <xdr:col>9</xdr:col>
                    <xdr:colOff>428625</xdr:colOff>
                    <xdr:row>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3" r:id="rId6" name="Drop Down 3">
              <controlPr defaultSize="0" autoLine="0" autoPict="0">
                <anchor moveWithCells="1">
                  <from>
                    <xdr:col>11</xdr:col>
                    <xdr:colOff>9525</xdr:colOff>
                    <xdr:row>7</xdr:row>
                    <xdr:rowOff>85725</xdr:rowOff>
                  </from>
                  <to>
                    <xdr:col>13</xdr:col>
                    <xdr:colOff>657225</xdr:colOff>
                    <xdr:row>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6" r:id="rId7" name="Drop Down 6">
              <controlPr defaultSize="0" autoLine="0" autoPict="0">
                <anchor moveWithCells="1">
                  <from>
                    <xdr:col>1</xdr:col>
                    <xdr:colOff>114300</xdr:colOff>
                    <xdr:row>3</xdr:row>
                    <xdr:rowOff>47625</xdr:rowOff>
                  </from>
                  <to>
                    <xdr:col>3</xdr:col>
                    <xdr:colOff>200025</xdr:colOff>
                    <xdr:row>4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18</vt:i4>
      </vt:variant>
      <vt:variant>
        <vt:lpstr>Intervalos Nomeados</vt:lpstr>
      </vt:variant>
      <vt:variant>
        <vt:i4>1</vt:i4>
      </vt:variant>
    </vt:vector>
  </HeadingPairs>
  <TitlesOfParts>
    <vt:vector size="19" baseType="lpstr">
      <vt:lpstr>Sumário</vt:lpstr>
      <vt:lpstr>Tabelas&gt;&gt;</vt:lpstr>
      <vt:lpstr>Tabela 1.1</vt:lpstr>
      <vt:lpstr>Tabela 1.2</vt:lpstr>
      <vt:lpstr>Tabela 2</vt:lpstr>
      <vt:lpstr>Tabela 3</vt:lpstr>
      <vt:lpstr>Tabela 4</vt:lpstr>
      <vt:lpstr>Gráficos&gt;&gt;</vt:lpstr>
      <vt:lpstr>G1</vt:lpstr>
      <vt:lpstr>G2</vt:lpstr>
      <vt:lpstr>G3</vt:lpstr>
      <vt:lpstr>Auxliares&gt;&gt;</vt:lpstr>
      <vt:lpstr>Nomes</vt:lpstr>
      <vt:lpstr>Regiões</vt:lpstr>
      <vt:lpstr>BASE</vt:lpstr>
      <vt:lpstr>Aux1_PIBtotal</vt:lpstr>
      <vt:lpstr>BASE_Micro</vt:lpstr>
      <vt:lpstr>BASE_percapita</vt:lpstr>
      <vt:lpstr>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cagem</cp:lastModifiedBy>
  <dcterms:created xsi:type="dcterms:W3CDTF">2015-05-20T16:13:49Z</dcterms:created>
  <dcterms:modified xsi:type="dcterms:W3CDTF">2022-12-15T22:55:45Z</dcterms:modified>
</cp:coreProperties>
</file>