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755" yWindow="150" windowWidth="9690" windowHeight="9570" tabRatio="989" activeTab="22"/>
  </bookViews>
  <sheets>
    <sheet name="SUMÁRIO" sheetId="55" r:id="rId1"/>
    <sheet name="tab1" sheetId="37" r:id="rId2"/>
    <sheet name="ES x BR" sheetId="56" r:id="rId3"/>
    <sheet name="tab2" sheetId="38" r:id="rId4"/>
    <sheet name="Graf1" sheetId="70" r:id="rId5"/>
    <sheet name="tab3" sheetId="39" r:id="rId6"/>
    <sheet name="VA" sheetId="58" r:id="rId7"/>
    <sheet name="tab4" sheetId="44" r:id="rId8"/>
    <sheet name="tab5" sheetId="45" r:id="rId9"/>
    <sheet name="tab6" sheetId="46" r:id="rId10"/>
    <sheet name="tab7" sheetId="48" r:id="rId11"/>
    <sheet name="PIB" sheetId="59" r:id="rId12"/>
    <sheet name="tab8" sheetId="60" r:id="rId13"/>
    <sheet name="tab9" sheetId="61" r:id="rId14"/>
    <sheet name="tab10" sheetId="62" r:id="rId15"/>
    <sheet name="tab11" sheetId="63" r:id="rId16"/>
    <sheet name="tab12" sheetId="64" r:id="rId17"/>
    <sheet name="VA e PIB" sheetId="57" r:id="rId18"/>
    <sheet name="tab13" sheetId="40" r:id="rId19"/>
    <sheet name="tab14" sheetId="71" r:id="rId20"/>
    <sheet name="tab15" sheetId="67" r:id="rId21"/>
    <sheet name="tab16" sheetId="68" r:id="rId22"/>
    <sheet name="tab17" sheetId="69" r:id="rId23"/>
  </sheets>
  <definedNames>
    <definedName name="_xlnm._FilterDatabase" localSheetId="16" hidden="1">'tab12'!$B$38:$C$38</definedName>
  </definedNames>
  <calcPr calcId="125725"/>
</workbook>
</file>

<file path=xl/calcChain.xml><?xml version="1.0" encoding="utf-8"?>
<calcChain xmlns="http://schemas.openxmlformats.org/spreadsheetml/2006/main">
  <c r="M21" i="46"/>
  <c r="M20"/>
  <c r="M19"/>
  <c r="M18"/>
  <c r="M17"/>
  <c r="M16"/>
  <c r="M15"/>
  <c r="M14"/>
  <c r="M13"/>
  <c r="M12"/>
  <c r="M11"/>
  <c r="M10"/>
  <c r="M9"/>
  <c r="M8"/>
  <c r="M7"/>
  <c r="M6"/>
  <c r="K5" i="38" l="1"/>
  <c r="H6"/>
  <c r="H7"/>
  <c r="H8" s="1"/>
  <c r="H9" s="1"/>
  <c r="H10" s="1"/>
  <c r="H11" s="1"/>
  <c r="H12" s="1"/>
  <c r="I7"/>
  <c r="I8" s="1"/>
  <c r="I9" s="1"/>
  <c r="I10" s="1"/>
  <c r="I11" s="1"/>
  <c r="I12" s="1"/>
  <c r="I13" s="1"/>
  <c r="I14" s="1"/>
  <c r="I6"/>
  <c r="C25" i="55"/>
  <c r="F7" i="71"/>
  <c r="F8" s="1"/>
  <c r="F9" s="1"/>
  <c r="F10" s="1"/>
  <c r="F11" s="1"/>
  <c r="F12" s="1"/>
  <c r="F13" s="1"/>
  <c r="F14" s="1"/>
  <c r="F6"/>
  <c r="H14"/>
  <c r="H13"/>
  <c r="K13" s="1"/>
  <c r="H12"/>
  <c r="H11"/>
  <c r="K11" s="1"/>
  <c r="H10"/>
  <c r="H9"/>
  <c r="K9" s="1"/>
  <c r="H8"/>
  <c r="H7"/>
  <c r="K7" s="1"/>
  <c r="H6"/>
  <c r="H5"/>
  <c r="G5" s="1"/>
  <c r="K6" l="1"/>
  <c r="K8"/>
  <c r="K10"/>
  <c r="K12"/>
  <c r="K14"/>
  <c r="G14"/>
  <c r="J14" s="1"/>
  <c r="G6"/>
  <c r="J6" s="1"/>
  <c r="G8"/>
  <c r="G10"/>
  <c r="G12"/>
  <c r="G13"/>
  <c r="G7"/>
  <c r="G9"/>
  <c r="J9" s="1"/>
  <c r="G11"/>
  <c r="J10" l="1"/>
  <c r="J11"/>
  <c r="J12"/>
  <c r="J13"/>
  <c r="J7"/>
  <c r="J8"/>
  <c r="D14" i="40" l="1"/>
  <c r="H14" s="1"/>
  <c r="E6"/>
  <c r="E7"/>
  <c r="E8"/>
  <c r="E9"/>
  <c r="E10"/>
  <c r="E11"/>
  <c r="E12"/>
  <c r="E5"/>
  <c r="L10" i="6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9"/>
  <c r="L7"/>
  <c r="K7"/>
  <c r="H7" i="39"/>
  <c r="H8"/>
  <c r="H9"/>
  <c r="H10"/>
  <c r="H11"/>
  <c r="H12"/>
  <c r="H13"/>
  <c r="H6"/>
  <c r="E7"/>
  <c r="E8"/>
  <c r="E9"/>
  <c r="E10"/>
  <c r="E11"/>
  <c r="E12"/>
  <c r="E13"/>
  <c r="E6"/>
  <c r="U23" i="44"/>
  <c r="U22"/>
  <c r="U21"/>
  <c r="U20"/>
  <c r="U19"/>
  <c r="U18"/>
  <c r="U17"/>
  <c r="U15"/>
  <c r="U16"/>
  <c r="U10"/>
  <c r="U11"/>
  <c r="U12"/>
  <c r="U13"/>
  <c r="U14"/>
  <c r="U9"/>
  <c r="U8"/>
  <c r="E14" i="68"/>
  <c r="D14"/>
  <c r="C14"/>
  <c r="E13"/>
  <c r="D13"/>
  <c r="C13"/>
  <c r="H15" i="67"/>
  <c r="G15"/>
  <c r="F15"/>
  <c r="E15"/>
  <c r="D15"/>
  <c r="H14"/>
  <c r="G14"/>
  <c r="F14"/>
  <c r="E14"/>
  <c r="D14"/>
  <c r="L16" i="69"/>
  <c r="C10"/>
  <c r="D10"/>
  <c r="E10"/>
  <c r="F10"/>
  <c r="G10"/>
  <c r="H10"/>
  <c r="I10"/>
  <c r="J10"/>
  <c r="K10"/>
  <c r="L10"/>
  <c r="L7" i="46"/>
  <c r="L8"/>
  <c r="L9"/>
  <c r="L10"/>
  <c r="L11"/>
  <c r="L12"/>
  <c r="L13"/>
  <c r="L14"/>
  <c r="L15"/>
  <c r="L16"/>
  <c r="L17"/>
  <c r="L18"/>
  <c r="L19"/>
  <c r="L20"/>
  <c r="L21"/>
  <c r="C22" i="45"/>
  <c r="L6" i="46"/>
  <c r="K28" i="69"/>
  <c r="I14" i="67"/>
  <c r="K15" i="69"/>
  <c r="K9"/>
  <c r="C15" i="39"/>
  <c r="E15" s="1"/>
  <c r="V23" i="44"/>
  <c r="C14" i="38"/>
  <c r="F15" i="39" s="1"/>
  <c r="C8" i="45"/>
  <c r="C9"/>
  <c r="C10"/>
  <c r="C11"/>
  <c r="C12"/>
  <c r="C13"/>
  <c r="C21"/>
  <c r="C20"/>
  <c r="C19"/>
  <c r="C18"/>
  <c r="C17"/>
  <c r="C16"/>
  <c r="C15"/>
  <c r="C14"/>
  <c r="C7"/>
  <c r="L15" i="69"/>
  <c r="L9"/>
  <c r="J9"/>
  <c r="J28"/>
  <c r="J26"/>
  <c r="J15"/>
  <c r="I15"/>
  <c r="H15"/>
  <c r="G15"/>
  <c r="F15"/>
  <c r="E15"/>
  <c r="D15"/>
  <c r="C15"/>
  <c r="I9"/>
  <c r="I26"/>
  <c r="I28"/>
  <c r="H9"/>
  <c r="G9"/>
  <c r="F9"/>
  <c r="F26"/>
  <c r="F28"/>
  <c r="E9"/>
  <c r="E26"/>
  <c r="E28"/>
  <c r="I8" i="67"/>
  <c r="D9" i="69"/>
  <c r="C9"/>
  <c r="D26"/>
  <c r="D28"/>
  <c r="I7" i="67"/>
  <c r="H26" i="69"/>
  <c r="H28"/>
  <c r="I11" i="67"/>
  <c r="C26" i="69"/>
  <c r="C28"/>
  <c r="G26"/>
  <c r="G28"/>
  <c r="D13" i="67"/>
  <c r="K10" i="6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C9"/>
  <c r="D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0" i="44"/>
  <c r="D10"/>
  <c r="E10"/>
  <c r="F10"/>
  <c r="G10"/>
  <c r="H10"/>
  <c r="I10"/>
  <c r="J10"/>
  <c r="K10"/>
  <c r="L10"/>
  <c r="M10"/>
  <c r="N10"/>
  <c r="O10"/>
  <c r="P10"/>
  <c r="E9"/>
  <c r="F9"/>
  <c r="G9"/>
  <c r="H9"/>
  <c r="I9"/>
  <c r="J9"/>
  <c r="K9"/>
  <c r="L9"/>
  <c r="M9"/>
  <c r="N9"/>
  <c r="O9"/>
  <c r="P9"/>
  <c r="Q9"/>
  <c r="R9"/>
  <c r="S9"/>
  <c r="T9"/>
  <c r="T23"/>
  <c r="D9"/>
  <c r="C9"/>
  <c r="D15"/>
  <c r="E15"/>
  <c r="F15"/>
  <c r="G15"/>
  <c r="H15"/>
  <c r="I15"/>
  <c r="J15"/>
  <c r="K15"/>
  <c r="L15"/>
  <c r="M15"/>
  <c r="N15"/>
  <c r="O15"/>
  <c r="P15"/>
  <c r="Q15"/>
  <c r="R15"/>
  <c r="S15"/>
  <c r="T15"/>
  <c r="C15"/>
  <c r="D23"/>
  <c r="H23"/>
  <c r="L23"/>
  <c r="P23"/>
  <c r="T10"/>
  <c r="Q23"/>
  <c r="M23"/>
  <c r="I23"/>
  <c r="E23"/>
  <c r="R23"/>
  <c r="N23"/>
  <c r="J23"/>
  <c r="F23"/>
  <c r="S23"/>
  <c r="O23"/>
  <c r="K23"/>
  <c r="G23"/>
  <c r="C23"/>
  <c r="H13" i="67"/>
  <c r="H12"/>
  <c r="H11"/>
  <c r="H10"/>
  <c r="H9"/>
  <c r="H8"/>
  <c r="H7"/>
  <c r="H6"/>
  <c r="D6"/>
  <c r="D7"/>
  <c r="D8"/>
  <c r="D9"/>
  <c r="D10"/>
  <c r="D11"/>
  <c r="E6"/>
  <c r="E10"/>
  <c r="E11"/>
  <c r="E12"/>
  <c r="F6"/>
  <c r="F7"/>
  <c r="F8"/>
  <c r="F9"/>
  <c r="F10"/>
  <c r="F11"/>
  <c r="F12"/>
  <c r="H5" i="40"/>
  <c r="G5" s="1"/>
  <c r="I6"/>
  <c r="I7"/>
  <c r="I8"/>
  <c r="I9"/>
  <c r="I10"/>
  <c r="I11"/>
  <c r="I12"/>
  <c r="Q10" i="44"/>
  <c r="R10"/>
  <c r="C14" i="39"/>
  <c r="E14" s="1"/>
  <c r="C6" i="38"/>
  <c r="C7"/>
  <c r="C10"/>
  <c r="C11"/>
  <c r="C13"/>
  <c r="F14" i="39"/>
  <c r="H14" s="1"/>
  <c r="F13" i="38"/>
  <c r="H13" s="1"/>
  <c r="H14" s="1"/>
  <c r="J5" s="1"/>
  <c r="C5"/>
  <c r="C8"/>
  <c r="C9"/>
  <c r="C12"/>
  <c r="C8" i="55"/>
  <c r="C9"/>
  <c r="C11"/>
  <c r="C13"/>
  <c r="C14"/>
  <c r="C15"/>
  <c r="C16"/>
  <c r="C18"/>
  <c r="C19"/>
  <c r="C20"/>
  <c r="C21"/>
  <c r="C22"/>
  <c r="C24"/>
  <c r="C26"/>
  <c r="C27"/>
  <c r="C28"/>
  <c r="G12" i="67"/>
  <c r="D12"/>
  <c r="E13"/>
  <c r="H10" i="40"/>
  <c r="K10" s="1"/>
  <c r="H11"/>
  <c r="G11" s="1"/>
  <c r="H9"/>
  <c r="G9"/>
  <c r="H12"/>
  <c r="K12" s="1"/>
  <c r="H6"/>
  <c r="K6" s="1"/>
  <c r="H8"/>
  <c r="G8" s="1"/>
  <c r="J8" s="1"/>
  <c r="H13"/>
  <c r="I9" i="67"/>
  <c r="I10"/>
  <c r="E7"/>
  <c r="E8"/>
  <c r="E9"/>
  <c r="H7" i="40"/>
  <c r="G7" s="1"/>
  <c r="G11" i="67"/>
  <c r="I6"/>
  <c r="G6" i="40"/>
  <c r="G10" i="67"/>
  <c r="G6"/>
  <c r="G9"/>
  <c r="G8"/>
  <c r="G7"/>
  <c r="K7" i="40"/>
  <c r="F13" i="67"/>
  <c r="I12"/>
  <c r="D12" i="68"/>
  <c r="C12"/>
  <c r="E12"/>
  <c r="G13" i="67"/>
  <c r="I13"/>
  <c r="L26" i="69"/>
  <c r="K13" i="40"/>
  <c r="L28" i="69"/>
  <c r="I15" i="67"/>
  <c r="E13" i="38"/>
  <c r="F12" i="68" l="1"/>
  <c r="K14" i="40"/>
  <c r="J7"/>
  <c r="J9"/>
  <c r="J6"/>
  <c r="K11"/>
  <c r="G10"/>
  <c r="J10" s="1"/>
  <c r="K8"/>
  <c r="K9"/>
  <c r="G12"/>
  <c r="J12" s="1"/>
  <c r="F13" i="68"/>
  <c r="F14"/>
  <c r="F13" i="40"/>
  <c r="H15" i="39"/>
  <c r="C14" i="40"/>
  <c r="E14" s="1"/>
  <c r="C13"/>
  <c r="E13" s="1"/>
  <c r="E14" i="38"/>
  <c r="J11" i="40" l="1"/>
  <c r="F14"/>
  <c r="G13"/>
  <c r="J13" s="1"/>
  <c r="I13"/>
  <c r="I14" l="1"/>
  <c r="G14"/>
  <c r="J14" s="1"/>
</calcChain>
</file>

<file path=xl/sharedStrings.xml><?xml version="1.0" encoding="utf-8"?>
<sst xmlns="http://schemas.openxmlformats.org/spreadsheetml/2006/main" count="970" uniqueCount="206">
  <si>
    <t>ATIVIDADES PRIMÁRIAS</t>
  </si>
  <si>
    <t>ATIVIDADES SECUNDÁRIAS</t>
  </si>
  <si>
    <t>INDÚSTRIA EXTRATIVA E DE TRANSFORMAÇÃO</t>
  </si>
  <si>
    <t>ATIVIDADES TERCIÁRIAS</t>
  </si>
  <si>
    <t xml:space="preserve">CONSTRUÇÃO </t>
  </si>
  <si>
    <t>ESPÍRITO SANTO</t>
  </si>
  <si>
    <t>ATIVIDADES</t>
  </si>
  <si>
    <t>R$mil</t>
  </si>
  <si>
    <t xml:space="preserve">Valores correntes </t>
  </si>
  <si>
    <t>BRASIL</t>
  </si>
  <si>
    <t>ANOS</t>
  </si>
  <si>
    <t xml:space="preserve">VALOR ADICIONADO BRUTO  a preços básicos                                </t>
  </si>
  <si>
    <t>INDÚSTRIA EXTRATIVA MINERAL</t>
  </si>
  <si>
    <t>Em %</t>
  </si>
  <si>
    <t>BR</t>
  </si>
  <si>
    <t>ES</t>
  </si>
  <si>
    <t>Anos</t>
  </si>
  <si>
    <t>Moeda</t>
  </si>
  <si>
    <t>Taxa Anual Cresc. Real - BR %</t>
  </si>
  <si>
    <t>-</t>
  </si>
  <si>
    <t>Ano</t>
  </si>
  <si>
    <t>Relação ES/BR   %</t>
  </si>
  <si>
    <t>Atividades Primárias</t>
  </si>
  <si>
    <t>Atividades Secundárias</t>
  </si>
  <si>
    <t>Atividades Terciárias</t>
  </si>
  <si>
    <t>Impostos Sobre Produtos</t>
  </si>
  <si>
    <t>Produto Interno Bruto a preços de mercado</t>
  </si>
  <si>
    <t>Valor Adicionado Bruto a preços básicos</t>
  </si>
  <si>
    <t>ANO</t>
  </si>
  <si>
    <t>Taxa Anual Cresc. Real - ES %</t>
  </si>
  <si>
    <t>Índice de Crescimento Real do PIB</t>
  </si>
  <si>
    <t>Índice de Crescimento da População</t>
  </si>
  <si>
    <t>Espírito Santo</t>
  </si>
  <si>
    <t>Valor adicionado bruto a preço básico corrente</t>
  </si>
  <si>
    <t>Impostos sobre produtos, líquidos de subsídios</t>
  </si>
  <si>
    <t>Produto interno bruto a preço de mercado corrente</t>
  </si>
  <si>
    <t>VALOR ADICIONADO A PREÇOS BÁSICOS</t>
  </si>
  <si>
    <t>Grandes Regiões
e
Unidades da Federação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</si>
  <si>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</si>
  <si>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</si>
  <si>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</si>
  <si>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</si>
  <si>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</si>
  <si>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</si>
  <si>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</si>
  <si>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</si>
  <si>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</si>
  <si>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</si>
  <si>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</si>
  <si>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</si>
  <si>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</si>
  <si>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</si>
  <si>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</si>
  <si>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</si>
  <si>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</si>
  <si>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</si>
  <si>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</si>
  <si>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</si>
  <si>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</si>
  <si>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</si>
  <si>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</si>
  <si>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</si>
  <si>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</si>
  <si>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</si>
  <si>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</si>
  <si>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</si>
  <si>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</si>
  <si>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</si>
  <si>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</si>
  <si>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</si>
  <si>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INDÚSTRIA DE TRANSFORMACÃO</t>
  </si>
  <si>
    <t>SERVIÇOS DE INFORMAÇÃO</t>
  </si>
  <si>
    <t>PROD. E DISTR. DE ELETRIC. E ÁGUA, ESGOTO E LIMP. URBANA</t>
  </si>
  <si>
    <t>COMÉRCIO E SERVIÇOS DE REPARAÇÃO E MANUTENÇÃO</t>
  </si>
  <si>
    <t>TRANSPORTE, ARMAZENAGEM E CORREIO</t>
  </si>
  <si>
    <t>INTERM. FINANCEIRA, SEGUROS E PREVIDÊNCIA COMPLEMENTAR</t>
  </si>
  <si>
    <t>ATIVIDADES IMOBILIÁRIAS E ALUGUEL</t>
  </si>
  <si>
    <t>ADMINISTRAÇÃO, SAÚDE E EDUCAÇÃO PÚBLICAS</t>
  </si>
  <si>
    <t>População (mil)</t>
  </si>
  <si>
    <t>Participação no Produto Interno Bruto do Brasil  (%)</t>
  </si>
  <si>
    <t>Posição</t>
  </si>
  <si>
    <t>Mato Grosso</t>
  </si>
  <si>
    <t>Índice de Cresc.Real - BR (2002=100)</t>
  </si>
  <si>
    <t>Índice de Cresc.Real - ES  (2002=100)</t>
  </si>
  <si>
    <t xml:space="preserve"> Em %</t>
  </si>
  <si>
    <t>EXTRATIVA MINERAL</t>
  </si>
  <si>
    <t>TRANSFORMAÇÃO</t>
  </si>
  <si>
    <t>Taxa Anual de Crescimento Real do PIB  -    %</t>
  </si>
  <si>
    <t>Taxa Anual de Crescimento da População - %</t>
  </si>
  <si>
    <t xml:space="preserve"> </t>
  </si>
  <si>
    <t>TABELAS:</t>
  </si>
  <si>
    <t>Comparação com o Brasil</t>
  </si>
  <si>
    <t>Valor Adicionado e Produto Interno Bruto</t>
  </si>
  <si>
    <t>Produto Interno Bruto (PIB)</t>
  </si>
  <si>
    <t>Valor Adicionado (VA)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</si>
  <si>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</si>
  <si>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</si>
  <si>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</si>
  <si>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</si>
  <si>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</si>
  <si>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</si>
  <si>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</si>
  <si>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</si>
  <si>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</si>
  <si>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</si>
  <si>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</si>
  <si>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</si>
  <si>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</si>
  <si>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</si>
  <si>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</si>
  <si>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</si>
  <si>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</si>
  <si>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Título</t>
  </si>
  <si>
    <t>Indústria Extrativa E De Transformação</t>
  </si>
  <si>
    <t>Extrativa Mineral</t>
  </si>
  <si>
    <t>Transformação</t>
  </si>
  <si>
    <t xml:space="preserve">Construção </t>
  </si>
  <si>
    <t>Prod. E Distr. De Eletric. E Água, Esgoto E Limp. Urbana</t>
  </si>
  <si>
    <t>Comércio E Serviços De Reparação E Manutenção</t>
  </si>
  <si>
    <t>Serviços De Alojamento E Alimentação</t>
  </si>
  <si>
    <t>Transporte, Armazenagem E Correio</t>
  </si>
  <si>
    <t>Serviços De Informação</t>
  </si>
  <si>
    <t>Interm. Financeira, Seguros E Previdência Complementar</t>
  </si>
  <si>
    <t>Serviços Prestados A Empresas</t>
  </si>
  <si>
    <t>Atividades Imobiliárias E Aluguel</t>
  </si>
  <si>
    <t>Administração, Saúde E Educação Públicas</t>
  </si>
  <si>
    <t>Saúde E Educação Mercantis</t>
  </si>
  <si>
    <t xml:space="preserve">Valor Adicionado Bruto  A Preços Básicos                                </t>
  </si>
  <si>
    <t>Impostos Sobre Produtos, Líquidos De Subsídios</t>
  </si>
  <si>
    <t>Produto Interno Bruto A Preços De Mercado</t>
  </si>
  <si>
    <t>Seção</t>
  </si>
  <si>
    <t>Nº</t>
  </si>
  <si>
    <r>
      <t xml:space="preserve">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(R$ 1,00)</t>
    </r>
  </si>
  <si>
    <r>
      <t xml:space="preserve">Taxa Anual de Crescimento Real do 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- %</t>
    </r>
  </si>
  <si>
    <r>
      <t xml:space="preserve">PIB </t>
    </r>
    <r>
      <rPr>
        <b/>
        <i/>
        <sz val="10"/>
        <color indexed="9"/>
        <rFont val="Calibri"/>
        <family val="2"/>
      </rPr>
      <t xml:space="preserve">per capita </t>
    </r>
    <r>
      <rPr>
        <b/>
        <sz val="10"/>
        <color indexed="9"/>
        <rFont val="Calibri"/>
        <family val="2"/>
      </rPr>
      <t xml:space="preserve">         (1,00)</t>
    </r>
  </si>
  <si>
    <r>
      <t xml:space="preserve">Índice de Crescimento Real do PIB  </t>
    </r>
    <r>
      <rPr>
        <b/>
        <i/>
        <sz val="10"/>
        <color indexed="9"/>
        <rFont val="Calibri"/>
        <family val="2"/>
      </rPr>
      <t>per capita</t>
    </r>
  </si>
  <si>
    <t xml:space="preserve">  Rondônia</t>
  </si>
  <si>
    <t xml:space="preserve">  Acre</t>
  </si>
  <si>
    <t xml:space="preserve">  Amazonas</t>
  </si>
  <si>
    <t xml:space="preserve">  Roraima</t>
  </si>
  <si>
    <t xml:space="preserve">  Pará</t>
  </si>
  <si>
    <t xml:space="preserve">  Amapá</t>
  </si>
  <si>
    <t xml:space="preserve">  Tocantins</t>
  </si>
  <si>
    <t xml:space="preserve">  Maranhão</t>
  </si>
  <si>
    <t xml:space="preserve">  Piauí</t>
  </si>
  <si>
    <t xml:space="preserve">  Ceará</t>
  </si>
  <si>
    <t xml:space="preserve">  Rio Grande do Norte</t>
  </si>
  <si>
    <t xml:space="preserve">  Paraíba</t>
  </si>
  <si>
    <t xml:space="preserve">  Pernambuco</t>
  </si>
  <si>
    <t xml:space="preserve">  Alagoas</t>
  </si>
  <si>
    <t xml:space="preserve">  Sergipe</t>
  </si>
  <si>
    <t xml:space="preserve">  Bahia</t>
  </si>
  <si>
    <t xml:space="preserve">  Minas Gerais</t>
  </si>
  <si>
    <t xml:space="preserve">  Espírito Santo</t>
  </si>
  <si>
    <t xml:space="preserve">  Rio de Janeiro</t>
  </si>
  <si>
    <t xml:space="preserve">  São Paulo</t>
  </si>
  <si>
    <t xml:space="preserve">  Paraná</t>
  </si>
  <si>
    <t xml:space="preserve">  Santa Catarina</t>
  </si>
  <si>
    <t xml:space="preserve">  Rio Grande do Sul</t>
  </si>
  <si>
    <t xml:space="preserve">  Mato Grosso do Sul</t>
  </si>
  <si>
    <t xml:space="preserve">  Mato Grosso</t>
  </si>
  <si>
    <t xml:space="preserve">  Goiás</t>
  </si>
  <si>
    <t xml:space="preserve">  Distrito Federal</t>
  </si>
  <si>
    <t>Cresc. Anual real (%)</t>
  </si>
  <si>
    <t>Elaboração: Coordenação de Estudos Econômicos - CEE/IJSN</t>
  </si>
  <si>
    <t>População Residente (mil)*</t>
  </si>
  <si>
    <r>
      <t xml:space="preserve">Produto Interno Bruto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(1 R$)*</t>
    </r>
  </si>
  <si>
    <t>Outros Serviços</t>
  </si>
  <si>
    <t>AGROPECUÁRIA</t>
  </si>
  <si>
    <t>OUTROS SERVIÇOS*</t>
  </si>
  <si>
    <r>
      <t>*Em virtude do PIB do Brasil ter sido calculado com base no calculo do PIB trimestral para esse ano, o nível de desagregação dos dados é menor, com isso, a atividade "</t>
    </r>
    <r>
      <rPr>
        <i/>
        <sz val="10"/>
        <rFont val="Calibri"/>
        <family val="2"/>
      </rPr>
      <t>Outros Serviços</t>
    </r>
    <r>
      <rPr>
        <sz val="10"/>
        <rFont val="Calibri"/>
        <family val="2"/>
      </rPr>
      <t>" engloba serviços de alojamento e alimentação, serviços prestados a famílias e associativos, serviços prestados a empresas, saúde e educação mercantis e serviços domésticos.</t>
    </r>
  </si>
  <si>
    <r>
      <t>*Em virtude do PIB do Brasil ter sido calculado com base no calculo do PIB trimestral para o ano de 2010, o nível de desagregação dos dados é menor, com isso, a atividade "</t>
    </r>
    <r>
      <rPr>
        <i/>
        <sz val="10"/>
        <rFont val="Calibri"/>
        <family val="2"/>
      </rPr>
      <t>Outros Serviços</t>
    </r>
    <r>
      <rPr>
        <sz val="10"/>
        <rFont val="Calibri"/>
        <family val="2"/>
      </rPr>
      <t>" engloba serviços de alojamento e alimentação, serviços prestados a famílias e associativos, serviços prestados a empresas, saúde e educação mercantis e serviços domésticos.</t>
    </r>
  </si>
  <si>
    <t>(*) Estimativas de população para 1º de julho de 2011 enviadas para o TCU em 9 de novembro de 2011.</t>
  </si>
  <si>
    <t>2002-2011</t>
  </si>
  <si>
    <t>Relações entre o Produto Interno Bruto, a preços de mercado, no Espírito Santo e Brasil, 2002-2011</t>
  </si>
  <si>
    <t>Produto Interno Bruto e Produto Interno Bruto per capita, Espírito Santo e Brasil, 2002-2011</t>
  </si>
  <si>
    <t>Participação das Atividades Econômicas no Valor Adicionado Bruto, a preços básicos, no Espírito Santo e Brasil,  2002-2011</t>
  </si>
  <si>
    <t>Taxa Média Anual de Crescimento Real do Valor Adicionado Bruto, a preços básicos, por Atividade econômica, 2002-2011</t>
  </si>
  <si>
    <t>Taxa  Anual de Crescimento Real do Valor Adicionado Bruto do Espírito Santo, por Atividade Econômica,  2003-2011</t>
  </si>
  <si>
    <t>Estrutura Setorial do Valor Adicionado Bruto do Espírito Santo, 2002-2011</t>
  </si>
  <si>
    <t xml:space="preserve">Composição do Produto Interno Bruto, Espírito Santo,  2002-2011 </t>
  </si>
  <si>
    <t>(Em bilhões de R$)</t>
  </si>
  <si>
    <t xml:space="preserve">    PIB   ES (R$ bilhões)</t>
  </si>
  <si>
    <t>PIB    Brasil (R$ bilhões)</t>
  </si>
  <si>
    <t>PIB (R$ bilhões) pr.correntes</t>
  </si>
  <si>
    <t>Produto Interno Bruto do Brasil a preços correntes, segundo as Grandes Regiões e Unidades da Federação, 2002- 2011</t>
  </si>
  <si>
    <t>Produto Interno Bruto a preços correntes  (R$ Bilhões)</t>
  </si>
  <si>
    <t>PIB a Preços de Mercado (R$ bilhões)</t>
  </si>
  <si>
    <t>Produto Interno Bruto (PIB) - Espírito Santo - 2002 a 2011</t>
  </si>
  <si>
    <r>
      <t>Gráfico 1</t>
    </r>
    <r>
      <rPr>
        <sz val="12"/>
        <rFont val="Times New Roman"/>
        <family val="1"/>
      </rPr>
      <t xml:space="preserve"> – Índice de Volume do PIB real do Brasil e do Espírito Santo – 2002 a 2011</t>
    </r>
  </si>
  <si>
    <t>Gráfico 1</t>
  </si>
  <si>
    <t>Índice de Volume do PIB real do Brasil e do Espírito Santo – 2002 a 2011</t>
  </si>
  <si>
    <t>Produto Interno Bruto per capita, Brasil, 2002-2011</t>
  </si>
  <si>
    <t>Produto Interno Bruto per capita, Espírito Santo, 2002-2011</t>
  </si>
  <si>
    <t>Participação das Grandes Regiões e Unidades da Federação no Produto Interno Bruto do Brasil, 2002 - 2011</t>
  </si>
  <si>
    <t xml:space="preserve"> Ranking dos Estados no Produto Interno Bruto do Brasil, 2002-2011</t>
  </si>
  <si>
    <t>Produto Interno Bruto per capita do Brasil, segundo as Grandes Regiões e Unidades da Federação, 2002 - 2011</t>
  </si>
  <si>
    <t>Ranking dos Estados no Produto Interno Bruto per capita do Brasil, 2002-2011</t>
  </si>
  <si>
    <t>Valor Adicionado Bruto Setorial e Produto Interno Bruto do Espírito Santo, 2002-2011</t>
  </si>
  <si>
    <t>Produto Interno Bruto e Valor Adicionado Bruto por Atividade Econômica - Espírito Santo, 2002-2011</t>
  </si>
  <si>
    <t>Fonte: IBGE, Diretoria de Pesquisas, Coordenação de Contas Regionais.</t>
  </si>
  <si>
    <t>Cresc. Acumulado 2003-2011</t>
  </si>
  <si>
    <t>Participação das Atividades Econômicas do Espírito Santo no Valor Adicionado Bruto Setorial Nacional - 2002-2011</t>
  </si>
  <si>
    <t>Crescimento Médio - ES      2002-2011 (%)</t>
  </si>
  <si>
    <t>Crescimento Médio - BR      2002-2011 (%)</t>
  </si>
  <si>
    <t>Taxa anual média 2003-2011  (%)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</si>
</sst>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8" formatCode="###\ ###\ ###\ ##0;\(\-\)\ ###\ ###\ ###\ ##0"/>
    <numFmt numFmtId="169" formatCode="###\ ###\ ##0;\(\-\)\ ###\ ###\ ##0"/>
    <numFmt numFmtId="170" formatCode="##0.0"/>
    <numFmt numFmtId="171" formatCode="0.0%"/>
    <numFmt numFmtId="172" formatCode="##\ ##0.00"/>
    <numFmt numFmtId="173" formatCode="0.00000%"/>
    <numFmt numFmtId="174" formatCode="_(* #,##0.000_);_(* \(#,##0.000\);_(* &quot;-&quot;??_);_(@_)"/>
  </numFmts>
  <fonts count="42">
    <font>
      <sz val="10"/>
      <name val="Arial"/>
    </font>
    <font>
      <sz val="10"/>
      <name val="Arial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b/>
      <sz val="7"/>
      <name val="Univers 45 Light"/>
      <family val="2"/>
    </font>
    <font>
      <sz val="7"/>
      <name val="Univers 55"/>
      <family val="2"/>
    </font>
    <font>
      <sz val="7"/>
      <name val="Univers 55"/>
      <family val="2"/>
    </font>
    <font>
      <b/>
      <sz val="12"/>
      <name val="Lucida Sans Unicode"/>
      <family val="2"/>
    </font>
    <font>
      <i/>
      <sz val="10"/>
      <name val="Calibri"/>
      <family val="2"/>
    </font>
    <font>
      <b/>
      <sz val="11"/>
      <name val="Lucida Sans Unicode"/>
      <family val="2"/>
    </font>
    <font>
      <b/>
      <sz val="11"/>
      <color indexed="8"/>
      <name val="Lucida Sans Unicod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Calibri"/>
      <family val="2"/>
      <scheme val="minor"/>
    </font>
    <font>
      <b/>
      <sz val="13"/>
      <color theme="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/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medium">
        <color indexed="64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 style="medium">
        <color indexed="64"/>
      </right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medium">
        <color indexed="64"/>
      </top>
      <bottom/>
      <diagonal/>
    </border>
    <border>
      <left/>
      <right style="thin">
        <color theme="4" tint="0.59996337778862885"/>
      </right>
      <top style="medium">
        <color indexed="64"/>
      </top>
      <bottom/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/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/>
      <bottom/>
      <diagonal/>
    </border>
    <border>
      <left style="thin">
        <color theme="4" tint="0.59996337778862885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8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414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0" fillId="0" borderId="0" xfId="12"/>
    <xf numFmtId="0" fontId="21" fillId="0" borderId="8" xfId="13"/>
    <xf numFmtId="0" fontId="18" fillId="4" borderId="1" xfId="2" applyBorder="1"/>
    <xf numFmtId="0" fontId="18" fillId="4" borderId="2" xfId="2" applyBorder="1"/>
    <xf numFmtId="0" fontId="23" fillId="0" borderId="0" xfId="0" applyFont="1" applyFill="1"/>
    <xf numFmtId="2" fontId="2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/>
    <xf numFmtId="2" fontId="23" fillId="0" borderId="0" xfId="0" applyNumberFormat="1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3" fontId="4" fillId="0" borderId="0" xfId="0" applyNumberFormat="1" applyFont="1"/>
    <xf numFmtId="171" fontId="23" fillId="0" borderId="0" xfId="7" applyNumberFormat="1" applyFont="1"/>
    <xf numFmtId="167" fontId="23" fillId="0" borderId="0" xfId="0" applyNumberFormat="1" applyFont="1"/>
    <xf numFmtId="0" fontId="1" fillId="0" borderId="0" xfId="0" applyFont="1"/>
    <xf numFmtId="166" fontId="23" fillId="0" borderId="0" xfId="0" applyNumberFormat="1" applyFont="1"/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4" fillId="0" borderId="0" xfId="0" applyFont="1" applyFill="1" applyBorder="1"/>
    <xf numFmtId="168" fontId="9" fillId="0" borderId="0" xfId="6" applyNumberFormat="1" applyFont="1" applyFill="1" applyBorder="1" applyAlignment="1">
      <alignment horizontal="right"/>
    </xf>
    <xf numFmtId="169" fontId="10" fillId="0" borderId="0" xfId="6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10" applyFont="1"/>
    <xf numFmtId="0" fontId="27" fillId="0" borderId="0" xfId="0" applyFont="1" applyFill="1"/>
    <xf numFmtId="1" fontId="23" fillId="0" borderId="0" xfId="0" applyNumberFormat="1" applyFont="1"/>
    <xf numFmtId="0" fontId="23" fillId="0" borderId="0" xfId="0" applyFont="1" applyFill="1" applyBorder="1" applyAlignment="1">
      <alignment horizontal="left" wrapText="1"/>
    </xf>
    <xf numFmtId="169" fontId="23" fillId="0" borderId="0" xfId="0" applyNumberFormat="1" applyFont="1" applyFill="1" applyBorder="1" applyAlignment="1">
      <alignment horizontal="right" wrapText="1"/>
    </xf>
    <xf numFmtId="169" fontId="23" fillId="0" borderId="0" xfId="0" applyNumberFormat="1" applyFont="1" applyFill="1" applyBorder="1" applyAlignment="1" applyProtection="1">
      <alignment horizontal="right" wrapText="1"/>
    </xf>
    <xf numFmtId="0" fontId="28" fillId="0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164" fontId="23" fillId="0" borderId="0" xfId="0" applyNumberFormat="1" applyFont="1" applyFill="1"/>
    <xf numFmtId="4" fontId="23" fillId="0" borderId="0" xfId="0" applyNumberFormat="1" applyFont="1" applyFill="1"/>
    <xf numFmtId="166" fontId="23" fillId="0" borderId="0" xfId="0" applyNumberFormat="1" applyFont="1" applyFill="1" applyAlignment="1">
      <alignment horizontal="right"/>
    </xf>
    <xf numFmtId="0" fontId="1" fillId="0" borderId="0" xfId="0" applyFont="1" applyBorder="1"/>
    <xf numFmtId="3" fontId="4" fillId="0" borderId="0" xfId="0" applyNumberFormat="1" applyFont="1" applyBorder="1"/>
    <xf numFmtId="0" fontId="1" fillId="0" borderId="0" xfId="0" applyFont="1" applyFill="1" applyBorder="1"/>
    <xf numFmtId="0" fontId="23" fillId="0" borderId="0" xfId="0" applyFont="1" applyFill="1" applyBorder="1" applyAlignment="1">
      <alignment wrapText="1"/>
    </xf>
    <xf numFmtId="170" fontId="23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165" fontId="23" fillId="0" borderId="0" xfId="0" applyNumberFormat="1" applyFont="1" applyFill="1" applyBorder="1"/>
    <xf numFmtId="1" fontId="14" fillId="0" borderId="0" xfId="0" applyNumberFormat="1" applyFont="1" applyFill="1" applyBorder="1" applyAlignment="1">
      <alignment vertical="center"/>
    </xf>
    <xf numFmtId="165" fontId="14" fillId="0" borderId="0" xfId="10" applyNumberFormat="1" applyFont="1" applyFill="1" applyBorder="1" applyAlignment="1">
      <alignment vertical="center"/>
    </xf>
    <xf numFmtId="165" fontId="15" fillId="0" borderId="0" xfId="1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/>
    <xf numFmtId="174" fontId="14" fillId="0" borderId="0" xfId="10" applyNumberFormat="1" applyFont="1" applyFill="1" applyBorder="1" applyAlignment="1">
      <alignment horizontal="center" vertical="center"/>
    </xf>
    <xf numFmtId="174" fontId="14" fillId="0" borderId="0" xfId="1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/>
    <xf numFmtId="2" fontId="29" fillId="0" borderId="0" xfId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167" fontId="23" fillId="0" borderId="0" xfId="0" applyNumberFormat="1" applyFont="1" applyFill="1"/>
    <xf numFmtId="167" fontId="27" fillId="0" borderId="0" xfId="0" applyNumberFormat="1" applyFont="1" applyFill="1"/>
    <xf numFmtId="0" fontId="23" fillId="0" borderId="0" xfId="0" applyFont="1" applyProtection="1">
      <protection hidden="1"/>
    </xf>
    <xf numFmtId="0" fontId="23" fillId="0" borderId="0" xfId="0" applyFont="1" applyBorder="1" applyProtection="1">
      <protection hidden="1"/>
    </xf>
    <xf numFmtId="0" fontId="23" fillId="0" borderId="0" xfId="0" applyFont="1" applyAlignment="1" applyProtection="1">
      <alignment horizontal="centerContinuous"/>
      <protection hidden="1"/>
    </xf>
    <xf numFmtId="0" fontId="30" fillId="3" borderId="12" xfId="1" applyFont="1" applyBorder="1" applyAlignment="1" applyProtection="1">
      <alignment horizontal="center" vertical="center" wrapText="1"/>
      <protection hidden="1"/>
    </xf>
    <xf numFmtId="0" fontId="30" fillId="3" borderId="13" xfId="1" applyFont="1" applyBorder="1" applyAlignment="1" applyProtection="1">
      <alignment horizontal="center" vertical="center" wrapText="1"/>
      <protection hidden="1"/>
    </xf>
    <xf numFmtId="0" fontId="30" fillId="3" borderId="14" xfId="1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1" fontId="24" fillId="0" borderId="15" xfId="10" applyNumberFormat="1" applyFont="1" applyBorder="1" applyAlignment="1" applyProtection="1">
      <alignment horizontal="center" vertical="center" wrapText="1"/>
      <protection hidden="1"/>
    </xf>
    <xf numFmtId="3" fontId="23" fillId="0" borderId="16" xfId="0" applyNumberFormat="1" applyFont="1" applyBorder="1" applyAlignment="1" applyProtection="1">
      <alignment horizontal="center" vertical="center" wrapText="1"/>
      <protection hidden="1"/>
    </xf>
    <xf numFmtId="4" fontId="23" fillId="0" borderId="16" xfId="0" applyNumberFormat="1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166" fontId="23" fillId="0" borderId="16" xfId="0" applyNumberFormat="1" applyFont="1" applyBorder="1" applyAlignment="1" applyProtection="1">
      <alignment horizontal="center" vertical="center" wrapText="1"/>
      <protection hidden="1"/>
    </xf>
    <xf numFmtId="167" fontId="23" fillId="0" borderId="16" xfId="0" applyNumberFormat="1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Protection="1">
      <protection hidden="1"/>
    </xf>
    <xf numFmtId="1" fontId="24" fillId="0" borderId="10" xfId="10" applyNumberFormat="1" applyFont="1" applyBorder="1" applyAlignment="1" applyProtection="1">
      <alignment horizontal="center" vertical="center" wrapText="1"/>
      <protection hidden="1"/>
    </xf>
    <xf numFmtId="3" fontId="23" fillId="0" borderId="17" xfId="0" applyNumberFormat="1" applyFont="1" applyBorder="1" applyAlignment="1" applyProtection="1">
      <alignment horizontal="center" vertical="center" wrapText="1"/>
      <protection hidden="1"/>
    </xf>
    <xf numFmtId="4" fontId="23" fillId="0" borderId="17" xfId="0" applyNumberFormat="1" applyFont="1" applyBorder="1" applyAlignment="1" applyProtection="1">
      <alignment horizontal="center" vertical="center" wrapText="1"/>
      <protection hidden="1"/>
    </xf>
    <xf numFmtId="166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17" xfId="0" applyNumberFormat="1" applyFont="1" applyBorder="1" applyAlignment="1" applyProtection="1">
      <alignment horizontal="center" vertical="center" wrapText="1"/>
      <protection hidden="1"/>
    </xf>
    <xf numFmtId="166" fontId="23" fillId="0" borderId="17" xfId="0" applyNumberFormat="1" applyFont="1" applyBorder="1" applyAlignment="1" applyProtection="1">
      <alignment horizontal="center" vertical="center" wrapText="1"/>
      <protection hidden="1"/>
    </xf>
    <xf numFmtId="3" fontId="31" fillId="0" borderId="0" xfId="0" applyNumberFormat="1" applyFont="1" applyFill="1" applyBorder="1" applyProtection="1">
      <protection hidden="1"/>
    </xf>
    <xf numFmtId="1" fontId="24" fillId="0" borderId="10" xfId="10" applyNumberFormat="1" applyFont="1" applyFill="1" applyBorder="1" applyAlignment="1" applyProtection="1">
      <alignment horizontal="center" vertical="center" wrapText="1"/>
      <protection hidden="1"/>
    </xf>
    <xf numFmtId="2" fontId="23" fillId="0" borderId="17" xfId="0" applyNumberFormat="1" applyFont="1" applyBorder="1" applyAlignment="1" applyProtection="1">
      <alignment horizontal="center" vertical="center" wrapText="1"/>
      <protection hidden="1"/>
    </xf>
    <xf numFmtId="1" fontId="24" fillId="0" borderId="18" xfId="10" applyNumberFormat="1" applyFont="1" applyFill="1" applyBorder="1" applyAlignment="1" applyProtection="1">
      <alignment horizontal="center" vertical="center" wrapText="1"/>
      <protection hidden="1"/>
    </xf>
    <xf numFmtId="3" fontId="23" fillId="0" borderId="19" xfId="0" applyNumberFormat="1" applyFont="1" applyBorder="1" applyAlignment="1" applyProtection="1">
      <alignment horizontal="center" vertical="center" wrapText="1"/>
      <protection hidden="1"/>
    </xf>
    <xf numFmtId="2" fontId="23" fillId="0" borderId="19" xfId="0" applyNumberFormat="1" applyFont="1" applyBorder="1" applyAlignment="1" applyProtection="1">
      <alignment horizontal="center" vertical="center" wrapText="1"/>
      <protection hidden="1"/>
    </xf>
    <xf numFmtId="166" fontId="23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19" xfId="0" applyNumberFormat="1" applyFont="1" applyBorder="1" applyAlignment="1" applyProtection="1">
      <alignment horizontal="center" vertical="center" wrapText="1"/>
      <protection hidden="1"/>
    </xf>
    <xf numFmtId="1" fontId="24" fillId="0" borderId="11" xfId="10" applyNumberFormat="1" applyFont="1" applyFill="1" applyBorder="1" applyAlignment="1" applyProtection="1">
      <alignment horizontal="center" vertical="center" wrapText="1"/>
      <protection hidden="1"/>
    </xf>
    <xf numFmtId="3" fontId="23" fillId="0" borderId="20" xfId="0" applyNumberFormat="1" applyFont="1" applyBorder="1" applyAlignment="1" applyProtection="1">
      <alignment horizontal="center" vertical="center" wrapText="1"/>
      <protection hidden="1"/>
    </xf>
    <xf numFmtId="2" fontId="23" fillId="0" borderId="20" xfId="0" applyNumberFormat="1" applyFont="1" applyBorder="1" applyAlignment="1" applyProtection="1">
      <alignment horizontal="center" vertical="center" wrapText="1"/>
      <protection hidden="1"/>
    </xf>
    <xf numFmtId="166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20" xfId="0" applyNumberFormat="1" applyFont="1" applyBorder="1" applyAlignment="1" applyProtection="1">
      <alignment horizontal="center" vertical="center" wrapText="1"/>
      <protection hidden="1"/>
    </xf>
    <xf numFmtId="165" fontId="27" fillId="0" borderId="0" xfId="10" applyNumberFormat="1" applyFont="1" applyBorder="1" applyAlignment="1" applyProtection="1">
      <alignment wrapText="1"/>
      <protection hidden="1"/>
    </xf>
    <xf numFmtId="3" fontId="27" fillId="0" borderId="0" xfId="0" applyNumberFormat="1" applyFont="1" applyBorder="1" applyAlignment="1" applyProtection="1">
      <alignment wrapText="1"/>
      <protection hidden="1"/>
    </xf>
    <xf numFmtId="2" fontId="27" fillId="0" borderId="0" xfId="0" applyNumberFormat="1" applyFont="1" applyBorder="1" applyAlignment="1" applyProtection="1">
      <alignment horizontal="center" wrapText="1"/>
      <protection hidden="1"/>
    </xf>
    <xf numFmtId="166" fontId="27" fillId="0" borderId="0" xfId="0" applyNumberFormat="1" applyFont="1" applyFill="1" applyBorder="1" applyAlignment="1" applyProtection="1">
      <alignment horizontal="center" wrapText="1"/>
      <protection hidden="1"/>
    </xf>
    <xf numFmtId="166" fontId="27" fillId="0" borderId="0" xfId="0" applyNumberFormat="1" applyFont="1" applyBorder="1" applyAlignment="1" applyProtection="1">
      <alignment horizontal="center" wrapText="1"/>
      <protection hidden="1"/>
    </xf>
    <xf numFmtId="0" fontId="23" fillId="0" borderId="0" xfId="0" applyFont="1" applyFill="1" applyProtection="1">
      <protection hidden="1"/>
    </xf>
    <xf numFmtId="173" fontId="23" fillId="0" borderId="0" xfId="7" applyNumberFormat="1" applyFont="1" applyProtection="1">
      <protection hidden="1"/>
    </xf>
    <xf numFmtId="171" fontId="23" fillId="0" borderId="0" xfId="7" applyNumberFormat="1" applyFont="1" applyProtection="1">
      <protection hidden="1"/>
    </xf>
    <xf numFmtId="165" fontId="23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22" fillId="0" borderId="9" xfId="14" applyAlignment="1" applyProtection="1"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33" fillId="0" borderId="0" xfId="0" applyFont="1" applyFill="1" applyBorder="1" applyAlignment="1" applyProtection="1">
      <alignment horizontal="centerContinuous" vertical="center"/>
      <protection hidden="1"/>
    </xf>
    <xf numFmtId="0" fontId="30" fillId="3" borderId="15" xfId="1" applyFont="1" applyBorder="1" applyAlignment="1" applyProtection="1">
      <alignment horizontal="center" vertical="center" wrapText="1"/>
      <protection hidden="1"/>
    </xf>
    <xf numFmtId="0" fontId="30" fillId="3" borderId="16" xfId="1" applyFont="1" applyBorder="1" applyAlignment="1" applyProtection="1">
      <alignment horizontal="center" vertical="center" wrapText="1"/>
      <protection hidden="1"/>
    </xf>
    <xf numFmtId="0" fontId="30" fillId="3" borderId="21" xfId="1" applyFont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3" fontId="23" fillId="0" borderId="0" xfId="0" applyNumberFormat="1" applyFont="1" applyProtection="1">
      <protection hidden="1"/>
    </xf>
    <xf numFmtId="166" fontId="2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166" fontId="23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22" xfId="0" applyNumberFormat="1" applyFont="1" applyBorder="1" applyAlignment="1" applyProtection="1">
      <alignment horizontal="center" vertical="center" wrapText="1"/>
      <protection hidden="1"/>
    </xf>
    <xf numFmtId="3" fontId="23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0" xfId="6" applyFont="1" applyFill="1" applyProtection="1">
      <protection hidden="1"/>
    </xf>
    <xf numFmtId="0" fontId="27" fillId="0" borderId="0" xfId="0" applyFont="1" applyFill="1" applyProtection="1">
      <protection hidden="1"/>
    </xf>
    <xf numFmtId="0" fontId="23" fillId="0" borderId="0" xfId="0" applyFont="1" applyFill="1" applyBorder="1" applyProtection="1">
      <protection hidden="1"/>
    </xf>
    <xf numFmtId="2" fontId="23" fillId="0" borderId="0" xfId="0" applyNumberFormat="1" applyFont="1" applyFill="1" applyBorder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9" fillId="3" borderId="15" xfId="1" applyFont="1" applyBorder="1" applyAlignment="1" applyProtection="1">
      <alignment horizontal="center" vertical="center" wrapText="1"/>
      <protection hidden="1"/>
    </xf>
    <xf numFmtId="0" fontId="29" fillId="3" borderId="10" xfId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wrapText="1"/>
      <protection hidden="1"/>
    </xf>
    <xf numFmtId="0" fontId="23" fillId="0" borderId="17" xfId="0" applyFont="1" applyBorder="1" applyProtection="1">
      <protection hidden="1"/>
    </xf>
    <xf numFmtId="0" fontId="27" fillId="0" borderId="17" xfId="0" applyFont="1" applyBorder="1" applyProtection="1">
      <protection hidden="1"/>
    </xf>
    <xf numFmtId="0" fontId="27" fillId="0" borderId="22" xfId="0" applyFont="1" applyBorder="1" applyProtection="1">
      <protection hidden="1"/>
    </xf>
    <xf numFmtId="0" fontId="23" fillId="0" borderId="10" xfId="0" applyFont="1" applyBorder="1" applyAlignment="1" applyProtection="1">
      <alignment wrapText="1"/>
      <protection hidden="1"/>
    </xf>
    <xf numFmtId="166" fontId="23" fillId="0" borderId="17" xfId="0" applyNumberFormat="1" applyFont="1" applyBorder="1" applyAlignment="1" applyProtection="1">
      <alignment horizontal="center" wrapText="1"/>
      <protection hidden="1"/>
    </xf>
    <xf numFmtId="170" fontId="23" fillId="0" borderId="17" xfId="0" applyNumberFormat="1" applyFont="1" applyFill="1" applyBorder="1" applyAlignment="1" applyProtection="1">
      <alignment horizontal="center" wrapText="1"/>
      <protection hidden="1"/>
    </xf>
    <xf numFmtId="166" fontId="23" fillId="0" borderId="22" xfId="0" applyNumberFormat="1" applyFont="1" applyBorder="1" applyAlignment="1" applyProtection="1">
      <alignment horizontal="center" wrapText="1"/>
      <protection hidden="1"/>
    </xf>
    <xf numFmtId="170" fontId="23" fillId="0" borderId="22" xfId="0" applyNumberFormat="1" applyFont="1" applyFill="1" applyBorder="1" applyAlignment="1" applyProtection="1">
      <alignment horizontal="center" wrapText="1"/>
      <protection hidden="1"/>
    </xf>
    <xf numFmtId="170" fontId="23" fillId="0" borderId="10" xfId="0" applyNumberFormat="1" applyFont="1" applyFill="1" applyBorder="1" applyAlignment="1" applyProtection="1">
      <alignment horizontal="left" wrapText="1"/>
      <protection hidden="1"/>
    </xf>
    <xf numFmtId="0" fontId="23" fillId="0" borderId="18" xfId="0" applyFont="1" applyFill="1" applyBorder="1" applyAlignment="1" applyProtection="1">
      <alignment wrapText="1"/>
      <protection hidden="1"/>
    </xf>
    <xf numFmtId="166" fontId="23" fillId="0" borderId="19" xfId="0" applyNumberFormat="1" applyFont="1" applyBorder="1" applyAlignment="1" applyProtection="1">
      <alignment horizontal="center" wrapText="1"/>
      <protection hidden="1"/>
    </xf>
    <xf numFmtId="166" fontId="23" fillId="0" borderId="24" xfId="0" applyNumberFormat="1" applyFont="1" applyBorder="1" applyAlignment="1" applyProtection="1">
      <alignment horizontal="center" wrapText="1"/>
      <protection hidden="1"/>
    </xf>
    <xf numFmtId="0" fontId="29" fillId="3" borderId="11" xfId="1" applyFont="1" applyBorder="1" applyAlignment="1" applyProtection="1">
      <alignment horizontal="center" vertical="center" wrapText="1"/>
      <protection hidden="1"/>
    </xf>
    <xf numFmtId="2" fontId="29" fillId="3" borderId="20" xfId="1" applyNumberFormat="1" applyFont="1" applyBorder="1" applyAlignment="1" applyProtection="1">
      <alignment horizontal="center" vertical="center" wrapText="1"/>
      <protection hidden="1"/>
    </xf>
    <xf numFmtId="2" fontId="29" fillId="3" borderId="23" xfId="1" applyNumberFormat="1" applyFont="1" applyBorder="1" applyAlignment="1" applyProtection="1">
      <alignment horizontal="center" vertical="center" wrapText="1"/>
      <protection hidden="1"/>
    </xf>
    <xf numFmtId="166" fontId="23" fillId="0" borderId="0" xfId="0" applyNumberFormat="1" applyFont="1" applyProtection="1">
      <protection hidden="1"/>
    </xf>
    <xf numFmtId="0" fontId="24" fillId="0" borderId="0" xfId="0" applyFont="1" applyFill="1" applyBorder="1" applyProtection="1"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2" fontId="3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14" applyFill="1" applyAlignment="1" applyProtection="1">
      <protection hidden="1"/>
    </xf>
    <xf numFmtId="0" fontId="22" fillId="0" borderId="9" xfId="14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8" fillId="5" borderId="15" xfId="0" applyFont="1" applyFill="1" applyBorder="1" applyAlignment="1" applyProtection="1">
      <alignment horizontal="center" vertical="center" wrapText="1"/>
      <protection hidden="1"/>
    </xf>
    <xf numFmtId="0" fontId="28" fillId="5" borderId="16" xfId="0" applyFont="1" applyFill="1" applyBorder="1" applyAlignment="1" applyProtection="1">
      <alignment horizontal="center" vertical="center" wrapText="1"/>
      <protection hidden="1"/>
    </xf>
    <xf numFmtId="2" fontId="28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8" fillId="5" borderId="10" xfId="0" applyFont="1" applyFill="1" applyBorder="1" applyAlignment="1" applyProtection="1">
      <alignment wrapText="1"/>
      <protection hidden="1"/>
    </xf>
    <xf numFmtId="166" fontId="28" fillId="5" borderId="17" xfId="0" applyNumberFormat="1" applyFont="1" applyFill="1" applyBorder="1" applyAlignment="1" applyProtection="1">
      <alignment horizontal="center" wrapText="1"/>
      <protection hidden="1"/>
    </xf>
    <xf numFmtId="166" fontId="28" fillId="5" borderId="22" xfId="0" applyNumberFormat="1" applyFont="1" applyFill="1" applyBorder="1" applyAlignment="1" applyProtection="1">
      <alignment horizontal="center" wrapText="1"/>
      <protection hidden="1"/>
    </xf>
    <xf numFmtId="166" fontId="23" fillId="0" borderId="17" xfId="0" applyNumberFormat="1" applyFont="1" applyFill="1" applyBorder="1" applyAlignment="1" applyProtection="1">
      <alignment horizontal="center" wrapText="1"/>
      <protection hidden="1"/>
    </xf>
    <xf numFmtId="166" fontId="23" fillId="0" borderId="22" xfId="0" applyNumberFormat="1" applyFont="1" applyFill="1" applyBorder="1" applyAlignment="1" applyProtection="1">
      <alignment horizontal="center" wrapText="1"/>
      <protection hidden="1"/>
    </xf>
    <xf numFmtId="0" fontId="23" fillId="0" borderId="10" xfId="0" applyFont="1" applyFill="1" applyBorder="1" applyAlignment="1" applyProtection="1">
      <alignment wrapText="1"/>
      <protection hidden="1"/>
    </xf>
    <xf numFmtId="0" fontId="28" fillId="5" borderId="11" xfId="0" applyFont="1" applyFill="1" applyBorder="1" applyAlignment="1" applyProtection="1">
      <alignment wrapText="1"/>
      <protection hidden="1"/>
    </xf>
    <xf numFmtId="166" fontId="28" fillId="5" borderId="20" xfId="0" applyNumberFormat="1" applyFont="1" applyFill="1" applyBorder="1" applyAlignment="1" applyProtection="1">
      <alignment horizontal="center" wrapText="1"/>
      <protection hidden="1"/>
    </xf>
    <xf numFmtId="166" fontId="28" fillId="5" borderId="23" xfId="0" applyNumberFormat="1" applyFont="1" applyFill="1" applyBorder="1" applyAlignment="1" applyProtection="1">
      <alignment horizontal="center" wrapText="1"/>
      <protection hidden="1"/>
    </xf>
    <xf numFmtId="0" fontId="28" fillId="5" borderId="25" xfId="0" applyFont="1" applyFill="1" applyBorder="1" applyAlignment="1" applyProtection="1">
      <alignment horizontal="center" vertical="center" wrapText="1"/>
      <protection hidden="1"/>
    </xf>
    <xf numFmtId="0" fontId="28" fillId="5" borderId="21" xfId="0" applyFont="1" applyFill="1" applyBorder="1" applyAlignment="1" applyProtection="1">
      <alignment horizontal="center" vertical="center"/>
      <protection hidden="1"/>
    </xf>
    <xf numFmtId="166" fontId="23" fillId="0" borderId="17" xfId="0" applyNumberFormat="1" applyFont="1" applyBorder="1" applyAlignment="1" applyProtection="1">
      <alignment horizontal="center"/>
      <protection hidden="1"/>
    </xf>
    <xf numFmtId="166" fontId="23" fillId="0" borderId="26" xfId="0" applyNumberFormat="1" applyFont="1" applyBorder="1" applyAlignment="1" applyProtection="1">
      <alignment horizontal="center"/>
      <protection hidden="1"/>
    </xf>
    <xf numFmtId="166" fontId="23" fillId="0" borderId="27" xfId="0" applyNumberFormat="1" applyFont="1" applyBorder="1" applyAlignment="1" applyProtection="1">
      <alignment horizontal="center"/>
      <protection hidden="1"/>
    </xf>
    <xf numFmtId="170" fontId="23" fillId="0" borderId="19" xfId="0" applyNumberFormat="1" applyFont="1" applyFill="1" applyBorder="1" applyAlignment="1" applyProtection="1">
      <alignment horizontal="center" wrapText="1"/>
      <protection hidden="1"/>
    </xf>
    <xf numFmtId="166" fontId="23" fillId="0" borderId="19" xfId="0" applyNumberFormat="1" applyFont="1" applyBorder="1" applyAlignment="1" applyProtection="1">
      <alignment horizontal="center"/>
      <protection hidden="1"/>
    </xf>
    <xf numFmtId="166" fontId="23" fillId="0" borderId="28" xfId="0" applyNumberFormat="1" applyFont="1" applyBorder="1" applyAlignment="1" applyProtection="1">
      <alignment horizontal="center"/>
      <protection hidden="1"/>
    </xf>
    <xf numFmtId="166" fontId="23" fillId="0" borderId="29" xfId="0" applyNumberFormat="1" applyFont="1" applyBorder="1" applyAlignment="1" applyProtection="1">
      <alignment horizontal="center"/>
      <protection hidden="1"/>
    </xf>
    <xf numFmtId="170" fontId="28" fillId="5" borderId="20" xfId="0" applyNumberFormat="1" applyFont="1" applyFill="1" applyBorder="1" applyAlignment="1" applyProtection="1">
      <alignment horizontal="center" wrapText="1"/>
      <protection hidden="1"/>
    </xf>
    <xf numFmtId="166" fontId="28" fillId="5" borderId="20" xfId="0" applyNumberFormat="1" applyFont="1" applyFill="1" applyBorder="1" applyAlignment="1" applyProtection="1">
      <alignment horizontal="center"/>
      <protection hidden="1"/>
    </xf>
    <xf numFmtId="166" fontId="28" fillId="5" borderId="30" xfId="0" applyNumberFormat="1" applyFont="1" applyFill="1" applyBorder="1" applyAlignment="1" applyProtection="1">
      <alignment horizontal="center"/>
      <protection hidden="1"/>
    </xf>
    <xf numFmtId="166" fontId="28" fillId="5" borderId="31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28" fillId="5" borderId="17" xfId="0" applyFont="1" applyFill="1" applyBorder="1" applyAlignment="1" applyProtection="1">
      <alignment horizontal="center" vertical="center" wrapText="1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22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7" xfId="0" applyFont="1" applyFill="1" applyBorder="1" applyAlignment="1" applyProtection="1">
      <alignment horizontal="center" vertical="center" wrapText="1"/>
      <protection hidden="1"/>
    </xf>
    <xf numFmtId="0" fontId="23" fillId="0" borderId="32" xfId="0" applyFont="1" applyBorder="1" applyProtection="1">
      <protection hidden="1"/>
    </xf>
    <xf numFmtId="0" fontId="23" fillId="0" borderId="22" xfId="0" applyFont="1" applyBorder="1" applyProtection="1">
      <protection hidden="1"/>
    </xf>
    <xf numFmtId="0" fontId="28" fillId="5" borderId="10" xfId="0" applyFont="1" applyFill="1" applyBorder="1" applyAlignment="1" applyProtection="1">
      <alignment horizontal="left" wrapText="1"/>
      <protection hidden="1"/>
    </xf>
    <xf numFmtId="3" fontId="28" fillId="5" borderId="17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Font="1" applyFill="1" applyBorder="1" applyAlignment="1" applyProtection="1">
      <alignment horizontal="left" wrapText="1"/>
      <protection hidden="1"/>
    </xf>
    <xf numFmtId="0" fontId="23" fillId="0" borderId="10" xfId="0" applyFont="1" applyFill="1" applyBorder="1" applyAlignment="1" applyProtection="1">
      <alignment horizontal="left" wrapText="1"/>
      <protection hidden="1"/>
    </xf>
    <xf numFmtId="3" fontId="23" fillId="0" borderId="17" xfId="0" applyNumberFormat="1" applyFont="1" applyFill="1" applyBorder="1" applyAlignment="1" applyProtection="1">
      <alignment horizontal="center" wrapText="1"/>
      <protection hidden="1"/>
    </xf>
    <xf numFmtId="0" fontId="23" fillId="0" borderId="11" xfId="0" applyFont="1" applyFill="1" applyBorder="1" applyAlignment="1" applyProtection="1">
      <alignment horizontal="left" wrapText="1"/>
      <protection hidden="1"/>
    </xf>
    <xf numFmtId="3" fontId="23" fillId="0" borderId="20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 applyProtection="1">
      <protection hidden="1"/>
    </xf>
    <xf numFmtId="0" fontId="28" fillId="5" borderId="32" xfId="0" applyFont="1" applyFill="1" applyBorder="1" applyAlignment="1" applyProtection="1">
      <alignment horizontal="center" vertical="center" wrapText="1"/>
      <protection hidden="1"/>
    </xf>
    <xf numFmtId="0" fontId="24" fillId="0" borderId="32" xfId="0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Fill="1" applyBorder="1" applyAlignment="1" applyProtection="1">
      <alignment horizontal="center" vertical="center" wrapText="1"/>
      <protection hidden="1"/>
    </xf>
    <xf numFmtId="170" fontId="28" fillId="5" borderId="17" xfId="0" applyNumberFormat="1" applyFont="1" applyFill="1" applyBorder="1" applyAlignment="1" applyProtection="1">
      <alignment horizontal="center" wrapText="1"/>
      <protection hidden="1"/>
    </xf>
    <xf numFmtId="170" fontId="28" fillId="5" borderId="32" xfId="0" applyNumberFormat="1" applyFont="1" applyFill="1" applyBorder="1" applyAlignment="1" applyProtection="1">
      <alignment horizontal="center" wrapText="1"/>
      <protection hidden="1"/>
    </xf>
    <xf numFmtId="170" fontId="28" fillId="5" borderId="22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170" fontId="24" fillId="0" borderId="17" xfId="0" applyNumberFormat="1" applyFont="1" applyFill="1" applyBorder="1" applyAlignment="1" applyProtection="1">
      <alignment horizontal="center" vertical="center" wrapText="1"/>
      <protection hidden="1"/>
    </xf>
    <xf numFmtId="17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170" fontId="24" fillId="0" borderId="22" xfId="0" applyNumberFormat="1" applyFont="1" applyFill="1" applyBorder="1" applyAlignment="1" applyProtection="1">
      <alignment horizontal="center" vertical="center" wrapText="1"/>
      <protection hidden="1"/>
    </xf>
    <xf numFmtId="170" fontId="23" fillId="0" borderId="32" xfId="0" applyNumberFormat="1" applyFont="1" applyFill="1" applyBorder="1" applyAlignment="1" applyProtection="1">
      <alignment horizontal="center" wrapText="1"/>
      <protection hidden="1"/>
    </xf>
    <xf numFmtId="170" fontId="23" fillId="0" borderId="33" xfId="0" applyNumberFormat="1" applyFont="1" applyFill="1" applyBorder="1" applyAlignment="1" applyProtection="1">
      <alignment horizontal="center" wrapText="1"/>
      <protection hidden="1"/>
    </xf>
    <xf numFmtId="170" fontId="23" fillId="0" borderId="23" xfId="0" applyNumberFormat="1" applyFont="1" applyFill="1" applyBorder="1" applyAlignment="1" applyProtection="1">
      <alignment horizontal="center" wrapText="1"/>
      <protection hidden="1"/>
    </xf>
    <xf numFmtId="0" fontId="28" fillId="5" borderId="15" xfId="0" applyFont="1" applyFill="1" applyBorder="1" applyAlignment="1" applyProtection="1">
      <alignment horizontal="center" wrapText="1"/>
      <protection hidden="1"/>
    </xf>
    <xf numFmtId="0" fontId="28" fillId="5" borderId="16" xfId="0" applyFont="1" applyFill="1" applyBorder="1" applyAlignment="1" applyProtection="1">
      <alignment horizontal="center" wrapText="1"/>
      <protection hidden="1"/>
    </xf>
    <xf numFmtId="0" fontId="28" fillId="5" borderId="25" xfId="0" applyFont="1" applyFill="1" applyBorder="1" applyAlignment="1" applyProtection="1">
      <alignment horizontal="center" vertical="center"/>
      <protection hidden="1"/>
    </xf>
    <xf numFmtId="0" fontId="28" fillId="5" borderId="5" xfId="0" applyFont="1" applyFill="1" applyBorder="1" applyAlignment="1" applyProtection="1">
      <alignment horizontal="center" vertical="center"/>
      <protection hidden="1"/>
    </xf>
    <xf numFmtId="0" fontId="28" fillId="5" borderId="34" xfId="0" applyFont="1" applyFill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23" fillId="6" borderId="17" xfId="0" applyFont="1" applyFill="1" applyBorder="1" applyAlignment="1" applyProtection="1">
      <protection hidden="1"/>
    </xf>
    <xf numFmtId="0" fontId="4" fillId="6" borderId="32" xfId="0" applyFont="1" applyFill="1" applyBorder="1" applyProtection="1">
      <protection hidden="1"/>
    </xf>
    <xf numFmtId="0" fontId="4" fillId="6" borderId="27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23" fillId="0" borderId="17" xfId="0" applyFont="1" applyFill="1" applyBorder="1" applyAlignment="1" applyProtection="1">
      <protection hidden="1"/>
    </xf>
    <xf numFmtId="0" fontId="23" fillId="2" borderId="17" xfId="0" applyFont="1" applyFill="1" applyBorder="1" applyAlignment="1" applyProtection="1">
      <protection hidden="1"/>
    </xf>
    <xf numFmtId="0" fontId="30" fillId="5" borderId="17" xfId="0" applyFont="1" applyFill="1" applyBorder="1" applyAlignment="1" applyProtection="1">
      <protection hidden="1"/>
    </xf>
    <xf numFmtId="0" fontId="35" fillId="5" borderId="32" xfId="0" applyFont="1" applyFill="1" applyBorder="1" applyProtection="1">
      <protection hidden="1"/>
    </xf>
    <xf numFmtId="0" fontId="35" fillId="5" borderId="0" xfId="0" applyFont="1" applyFill="1" applyBorder="1" applyProtection="1">
      <protection hidden="1"/>
    </xf>
    <xf numFmtId="0" fontId="35" fillId="5" borderId="27" xfId="0" applyFont="1" applyFill="1" applyBorder="1" applyProtection="1">
      <protection hidden="1"/>
    </xf>
    <xf numFmtId="0" fontId="4" fillId="2" borderId="32" xfId="0" applyFont="1" applyFill="1" applyBorder="1" applyProtection="1">
      <protection hidden="1"/>
    </xf>
    <xf numFmtId="0" fontId="4" fillId="2" borderId="22" xfId="0" applyFont="1" applyFill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3" fillId="0" borderId="20" xfId="0" applyFont="1" applyFill="1" applyBorder="1" applyAlignment="1" applyProtection="1">
      <protection hidden="1"/>
    </xf>
    <xf numFmtId="0" fontId="23" fillId="2" borderId="20" xfId="0" applyFont="1" applyFill="1" applyBorder="1" applyAlignment="1" applyProtection="1">
      <protection hidden="1"/>
    </xf>
    <xf numFmtId="0" fontId="4" fillId="2" borderId="33" xfId="0" applyFont="1" applyFill="1" applyBorder="1" applyProtection="1">
      <protection hidden="1"/>
    </xf>
    <xf numFmtId="0" fontId="4" fillId="2" borderId="23" xfId="0" applyFont="1" applyFill="1" applyBorder="1" applyProtection="1">
      <protection hidden="1"/>
    </xf>
    <xf numFmtId="0" fontId="23" fillId="2" borderId="0" xfId="0" applyFont="1" applyFill="1" applyProtection="1">
      <protection hidden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32" xfId="0" applyFont="1" applyFill="1" applyBorder="1" applyAlignment="1" applyProtection="1">
      <alignment horizontal="center" vertical="center" wrapText="1"/>
      <protection hidden="1"/>
    </xf>
    <xf numFmtId="0" fontId="28" fillId="0" borderId="22" xfId="0" applyFont="1" applyFill="1" applyBorder="1" applyAlignment="1" applyProtection="1">
      <alignment horizontal="center" vertical="center" wrapText="1"/>
      <protection hidden="1"/>
    </xf>
    <xf numFmtId="168" fontId="28" fillId="5" borderId="17" xfId="0" applyNumberFormat="1" applyFont="1" applyFill="1" applyBorder="1" applyAlignment="1" applyProtection="1">
      <alignment horizontal="center" wrapText="1"/>
      <protection hidden="1"/>
    </xf>
    <xf numFmtId="168" fontId="28" fillId="5" borderId="32" xfId="0" applyNumberFormat="1" applyFont="1" applyFill="1" applyBorder="1" applyAlignment="1" applyProtection="1">
      <alignment horizontal="center" wrapText="1"/>
      <protection hidden="1"/>
    </xf>
    <xf numFmtId="168" fontId="28" fillId="5" borderId="22" xfId="0" applyNumberFormat="1" applyFont="1" applyFill="1" applyBorder="1" applyAlignment="1" applyProtection="1">
      <alignment horizontal="center" wrapText="1"/>
      <protection hidden="1"/>
    </xf>
    <xf numFmtId="172" fontId="9" fillId="0" borderId="0" xfId="10" applyNumberFormat="1" applyFont="1" applyFill="1" applyBorder="1" applyAlignment="1" applyProtection="1">
      <alignment horizontal="right"/>
      <protection hidden="1"/>
    </xf>
    <xf numFmtId="0" fontId="28" fillId="0" borderId="10" xfId="0" applyFont="1" applyFill="1" applyBorder="1" applyAlignment="1" applyProtection="1">
      <alignment horizontal="left" wrapText="1"/>
      <protection hidden="1"/>
    </xf>
    <xf numFmtId="168" fontId="28" fillId="0" borderId="17" xfId="0" applyNumberFormat="1" applyFont="1" applyFill="1" applyBorder="1" applyAlignment="1" applyProtection="1">
      <alignment horizontal="center" wrapText="1"/>
      <protection hidden="1"/>
    </xf>
    <xf numFmtId="168" fontId="28" fillId="0" borderId="32" xfId="0" applyNumberFormat="1" applyFont="1" applyFill="1" applyBorder="1" applyAlignment="1" applyProtection="1">
      <alignment horizontal="center" wrapText="1"/>
      <protection hidden="1"/>
    </xf>
    <xf numFmtId="168" fontId="28" fillId="0" borderId="22" xfId="0" applyNumberFormat="1" applyFont="1" applyFill="1" applyBorder="1" applyAlignment="1" applyProtection="1">
      <alignment horizontal="center" wrapText="1"/>
      <protection hidden="1"/>
    </xf>
    <xf numFmtId="169" fontId="28" fillId="5" borderId="17" xfId="0" applyNumberFormat="1" applyFont="1" applyFill="1" applyBorder="1" applyAlignment="1" applyProtection="1">
      <alignment horizontal="center" wrapText="1"/>
      <protection hidden="1"/>
    </xf>
    <xf numFmtId="169" fontId="28" fillId="5" borderId="32" xfId="0" applyNumberFormat="1" applyFont="1" applyFill="1" applyBorder="1" applyAlignment="1" applyProtection="1">
      <alignment horizontal="center" wrapText="1"/>
      <protection hidden="1"/>
    </xf>
    <xf numFmtId="169" fontId="28" fillId="5" borderId="22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wrapText="1"/>
      <protection hidden="1"/>
    </xf>
    <xf numFmtId="169" fontId="23" fillId="0" borderId="17" xfId="0" applyNumberFormat="1" applyFont="1" applyFill="1" applyBorder="1" applyAlignment="1" applyProtection="1">
      <alignment horizontal="center" wrapText="1"/>
      <protection hidden="1"/>
    </xf>
    <xf numFmtId="169" fontId="23" fillId="0" borderId="32" xfId="0" applyNumberFormat="1" applyFont="1" applyFill="1" applyBorder="1" applyAlignment="1" applyProtection="1">
      <alignment horizontal="center" wrapText="1"/>
      <protection hidden="1"/>
    </xf>
    <xf numFmtId="169" fontId="23" fillId="0" borderId="22" xfId="0" applyNumberFormat="1" applyFont="1" applyFill="1" applyBorder="1" applyAlignment="1" applyProtection="1">
      <alignment horizontal="center" wrapText="1"/>
      <protection hidden="1"/>
    </xf>
    <xf numFmtId="169" fontId="23" fillId="0" borderId="20" xfId="0" applyNumberFormat="1" applyFont="1" applyFill="1" applyBorder="1" applyAlignment="1" applyProtection="1">
      <alignment horizontal="center" wrapText="1"/>
      <protection hidden="1"/>
    </xf>
    <xf numFmtId="169" fontId="23" fillId="0" borderId="33" xfId="0" applyNumberFormat="1" applyFont="1" applyFill="1" applyBorder="1" applyAlignment="1" applyProtection="1">
      <alignment horizontal="center" wrapText="1"/>
      <protection hidden="1"/>
    </xf>
    <xf numFmtId="169" fontId="23" fillId="0" borderId="23" xfId="0" applyNumberFormat="1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36" fillId="5" borderId="15" xfId="0" applyFont="1" applyFill="1" applyBorder="1" applyAlignment="1" applyProtection="1">
      <alignment horizontal="center" wrapText="1"/>
      <protection hidden="1"/>
    </xf>
    <xf numFmtId="0" fontId="36" fillId="5" borderId="16" xfId="0" applyFont="1" applyFill="1" applyBorder="1" applyAlignment="1" applyProtection="1">
      <alignment horizontal="center" wrapText="1"/>
      <protection hidden="1"/>
    </xf>
    <xf numFmtId="0" fontId="36" fillId="5" borderId="25" xfId="0" applyFont="1" applyFill="1" applyBorder="1" applyAlignment="1" applyProtection="1">
      <alignment horizontal="center" wrapText="1"/>
      <protection hidden="1"/>
    </xf>
    <xf numFmtId="0" fontId="36" fillId="5" borderId="35" xfId="0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35" fillId="5" borderId="17" xfId="0" applyFont="1" applyFill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165" fontId="23" fillId="0" borderId="0" xfId="10" applyNumberFormat="1" applyFont="1" applyBorder="1" applyProtection="1">
      <protection hidden="1"/>
    </xf>
    <xf numFmtId="0" fontId="28" fillId="5" borderId="12" xfId="0" applyFont="1" applyFill="1" applyBorder="1" applyAlignment="1" applyProtection="1">
      <alignment horizontal="center" vertical="center" wrapText="1"/>
      <protection hidden="1"/>
    </xf>
    <xf numFmtId="0" fontId="28" fillId="5" borderId="13" xfId="0" applyFont="1" applyFill="1" applyBorder="1" applyAlignment="1" applyProtection="1">
      <alignment horizontal="center" vertical="center" wrapText="1"/>
      <protection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170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70" fontId="23" fillId="0" borderId="22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0" xfId="0" applyNumberFormat="1" applyFont="1" applyProtection="1">
      <protection hidden="1"/>
    </xf>
    <xf numFmtId="164" fontId="23" fillId="0" borderId="0" xfId="10" applyFont="1" applyBorder="1" applyProtection="1">
      <protection hidden="1"/>
    </xf>
    <xf numFmtId="0" fontId="23" fillId="0" borderId="10" xfId="0" applyFont="1" applyFill="1" applyBorder="1" applyAlignment="1" applyProtection="1">
      <alignment horizontal="center" wrapText="1"/>
      <protection hidden="1"/>
    </xf>
    <xf numFmtId="0" fontId="23" fillId="0" borderId="17" xfId="0" applyFont="1" applyBorder="1" applyAlignment="1" applyProtection="1">
      <alignment horizontal="center" vertical="top" wrapText="1"/>
      <protection hidden="1"/>
    </xf>
    <xf numFmtId="3" fontId="23" fillId="0" borderId="22" xfId="0" applyNumberFormat="1" applyFont="1" applyFill="1" applyBorder="1" applyAlignment="1" applyProtection="1">
      <alignment horizontal="center" wrapText="1"/>
      <protection hidden="1"/>
    </xf>
    <xf numFmtId="0" fontId="23" fillId="0" borderId="11" xfId="0" applyFont="1" applyFill="1" applyBorder="1" applyAlignment="1" applyProtection="1">
      <alignment horizontal="center" wrapText="1"/>
      <protection hidden="1"/>
    </xf>
    <xf numFmtId="3" fontId="23" fillId="0" borderId="23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 horizontal="center" vertical="top" wrapText="1"/>
      <protection hidden="1"/>
    </xf>
    <xf numFmtId="3" fontId="23" fillId="0" borderId="0" xfId="0" applyNumberFormat="1" applyFont="1" applyFill="1" applyBorder="1" applyAlignment="1" applyProtection="1">
      <alignment wrapText="1"/>
      <protection hidden="1"/>
    </xf>
    <xf numFmtId="166" fontId="23" fillId="0" borderId="20" xfId="0" applyNumberFormat="1" applyFont="1" applyFill="1" applyBorder="1" applyAlignment="1" applyProtection="1">
      <alignment horizontal="center" wrapText="1"/>
      <protection hidden="1"/>
    </xf>
    <xf numFmtId="166" fontId="23" fillId="0" borderId="23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8" fillId="5" borderId="5" xfId="0" applyFont="1" applyFill="1" applyBorder="1" applyAlignment="1" applyProtection="1">
      <alignment horizontal="center" vertical="center" wrapText="1"/>
      <protection hidden="1"/>
    </xf>
    <xf numFmtId="0" fontId="28" fillId="5" borderId="34" xfId="0" applyFont="1" applyFill="1" applyBorder="1" applyAlignment="1" applyProtection="1">
      <alignment horizontal="center" vertical="center" wrapText="1"/>
      <protection hidden="1"/>
    </xf>
    <xf numFmtId="0" fontId="28" fillId="5" borderId="26" xfId="0" applyFont="1" applyFill="1" applyBorder="1" applyAlignment="1" applyProtection="1">
      <alignment horizontal="center" vertical="center" wrapText="1"/>
      <protection hidden="1"/>
    </xf>
    <xf numFmtId="0" fontId="28" fillId="5" borderId="27" xfId="0" applyFont="1" applyFill="1" applyBorder="1" applyAlignment="1" applyProtection="1">
      <alignment horizontal="center" vertical="center" wrapText="1"/>
      <protection hidden="1"/>
    </xf>
    <xf numFmtId="0" fontId="24" fillId="0" borderId="32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Protection="1">
      <protection hidden="1"/>
    </xf>
    <xf numFmtId="3" fontId="28" fillId="5" borderId="32" xfId="0" applyNumberFormat="1" applyFont="1" applyFill="1" applyBorder="1" applyAlignment="1" applyProtection="1">
      <alignment horizontal="center" wrapText="1"/>
      <protection hidden="1"/>
    </xf>
    <xf numFmtId="3" fontId="28" fillId="5" borderId="22" xfId="0" applyNumberFormat="1" applyFont="1" applyFill="1" applyBorder="1" applyAlignment="1" applyProtection="1">
      <alignment horizontal="center" wrapText="1"/>
      <protection hidden="1"/>
    </xf>
    <xf numFmtId="3" fontId="28" fillId="5" borderId="17" xfId="0" applyNumberFormat="1" applyFont="1" applyFill="1" applyBorder="1" applyAlignment="1" applyProtection="1">
      <alignment horizontal="center" vertical="center" wrapText="1"/>
      <protection hidden="1"/>
    </xf>
    <xf numFmtId="3" fontId="28" fillId="5" borderId="22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2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left" wrapText="1"/>
      <protection hidden="1"/>
    </xf>
    <xf numFmtId="3" fontId="28" fillId="5" borderId="20" xfId="0" applyNumberFormat="1" applyFont="1" applyFill="1" applyBorder="1" applyAlignment="1" applyProtection="1">
      <alignment horizontal="center" vertical="center" wrapText="1"/>
      <protection hidden="1"/>
    </xf>
    <xf numFmtId="3" fontId="28" fillId="5" borderId="23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Border="1" applyAlignment="1" applyProtection="1">
      <alignment horizontal="center" vertical="center" wrapText="1"/>
      <protection hidden="1"/>
    </xf>
    <xf numFmtId="3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3" xfId="0" applyNumberFormat="1" applyFont="1" applyFill="1" applyBorder="1" applyAlignment="1" applyProtection="1">
      <alignment horizontal="center" vertical="center" wrapText="1"/>
      <protection hidden="1"/>
    </xf>
    <xf numFmtId="10" fontId="23" fillId="0" borderId="0" xfId="7" applyNumberFormat="1" applyFont="1"/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166" fontId="28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3" xfId="3" applyFont="1" applyBorder="1" applyAlignment="1" applyProtection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0" xfId="0" applyFont="1" applyFill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9" fillId="3" borderId="17" xfId="1" applyFont="1" applyBorder="1" applyAlignment="1" applyProtection="1">
      <alignment horizontal="center" vertical="center" wrapText="1"/>
      <protection hidden="1"/>
    </xf>
    <xf numFmtId="0" fontId="29" fillId="3" borderId="22" xfId="1" applyFont="1" applyBorder="1" applyAlignment="1" applyProtection="1">
      <alignment horizontal="center" vertical="center" wrapText="1"/>
      <protection hidden="1"/>
    </xf>
    <xf numFmtId="0" fontId="22" fillId="0" borderId="9" xfId="14" applyFill="1" applyAlignment="1" applyProtection="1">
      <alignment horizontal="left"/>
      <protection hidden="1"/>
    </xf>
    <xf numFmtId="0" fontId="28" fillId="5" borderId="15" xfId="0" applyFont="1" applyFill="1" applyBorder="1" applyAlignment="1" applyProtection="1">
      <alignment horizontal="center" vertical="center" wrapText="1"/>
      <protection hidden="1"/>
    </xf>
    <xf numFmtId="0" fontId="28" fillId="5" borderId="25" xfId="0" applyFont="1" applyFill="1" applyBorder="1" applyAlignment="1" applyProtection="1">
      <alignment horizontal="center" vertical="center" wrapText="1"/>
      <protection hidden="1"/>
    </xf>
    <xf numFmtId="0" fontId="28" fillId="5" borderId="2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>
      <alignment horizontal="center" vertical="center" wrapText="1"/>
    </xf>
    <xf numFmtId="166" fontId="23" fillId="0" borderId="0" xfId="0" applyNumberFormat="1" applyFont="1" applyAlignment="1" applyProtection="1">
      <alignment horizontal="center"/>
      <protection hidden="1"/>
    </xf>
    <xf numFmtId="0" fontId="17" fillId="0" borderId="0" xfId="5"/>
    <xf numFmtId="166" fontId="29" fillId="3" borderId="17" xfId="1" applyNumberFormat="1" applyFont="1" applyBorder="1" applyAlignment="1" applyProtection="1">
      <alignment horizontal="center" vertical="center" wrapText="1"/>
      <protection hidden="1"/>
    </xf>
    <xf numFmtId="166" fontId="29" fillId="3" borderId="22" xfId="1" applyNumberFormat="1" applyFont="1" applyBorder="1" applyAlignment="1" applyProtection="1">
      <alignment horizontal="center" vertical="center" wrapText="1"/>
      <protection hidden="1"/>
    </xf>
    <xf numFmtId="166" fontId="29" fillId="3" borderId="20" xfId="1" applyNumberFormat="1" applyFont="1" applyBorder="1" applyAlignment="1" applyProtection="1">
      <alignment horizontal="center" vertical="center" wrapText="1"/>
      <protection hidden="1"/>
    </xf>
    <xf numFmtId="0" fontId="29" fillId="3" borderId="17" xfId="1" applyFont="1" applyBorder="1" applyAlignment="1" applyProtection="1">
      <alignment horizontal="center" vertical="center" wrapText="1"/>
      <protection hidden="1"/>
    </xf>
    <xf numFmtId="0" fontId="29" fillId="3" borderId="22" xfId="1" applyFont="1" applyBorder="1" applyAlignment="1" applyProtection="1">
      <alignment horizontal="center" vertical="center" wrapText="1"/>
      <protection hidden="1"/>
    </xf>
    <xf numFmtId="0" fontId="28" fillId="5" borderId="22" xfId="0" applyFont="1" applyFill="1" applyBorder="1" applyAlignment="1" applyProtection="1">
      <alignment horizontal="center" vertical="center" wrapText="1"/>
      <protection hidden="1"/>
    </xf>
    <xf numFmtId="4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16" xfId="10" applyNumberFormat="1" applyFont="1" applyBorder="1" applyAlignment="1" applyProtection="1">
      <alignment horizontal="center" vertical="center" wrapText="1"/>
      <protection hidden="1"/>
    </xf>
    <xf numFmtId="4" fontId="23" fillId="0" borderId="17" xfId="10" applyNumberFormat="1" applyFont="1" applyBorder="1" applyAlignment="1" applyProtection="1">
      <alignment horizontal="center" vertical="center" wrapText="1"/>
      <protection hidden="1"/>
    </xf>
    <xf numFmtId="4" fontId="23" fillId="0" borderId="20" xfId="10" applyNumberFormat="1" applyFont="1" applyBorder="1" applyAlignment="1" applyProtection="1">
      <alignment horizontal="center" vertical="center" wrapText="1"/>
      <protection hidden="1"/>
    </xf>
    <xf numFmtId="4" fontId="23" fillId="0" borderId="20" xfId="0" applyNumberFormat="1" applyFont="1" applyBorder="1" applyAlignment="1" applyProtection="1">
      <alignment horizontal="center" vertical="center" wrapText="1"/>
      <protection hidden="1"/>
    </xf>
    <xf numFmtId="4" fontId="23" fillId="0" borderId="19" xfId="0" applyNumberFormat="1" applyFont="1" applyBorder="1" applyAlignment="1" applyProtection="1">
      <alignment horizontal="center" vertical="center" wrapText="1"/>
      <protection hidden="1"/>
    </xf>
    <xf numFmtId="4" fontId="28" fillId="5" borderId="17" xfId="0" applyNumberFormat="1" applyFont="1" applyFill="1" applyBorder="1" applyAlignment="1" applyProtection="1">
      <alignment horizontal="center" wrapText="1"/>
      <protection hidden="1"/>
    </xf>
    <xf numFmtId="4" fontId="28" fillId="5" borderId="32" xfId="0" applyNumberFormat="1" applyFont="1" applyFill="1" applyBorder="1" applyAlignment="1" applyProtection="1">
      <alignment horizontal="center"/>
      <protection hidden="1"/>
    </xf>
    <xf numFmtId="4" fontId="28" fillId="5" borderId="22" xfId="0" applyNumberFormat="1" applyFont="1" applyFill="1" applyBorder="1" applyAlignment="1" applyProtection="1">
      <alignment horizontal="center"/>
      <protection hidden="1"/>
    </xf>
    <xf numFmtId="4" fontId="24" fillId="0" borderId="17" xfId="0" applyNumberFormat="1" applyFont="1" applyFill="1" applyBorder="1" applyAlignment="1" applyProtection="1">
      <alignment horizontal="center" wrapText="1"/>
      <protection hidden="1"/>
    </xf>
    <xf numFmtId="4" fontId="23" fillId="0" borderId="17" xfId="0" applyNumberFormat="1" applyFont="1" applyBorder="1" applyAlignment="1" applyProtection="1">
      <alignment horizontal="center" wrapText="1"/>
      <protection hidden="1"/>
    </xf>
    <xf numFmtId="4" fontId="23" fillId="0" borderId="32" xfId="0" applyNumberFormat="1" applyFont="1" applyBorder="1" applyAlignment="1" applyProtection="1">
      <alignment horizontal="center"/>
      <protection hidden="1"/>
    </xf>
    <xf numFmtId="4" fontId="23" fillId="0" borderId="22" xfId="0" applyNumberFormat="1" applyFont="1" applyBorder="1" applyAlignment="1" applyProtection="1">
      <alignment horizontal="center"/>
      <protection hidden="1"/>
    </xf>
    <xf numFmtId="4" fontId="30" fillId="5" borderId="32" xfId="0" applyNumberFormat="1" applyFont="1" applyFill="1" applyBorder="1" applyAlignment="1" applyProtection="1">
      <alignment horizontal="center"/>
      <protection hidden="1"/>
    </xf>
    <xf numFmtId="4" fontId="30" fillId="5" borderId="22" xfId="0" applyNumberFormat="1" applyFont="1" applyFill="1" applyBorder="1" applyAlignment="1" applyProtection="1">
      <alignment horizontal="center"/>
      <protection hidden="1"/>
    </xf>
    <xf numFmtId="4" fontId="23" fillId="0" borderId="17" xfId="0" applyNumberFormat="1" applyFont="1" applyFill="1" applyBorder="1" applyAlignment="1" applyProtection="1">
      <alignment horizontal="center" wrapText="1"/>
      <protection hidden="1"/>
    </xf>
    <xf numFmtId="4" fontId="23" fillId="0" borderId="20" xfId="0" applyNumberFormat="1" applyFont="1" applyFill="1" applyBorder="1" applyAlignment="1" applyProtection="1">
      <alignment horizontal="center" wrapText="1"/>
      <protection hidden="1"/>
    </xf>
    <xf numFmtId="4" fontId="23" fillId="0" borderId="20" xfId="0" applyNumberFormat="1" applyFont="1" applyBorder="1" applyAlignment="1" applyProtection="1">
      <alignment horizontal="center" wrapText="1"/>
      <protection hidden="1"/>
    </xf>
    <xf numFmtId="4" fontId="23" fillId="0" borderId="33" xfId="0" applyNumberFormat="1" applyFont="1" applyBorder="1" applyAlignment="1" applyProtection="1">
      <alignment horizontal="center"/>
      <protection hidden="1"/>
    </xf>
    <xf numFmtId="4" fontId="23" fillId="0" borderId="23" xfId="0" applyNumberFormat="1" applyFont="1" applyBorder="1" applyAlignment="1" applyProtection="1">
      <alignment horizontal="center"/>
      <protection hidden="1"/>
    </xf>
    <xf numFmtId="0" fontId="36" fillId="5" borderId="5" xfId="0" applyFont="1" applyFill="1" applyBorder="1" applyAlignment="1" applyProtection="1">
      <alignment horizontal="center" wrapText="1"/>
      <protection hidden="1"/>
    </xf>
    <xf numFmtId="0" fontId="36" fillId="5" borderId="2" xfId="0" applyFont="1" applyFill="1" applyBorder="1" applyAlignment="1" applyProtection="1">
      <alignment horizontal="center" wrapText="1"/>
      <protection hidden="1"/>
    </xf>
    <xf numFmtId="0" fontId="35" fillId="5" borderId="22" xfId="0" applyFont="1" applyFill="1" applyBorder="1" applyProtection="1">
      <protection hidden="1"/>
    </xf>
    <xf numFmtId="167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22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33" xfId="0" applyNumberFormat="1" applyFont="1" applyFill="1" applyBorder="1" applyAlignment="1" applyProtection="1">
      <alignment horizontal="center" vertical="center" wrapText="1"/>
      <protection hidden="1"/>
    </xf>
    <xf numFmtId="167" fontId="2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4" xfId="0" applyNumberFormat="1" applyFont="1" applyBorder="1" applyAlignment="1" applyProtection="1">
      <alignment horizontal="center"/>
      <protection hidden="1"/>
    </xf>
    <xf numFmtId="0" fontId="24" fillId="0" borderId="0" xfId="0" applyFont="1"/>
    <xf numFmtId="166" fontId="23" fillId="0" borderId="0" xfId="0" applyNumberFormat="1" applyFont="1" applyAlignment="1">
      <alignment horizontal="center"/>
    </xf>
    <xf numFmtId="10" fontId="23" fillId="0" borderId="0" xfId="7" applyNumberFormat="1" applyFont="1" applyAlignment="1" applyProtection="1">
      <alignment horizontal="center"/>
      <protection hidden="1"/>
    </xf>
    <xf numFmtId="170" fontId="23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37" fillId="0" borderId="44" xfId="3" applyFont="1" applyBorder="1" applyAlignment="1" applyProtection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19" fillId="0" borderId="44" xfId="3" applyBorder="1" applyAlignment="1" applyProtection="1">
      <alignment horizontal="left" vertical="center"/>
    </xf>
    <xf numFmtId="0" fontId="19" fillId="0" borderId="3" xfId="3" applyBorder="1" applyAlignment="1" applyProtection="1">
      <alignment horizontal="left" vertical="center"/>
    </xf>
    <xf numFmtId="0" fontId="19" fillId="0" borderId="3" xfId="3" applyBorder="1" applyAlignment="1" applyProtection="1"/>
    <xf numFmtId="0" fontId="19" fillId="0" borderId="6" xfId="3" applyBorder="1" applyAlignment="1" applyProtection="1"/>
    <xf numFmtId="0" fontId="22" fillId="0" borderId="9" xfId="14" applyAlignment="1" applyProtection="1">
      <alignment horizontal="left"/>
      <protection hidden="1"/>
    </xf>
    <xf numFmtId="166" fontId="23" fillId="0" borderId="36" xfId="0" applyNumberFormat="1" applyFont="1" applyBorder="1" applyAlignment="1" applyProtection="1">
      <alignment horizontal="center" vertical="center" wrapText="1"/>
      <protection hidden="1"/>
    </xf>
    <xf numFmtId="166" fontId="23" fillId="0" borderId="37" xfId="0" applyNumberFormat="1" applyFont="1" applyBorder="1" applyAlignment="1" applyProtection="1">
      <alignment horizontal="center" vertical="center" wrapText="1"/>
      <protection hidden="1"/>
    </xf>
    <xf numFmtId="166" fontId="23" fillId="0" borderId="38" xfId="0" applyNumberFormat="1" applyFont="1" applyBorder="1" applyAlignment="1" applyProtection="1">
      <alignment horizontal="center" vertical="center" wrapText="1"/>
      <protection hidden="1"/>
    </xf>
    <xf numFmtId="166" fontId="23" fillId="0" borderId="14" xfId="0" applyNumberFormat="1" applyFont="1" applyBorder="1" applyAlignment="1" applyProtection="1">
      <alignment horizontal="center" vertical="center" wrapText="1"/>
      <protection hidden="1"/>
    </xf>
    <xf numFmtId="166" fontId="23" fillId="0" borderId="39" xfId="0" applyNumberFormat="1" applyFont="1" applyBorder="1" applyAlignment="1" applyProtection="1">
      <alignment horizontal="center" vertical="center" wrapText="1"/>
      <protection hidden="1"/>
    </xf>
    <xf numFmtId="166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9" fillId="3" borderId="25" xfId="1" applyFont="1" applyBorder="1" applyAlignment="1" applyProtection="1">
      <alignment horizontal="center" vertical="center" wrapText="1"/>
      <protection hidden="1"/>
    </xf>
    <xf numFmtId="0" fontId="29" fillId="3" borderId="41" xfId="1" applyFont="1" applyBorder="1" applyAlignment="1" applyProtection="1">
      <alignment horizontal="center" vertical="center" wrapText="1"/>
      <protection hidden="1"/>
    </xf>
    <xf numFmtId="0" fontId="29" fillId="3" borderId="34" xfId="1" applyFont="1" applyBorder="1" applyAlignment="1" applyProtection="1">
      <alignment horizontal="center" vertical="center" wrapText="1"/>
      <protection hidden="1"/>
    </xf>
    <xf numFmtId="0" fontId="29" fillId="3" borderId="12" xfId="1" applyFont="1" applyBorder="1" applyAlignment="1" applyProtection="1">
      <alignment horizontal="center" vertical="center" wrapText="1"/>
      <protection hidden="1"/>
    </xf>
    <xf numFmtId="0" fontId="29" fillId="3" borderId="42" xfId="1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3" borderId="17" xfId="1" applyFont="1" applyBorder="1" applyAlignment="1" applyProtection="1">
      <alignment horizontal="center" vertical="center" wrapText="1"/>
      <protection hidden="1"/>
    </xf>
    <xf numFmtId="0" fontId="29" fillId="3" borderId="22" xfId="1" applyFont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justify" vertical="center" wrapText="1"/>
      <protection hidden="1"/>
    </xf>
    <xf numFmtId="0" fontId="22" fillId="0" borderId="9" xfId="14" applyFill="1" applyAlignment="1" applyProtection="1">
      <alignment horizontal="left"/>
      <protection hidden="1"/>
    </xf>
    <xf numFmtId="0" fontId="21" fillId="0" borderId="8" xfId="13" applyAlignment="1" applyProtection="1">
      <alignment horizontal="left"/>
      <protection hidden="1"/>
    </xf>
    <xf numFmtId="0" fontId="23" fillId="0" borderId="0" xfId="0" applyFont="1" applyAlignment="1" applyProtection="1">
      <alignment horizontal="justify" vertical="center" wrapText="1"/>
      <protection hidden="1"/>
    </xf>
    <xf numFmtId="0" fontId="28" fillId="5" borderId="15" xfId="0" applyFont="1" applyFill="1" applyBorder="1" applyAlignment="1" applyProtection="1">
      <alignment horizontal="center" vertical="center" wrapText="1"/>
      <protection hidden="1"/>
    </xf>
    <xf numFmtId="0" fontId="28" fillId="5" borderId="10" xfId="0" applyFont="1" applyFill="1" applyBorder="1" applyAlignment="1" applyProtection="1">
      <alignment horizontal="center" vertical="center" wrapText="1"/>
      <protection hidden="1"/>
    </xf>
    <xf numFmtId="0" fontId="28" fillId="5" borderId="25" xfId="0" applyFont="1" applyFill="1" applyBorder="1" applyAlignment="1" applyProtection="1">
      <alignment horizontal="center" vertical="center" wrapText="1"/>
      <protection hidden="1"/>
    </xf>
    <xf numFmtId="0" fontId="28" fillId="5" borderId="41" xfId="0" applyFont="1" applyFill="1" applyBorder="1" applyAlignment="1" applyProtection="1">
      <alignment horizontal="center" vertical="center" wrapText="1"/>
      <protection hidden="1"/>
    </xf>
    <xf numFmtId="0" fontId="28" fillId="5" borderId="34" xfId="0" applyFont="1" applyFill="1" applyBorder="1" applyAlignment="1" applyProtection="1">
      <alignment horizontal="center" vertical="center" wrapText="1"/>
      <protection hidden="1"/>
    </xf>
    <xf numFmtId="0" fontId="22" fillId="0" borderId="9" xfId="14" applyAlignment="1">
      <alignment horizontal="left"/>
    </xf>
    <xf numFmtId="0" fontId="38" fillId="0" borderId="9" xfId="14" applyFont="1" applyAlignment="1" applyProtection="1">
      <alignment horizontal="left"/>
      <protection hidden="1"/>
    </xf>
    <xf numFmtId="0" fontId="23" fillId="0" borderId="0" xfId="0" applyFont="1" applyFill="1" applyBorder="1" applyAlignment="1">
      <alignment horizontal="center"/>
    </xf>
    <xf numFmtId="0" fontId="23" fillId="0" borderId="43" xfId="0" applyFont="1" applyBorder="1" applyAlignment="1" applyProtection="1">
      <alignment horizontal="center"/>
      <protection hidden="1"/>
    </xf>
    <xf numFmtId="0" fontId="23" fillId="0" borderId="38" xfId="0" applyFont="1" applyBorder="1" applyAlignment="1" applyProtection="1">
      <alignment horizontal="center"/>
      <protection hidden="1"/>
    </xf>
    <xf numFmtId="0" fontId="2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16">
    <cellStyle name="60% - Ênfase1" xfId="1" builtinId="32"/>
    <cellStyle name="Ênfase1" xfId="2" builtinId="29"/>
    <cellStyle name="Hyperlink" xfId="3" builtinId="8"/>
    <cellStyle name="Normal" xfId="0" builtinId="0"/>
    <cellStyle name="Normal 2" xfId="4"/>
    <cellStyle name="Normal 3" xfId="5"/>
    <cellStyle name="Normal_tabela texto" xfId="6"/>
    <cellStyle name="Porcentagem" xfId="7" builtinId="5"/>
    <cellStyle name="Porcentagem 2" xfId="8"/>
    <cellStyle name="Porcentagem 3" xfId="9"/>
    <cellStyle name="Separador de milhares" xfId="10" builtinId="3"/>
    <cellStyle name="Separador de milhares 2" xfId="11"/>
    <cellStyle name="Título" xfId="12" builtinId="15"/>
    <cellStyle name="Título 1" xfId="13" builtinId="16"/>
    <cellStyle name="Título 2" xfId="14" builtinId="17"/>
    <cellStyle name="Vírgula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'tab2'!$H$4</c:f>
              <c:strCache>
                <c:ptCount val="1"/>
                <c:pt idx="0">
                  <c:v>Índice de Cresc.Real - ES  (2002=100)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9.0805913204800737E-3"/>
                  <c:y val="-4.44444444444445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4.5402956602400334E-3"/>
                  <c:y val="-4.74074074074075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0"/>
                  <c:y val="3.55555555555555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4"/>
              <c:layout>
                <c:manualLayout>
                  <c:x val="-1.0594023207226721E-2"/>
                  <c:y val="-6.2222222222222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-6.0537275469866973E-3"/>
                  <c:y val="-5.92592592592592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0"/>
                  <c:y val="-1.77777777777777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7"/>
              <c:layout>
                <c:manualLayout>
                  <c:x val="-1.5134318867466743E-3"/>
                  <c:y val="-6.22222222222221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-4.5402956602401453E-3"/>
                  <c:y val="-4.44444444444445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9"/>
              <c:layout>
                <c:manualLayout>
                  <c:x val="-7.567159433733272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numRef>
              <c:f>'tab2'!$B$5:$B$14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'tab2'!$H$5:$H$14</c:f>
              <c:numCache>
                <c:formatCode>0.0</c:formatCode>
                <c:ptCount val="10"/>
                <c:pt idx="0">
                  <c:v>100</c:v>
                </c:pt>
                <c:pt idx="1">
                  <c:v>101.50734552553564</c:v>
                </c:pt>
                <c:pt idx="2">
                  <c:v>107.36896921696149</c:v>
                </c:pt>
                <c:pt idx="3">
                  <c:v>111.97420492961243</c:v>
                </c:pt>
                <c:pt idx="4">
                  <c:v>120.5908937184045</c:v>
                </c:pt>
                <c:pt idx="5">
                  <c:v>130.04816979620281</c:v>
                </c:pt>
                <c:pt idx="6">
                  <c:v>140.19192704030664</c:v>
                </c:pt>
                <c:pt idx="7">
                  <c:v>130.75524410577228</c:v>
                </c:pt>
                <c:pt idx="8">
                  <c:v>148.79946779236883</c:v>
                </c:pt>
                <c:pt idx="9">
                  <c:v>159.06663107004226</c:v>
                </c:pt>
              </c:numCache>
            </c:numRef>
          </c:val>
        </c:ser>
        <c:ser>
          <c:idx val="1"/>
          <c:order val="1"/>
          <c:tx>
            <c:strRef>
              <c:f>'tab2'!$I$4</c:f>
              <c:strCache>
                <c:ptCount val="1"/>
                <c:pt idx="0">
                  <c:v>Índice de Cresc.Real - BR (2002=100)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0"/>
              <c:layout>
                <c:manualLayout>
                  <c:x val="-2.8755205848186808E-2"/>
                  <c:y val="-2.37037037037036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1.5135510546117762E-3"/>
                  <c:y val="1.48148148148149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4.5402956602400334E-3"/>
                  <c:y val="5.3333333333333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3.0268637734933491E-3"/>
                  <c:y val="-6.22222222222223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0"/>
                  <c:y val="3.2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-1.1098372293465267E-16"/>
                  <c:y val="1.77777777777777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9"/>
              <c:layout>
                <c:manualLayout>
                  <c:x val="-4.540295660239912E-3"/>
                  <c:y val="2.962962962962968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numRef>
              <c:f>'tab2'!$B$5:$B$14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'tab2'!$I$5:$I$14</c:f>
              <c:numCache>
                <c:formatCode>0.0</c:formatCode>
                <c:ptCount val="10"/>
                <c:pt idx="0" formatCode="#,##0.0">
                  <c:v>100</c:v>
                </c:pt>
                <c:pt idx="1">
                  <c:v>101.14663563329876</c:v>
                </c:pt>
                <c:pt idx="2">
                  <c:v>106.86774307751348</c:v>
                </c:pt>
                <c:pt idx="3">
                  <c:v>110.24439462780954</c:v>
                </c:pt>
                <c:pt idx="4">
                  <c:v>114.60678838703184</c:v>
                </c:pt>
                <c:pt idx="5">
                  <c:v>121.58798175297487</c:v>
                </c:pt>
                <c:pt idx="6">
                  <c:v>127.91055680412957</c:v>
                </c:pt>
                <c:pt idx="7">
                  <c:v>127.48878020512964</c:v>
                </c:pt>
                <c:pt idx="8">
                  <c:v>137.05043872051436</c:v>
                </c:pt>
                <c:pt idx="9">
                  <c:v>140.75080056596823</c:v>
                </c:pt>
              </c:numCache>
            </c:numRef>
          </c:val>
        </c:ser>
        <c:marker val="1"/>
        <c:axId val="88518016"/>
        <c:axId val="88528000"/>
      </c:lineChart>
      <c:catAx>
        <c:axId val="88518016"/>
        <c:scaling>
          <c:orientation val="minMax"/>
        </c:scaling>
        <c:axPos val="b"/>
        <c:numFmt formatCode="0" sourceLinked="1"/>
        <c:tickLblPos val="nextTo"/>
        <c:crossAx val="88528000"/>
        <c:crosses val="autoZero"/>
        <c:auto val="1"/>
        <c:lblAlgn val="ctr"/>
        <c:lblOffset val="100"/>
      </c:catAx>
      <c:valAx>
        <c:axId val="88528000"/>
        <c:scaling>
          <c:orientation val="minMax"/>
          <c:min val="90"/>
        </c:scaling>
        <c:axPos val="l"/>
        <c:majorGridlines/>
        <c:numFmt formatCode="0.0" sourceLinked="1"/>
        <c:tickLblPos val="nextTo"/>
        <c:crossAx val="8851801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6.6590995081347013E-2"/>
          <c:y val="0.15012470107903178"/>
          <c:w val="0.34102919314427443"/>
          <c:h val="0.20197282006415865"/>
        </c:manualLayout>
      </c:layout>
      <c:overlay val="1"/>
    </c:legend>
    <c:plotVisOnly val="1"/>
    <c:dispBlanksAs val="gap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85725</xdr:rowOff>
    </xdr:from>
    <xdr:to>
      <xdr:col>14</xdr:col>
      <xdr:colOff>476250</xdr:colOff>
      <xdr:row>29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C28"/>
  <sheetViews>
    <sheetView showGridLines="0" topLeftCell="A4" workbookViewId="0">
      <selection activeCell="B4" sqref="B4"/>
    </sheetView>
  </sheetViews>
  <sheetFormatPr defaultRowHeight="12.75"/>
  <cols>
    <col min="1" max="1" width="4.28515625" style="1" customWidth="1"/>
    <col min="2" max="2" width="10.140625" style="1" customWidth="1"/>
    <col min="3" max="3" width="125.5703125" style="1" customWidth="1"/>
    <col min="4" max="16384" width="9.140625" style="1"/>
  </cols>
  <sheetData>
    <row r="2" spans="2:3" ht="22.5">
      <c r="B2" s="3" t="s">
        <v>188</v>
      </c>
    </row>
    <row r="4" spans="2:3" ht="20.25" thickBot="1">
      <c r="B4" s="4" t="s">
        <v>90</v>
      </c>
      <c r="C4" s="4"/>
    </row>
    <row r="5" spans="2:3" ht="14.25" thickTop="1" thickBot="1"/>
    <row r="6" spans="2:3" ht="16.5" customHeight="1">
      <c r="B6" s="5" t="s">
        <v>131</v>
      </c>
      <c r="C6" s="6" t="s">
        <v>112</v>
      </c>
    </row>
    <row r="7" spans="2:3" ht="16.5" customHeight="1">
      <c r="B7" s="370" t="s">
        <v>130</v>
      </c>
      <c r="C7" s="371" t="s">
        <v>91</v>
      </c>
    </row>
    <row r="8" spans="2:3" ht="16.5" customHeight="1">
      <c r="B8" s="315" t="s">
        <v>95</v>
      </c>
      <c r="C8" s="316" t="str">
        <f>'tab1'!$B$2</f>
        <v xml:space="preserve">Composição do Produto Interno Bruto, Espírito Santo,  2002-2011 </v>
      </c>
    </row>
    <row r="9" spans="2:3" ht="16.5" customHeight="1">
      <c r="B9" s="315" t="s">
        <v>96</v>
      </c>
      <c r="C9" s="316" t="str">
        <f>'tab2'!$B$2</f>
        <v>Relações entre o Produto Interno Bruto, a preços de mercado, no Espírito Santo e Brasil, 2002-2011</v>
      </c>
    </row>
    <row r="10" spans="2:3" ht="16.5" customHeight="1">
      <c r="B10" s="315" t="s">
        <v>190</v>
      </c>
      <c r="C10" s="316" t="s">
        <v>191</v>
      </c>
    </row>
    <row r="11" spans="2:3" ht="16.5" customHeight="1">
      <c r="B11" s="374" t="s">
        <v>97</v>
      </c>
      <c r="C11" s="375" t="str">
        <f>'tab3'!$B$2</f>
        <v>Produto Interno Bruto e Produto Interno Bruto per capita, Espírito Santo e Brasil, 2002-2011</v>
      </c>
    </row>
    <row r="12" spans="2:3" ht="16.5" customHeight="1">
      <c r="B12" s="372" t="s">
        <v>130</v>
      </c>
      <c r="C12" s="373" t="s">
        <v>94</v>
      </c>
    </row>
    <row r="13" spans="2:3" ht="16.5" customHeight="1">
      <c r="B13" s="315" t="s">
        <v>98</v>
      </c>
      <c r="C13" s="316" t="str">
        <f>'tab4'!$B$2</f>
        <v>Participação das Atividades Econômicas no Valor Adicionado Bruto, a preços básicos, no Espírito Santo e Brasil,  2002-2011</v>
      </c>
    </row>
    <row r="14" spans="2:3" ht="16.5" customHeight="1">
      <c r="B14" s="315" t="s">
        <v>99</v>
      </c>
      <c r="C14" s="316" t="str">
        <f>'tab5'!$B$2</f>
        <v>Taxa Média Anual de Crescimento Real do Valor Adicionado Bruto, a preços básicos, por Atividade econômica, 2002-2011</v>
      </c>
    </row>
    <row r="15" spans="2:3" ht="16.5" customHeight="1">
      <c r="B15" s="315" t="s">
        <v>100</v>
      </c>
      <c r="C15" s="316" t="str">
        <f>'tab6'!$B$2</f>
        <v>Taxa  Anual de Crescimento Real do Valor Adicionado Bruto do Espírito Santo, por Atividade Econômica,  2003-2011</v>
      </c>
    </row>
    <row r="16" spans="2:3" ht="16.5" customHeight="1">
      <c r="B16" s="376" t="s">
        <v>101</v>
      </c>
      <c r="C16" s="375" t="str">
        <f>'tab7'!$B$2</f>
        <v>Participação das Atividades Econômicas do Espírito Santo no Valor Adicionado Bruto Setorial Nacional - 2002-2011</v>
      </c>
    </row>
    <row r="17" spans="2:3" ht="16.5" customHeight="1">
      <c r="B17" s="372" t="s">
        <v>130</v>
      </c>
      <c r="C17" s="373" t="s">
        <v>93</v>
      </c>
    </row>
    <row r="18" spans="2:3" ht="16.5" customHeight="1">
      <c r="B18" s="377" t="s">
        <v>102</v>
      </c>
      <c r="C18" s="316" t="str">
        <f>'tab8'!B2</f>
        <v>Produto Interno Bruto do Brasil a preços correntes, segundo as Grandes Regiões e Unidades da Federação, 2002- 2011</v>
      </c>
    </row>
    <row r="19" spans="2:3" ht="16.5" customHeight="1">
      <c r="B19" s="377" t="s">
        <v>103</v>
      </c>
      <c r="C19" s="316" t="str">
        <f>'tab9'!B2</f>
        <v>Participação das Grandes Regiões e Unidades da Federação no Produto Interno Bruto do Brasil, 2002 - 2011</v>
      </c>
    </row>
    <row r="20" spans="2:3" ht="16.5" customHeight="1">
      <c r="B20" s="377" t="s">
        <v>104</v>
      </c>
      <c r="C20" s="316" t="str">
        <f>'tab10'!B2</f>
        <v xml:space="preserve"> Ranking dos Estados no Produto Interno Bruto do Brasil, 2002-2011</v>
      </c>
    </row>
    <row r="21" spans="2:3" ht="16.5" customHeight="1">
      <c r="B21" s="377" t="s">
        <v>105</v>
      </c>
      <c r="C21" s="316" t="str">
        <f>'tab11'!B2</f>
        <v>Produto Interno Bruto per capita do Brasil, segundo as Grandes Regiões e Unidades da Federação, 2002 - 2011</v>
      </c>
    </row>
    <row r="22" spans="2:3" ht="16.5" customHeight="1">
      <c r="B22" s="376" t="s">
        <v>106</v>
      </c>
      <c r="C22" s="375" t="str">
        <f>'tab12'!B2</f>
        <v>Ranking dos Estados no Produto Interno Bruto per capita do Brasil, 2002-2011</v>
      </c>
    </row>
    <row r="23" spans="2:3" ht="16.5" customHeight="1">
      <c r="B23" s="372" t="s">
        <v>130</v>
      </c>
      <c r="C23" s="373" t="s">
        <v>92</v>
      </c>
    </row>
    <row r="24" spans="2:3" ht="16.5" customHeight="1">
      <c r="B24" s="378" t="s">
        <v>107</v>
      </c>
      <c r="C24" s="316" t="str">
        <f>'tab13'!$B$2</f>
        <v>Produto Interno Bruto per capita, Espírito Santo, 2002-2011</v>
      </c>
    </row>
    <row r="25" spans="2:3" ht="16.5" customHeight="1">
      <c r="B25" s="378" t="s">
        <v>108</v>
      </c>
      <c r="C25" s="316" t="str">
        <f>'tab14'!$B$2</f>
        <v>Produto Interno Bruto per capita, Brasil, 2002-2011</v>
      </c>
    </row>
    <row r="26" spans="2:3" ht="16.5" customHeight="1">
      <c r="B26" s="378" t="s">
        <v>109</v>
      </c>
      <c r="C26" s="316" t="str">
        <f>'tab15'!B2</f>
        <v>Valor Adicionado Bruto Setorial e Produto Interno Bruto do Espírito Santo, 2002-2011</v>
      </c>
    </row>
    <row r="27" spans="2:3" ht="16.5" customHeight="1">
      <c r="B27" s="378" t="s">
        <v>110</v>
      </c>
      <c r="C27" s="316" t="str">
        <f>'tab16'!B2</f>
        <v>Estrutura Setorial do Valor Adicionado Bruto do Espírito Santo, 2002-2011</v>
      </c>
    </row>
    <row r="28" spans="2:3" ht="13.5" thickBot="1">
      <c r="B28" s="379" t="s">
        <v>111</v>
      </c>
      <c r="C28" s="317" t="str">
        <f>'tab17'!B2</f>
        <v>Produto Interno Bruto e Valor Adicionado Bruto por Atividade Econômica - Espírito Santo, 2002-2011</v>
      </c>
    </row>
  </sheetData>
  <hyperlinks>
    <hyperlink ref="B8" location="'tab1'!A1" display="Tabela 1"/>
    <hyperlink ref="B9" location="'tab2'!A1" display="Tabela 2"/>
    <hyperlink ref="B11" location="'tab3'!A1" display="Tabela 3"/>
    <hyperlink ref="B13" location="'tab4'!A1" display="Tabela 4"/>
    <hyperlink ref="B14" location="'tab5'!A1" display="Tabela 5"/>
    <hyperlink ref="B15" location="'tab6'!A1" display="Tabela 6"/>
    <hyperlink ref="B16" location="'tab7'!A1" display="Tabela 7"/>
    <hyperlink ref="B18" location="'tab8'!A1" display="Tabela 8"/>
    <hyperlink ref="B19" location="'tab9'!A1" display="Tabela 9"/>
    <hyperlink ref="B20" location="'tab10'!A1" display="Tabela 10"/>
    <hyperlink ref="B21" location="'tab11'!A1" display="Tabela 11"/>
    <hyperlink ref="B22" location="'tab12'!A1" display="Tabela 12"/>
    <hyperlink ref="B24" location="'tab13'!A1" display="Tabela 13"/>
    <hyperlink ref="B25" location="'tab14'!A1" display="Tabela 14"/>
    <hyperlink ref="B27" location="'tab16'!A1" display="Tabela 16"/>
    <hyperlink ref="B26" location="'tab15'!A1" display="Tabela 15"/>
    <hyperlink ref="B10" location="Graf1!A1" display="Gráfico 1"/>
    <hyperlink ref="B28" location="'tab17'!A1" display="Tabela 17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C24"/>
  <sheetViews>
    <sheetView showGridLines="0" zoomScale="90" zoomScaleNormal="90" workbookViewId="0">
      <selection activeCell="M6" sqref="M6"/>
    </sheetView>
  </sheetViews>
  <sheetFormatPr defaultRowHeight="12.75"/>
  <cols>
    <col min="1" max="1" width="4.7109375" style="1" customWidth="1"/>
    <col min="2" max="2" width="64.140625" style="1" customWidth="1"/>
    <col min="3" max="11" width="10.7109375" style="1" customWidth="1"/>
    <col min="12" max="13" width="13.7109375" style="1" customWidth="1"/>
    <col min="14" max="14" width="10.7109375" style="1" bestFit="1" customWidth="1"/>
    <col min="15" max="15" width="10.28515625" style="1" bestFit="1" customWidth="1"/>
    <col min="16" max="16" width="9.140625" style="1"/>
    <col min="17" max="17" width="15.28515625" style="1" customWidth="1"/>
    <col min="18" max="18" width="18.140625" style="1" customWidth="1"/>
    <col min="19" max="19" width="14.140625" style="1" customWidth="1"/>
    <col min="20" max="16384" width="9.140625" style="1"/>
  </cols>
  <sheetData>
    <row r="1" spans="2:29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29" ht="18" thickBot="1">
      <c r="B2" s="156" t="s">
        <v>178</v>
      </c>
      <c r="C2" s="156"/>
      <c r="D2" s="156"/>
      <c r="E2" s="156"/>
      <c r="F2" s="156"/>
      <c r="G2" s="156"/>
      <c r="H2" s="157"/>
      <c r="I2" s="157"/>
      <c r="J2" s="157"/>
      <c r="K2" s="322"/>
      <c r="L2" s="108"/>
      <c r="M2" s="108"/>
      <c r="N2" s="70"/>
    </row>
    <row r="3" spans="2:29" ht="10.5" customHeight="1" thickTop="1">
      <c r="B3" s="129"/>
      <c r="C3" s="108"/>
      <c r="D3" s="108"/>
      <c r="E3" s="108"/>
      <c r="F3" s="70"/>
      <c r="G3" s="108"/>
      <c r="H3" s="108"/>
      <c r="I3" s="108"/>
      <c r="J3" s="108"/>
      <c r="K3" s="108"/>
      <c r="L3" s="158"/>
      <c r="N3" s="70"/>
    </row>
    <row r="4" spans="2:29" ht="13.5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58" t="s">
        <v>13</v>
      </c>
      <c r="N4" s="70"/>
    </row>
    <row r="5" spans="2:29" ht="38.25">
      <c r="B5" s="132" t="s">
        <v>6</v>
      </c>
      <c r="C5" s="160">
        <v>2003</v>
      </c>
      <c r="D5" s="160">
        <v>2004</v>
      </c>
      <c r="E5" s="160">
        <v>2005</v>
      </c>
      <c r="F5" s="160">
        <v>2006</v>
      </c>
      <c r="G5" s="160">
        <v>2007</v>
      </c>
      <c r="H5" s="160">
        <v>2008</v>
      </c>
      <c r="I5" s="160">
        <v>2009</v>
      </c>
      <c r="J5" s="160">
        <v>2010</v>
      </c>
      <c r="K5" s="160">
        <v>2011</v>
      </c>
      <c r="L5" s="160" t="s">
        <v>201</v>
      </c>
      <c r="M5" s="161" t="s">
        <v>205</v>
      </c>
      <c r="N5" s="312"/>
      <c r="O5" s="313"/>
      <c r="P5" s="312"/>
      <c r="Q5" s="313"/>
      <c r="R5" s="312"/>
      <c r="S5" s="313"/>
      <c r="T5" s="312"/>
      <c r="U5" s="313"/>
      <c r="W5" s="70"/>
      <c r="Y5" s="70"/>
      <c r="AA5" s="70"/>
      <c r="AC5" s="70"/>
    </row>
    <row r="6" spans="2:29">
      <c r="B6" s="133" t="s">
        <v>0</v>
      </c>
      <c r="C6" s="164">
        <v>-11.2</v>
      </c>
      <c r="D6" s="164">
        <v>12.4</v>
      </c>
      <c r="E6" s="164">
        <v>1.4</v>
      </c>
      <c r="F6" s="164">
        <v>4.2308195932722947</v>
      </c>
      <c r="G6" s="164">
        <v>0.9</v>
      </c>
      <c r="H6" s="164">
        <v>2.5</v>
      </c>
      <c r="I6" s="164">
        <v>0.15297810486885099</v>
      </c>
      <c r="J6" s="164">
        <v>1.6450924718065751</v>
      </c>
      <c r="K6" s="164">
        <v>1.3953983363389999</v>
      </c>
      <c r="L6" s="164">
        <f>((((((((100*(1+C6/100))*(1+D6/100))*(1+E6/100))*(1+F6/100))*(1+G6/100))*(1+H6/100))*(1+I6/100))*(1+J6/100))*(1+K6/100)-100</f>
        <v>12.615182560037638</v>
      </c>
      <c r="M6" s="165">
        <f>((((L6+100)/100)^(1/9))-1)*100</f>
        <v>1.3288220299864983</v>
      </c>
    </row>
    <row r="7" spans="2:29">
      <c r="B7" s="133" t="s">
        <v>1</v>
      </c>
      <c r="C7" s="164">
        <v>6.9</v>
      </c>
      <c r="D7" s="164">
        <v>4.1144074858033619</v>
      </c>
      <c r="E7" s="164">
        <v>2.6</v>
      </c>
      <c r="F7" s="164">
        <v>8.1999999999999993</v>
      </c>
      <c r="G7" s="164">
        <v>15</v>
      </c>
      <c r="H7" s="164">
        <v>22.5</v>
      </c>
      <c r="I7" s="164">
        <v>-17.78</v>
      </c>
      <c r="J7" s="164">
        <v>28.979446903247229</v>
      </c>
      <c r="K7" s="164">
        <v>10.505137152474999</v>
      </c>
      <c r="L7" s="164">
        <f t="shared" ref="L7:L21" si="0">((((((((100*(1+C7/100))*(1+D7/100))*(1+E7/100))*(1+F7/100))*(1+G7/100))*(1+H7/100))*(1+I7/100))*(1+J7/100))*(1+K7/100)-100</f>
        <v>103.97528016882387</v>
      </c>
      <c r="M7" s="165">
        <f t="shared" ref="M7:M21" si="1">((((L7+100)/100)^(1/9))-1)*100</f>
        <v>8.2424227269627401</v>
      </c>
    </row>
    <row r="8" spans="2:29">
      <c r="B8" s="139" t="s">
        <v>2</v>
      </c>
      <c r="C8" s="166">
        <v>13.7</v>
      </c>
      <c r="D8" s="166">
        <v>1</v>
      </c>
      <c r="E8" s="166">
        <v>0.9</v>
      </c>
      <c r="F8" s="166">
        <v>9.9</v>
      </c>
      <c r="G8" s="166">
        <v>17.899999999999999</v>
      </c>
      <c r="H8" s="166">
        <v>17.100000000000001</v>
      </c>
      <c r="I8" s="166">
        <v>-18.069433548919797</v>
      </c>
      <c r="J8" s="166">
        <v>38.163184582642629</v>
      </c>
      <c r="K8" s="166">
        <v>13.701145501656001</v>
      </c>
      <c r="L8" s="166">
        <f t="shared" si="0"/>
        <v>126.279145368874</v>
      </c>
      <c r="M8" s="167">
        <f t="shared" si="1"/>
        <v>9.4976876057187187</v>
      </c>
    </row>
    <row r="9" spans="2:29">
      <c r="B9" s="139" t="s">
        <v>85</v>
      </c>
      <c r="C9" s="166">
        <v>22.313741922357355</v>
      </c>
      <c r="D9" s="166">
        <v>-2.5975818430231001</v>
      </c>
      <c r="E9" s="166">
        <v>1.1170516067173786</v>
      </c>
      <c r="F9" s="166">
        <v>14.527413930750654</v>
      </c>
      <c r="G9" s="166">
        <v>29.377708838969664</v>
      </c>
      <c r="H9" s="166">
        <v>27</v>
      </c>
      <c r="I9" s="166">
        <v>-34.064582312589962</v>
      </c>
      <c r="J9" s="166">
        <v>82.896543611226335</v>
      </c>
      <c r="K9" s="166">
        <v>23.545869665396999</v>
      </c>
      <c r="L9" s="166">
        <f t="shared" si="0"/>
        <v>237.74934190161747</v>
      </c>
      <c r="M9" s="167">
        <f t="shared" si="1"/>
        <v>14.480817886603138</v>
      </c>
    </row>
    <row r="10" spans="2:29">
      <c r="B10" s="139" t="s">
        <v>86</v>
      </c>
      <c r="C10" s="166">
        <v>5.1762372818353386</v>
      </c>
      <c r="D10" s="166">
        <v>5.2544712319693598</v>
      </c>
      <c r="E10" s="166">
        <v>0.6165858799516144</v>
      </c>
      <c r="F10" s="166">
        <v>4.9130643040313782</v>
      </c>
      <c r="G10" s="166">
        <v>4.4061337992260086</v>
      </c>
      <c r="H10" s="166">
        <v>2.7</v>
      </c>
      <c r="I10" s="166">
        <v>-6.3131931598421565</v>
      </c>
      <c r="J10" s="166">
        <v>5.2847081194904666</v>
      </c>
      <c r="K10" s="166">
        <v>-1.6073270734998</v>
      </c>
      <c r="L10" s="166">
        <f t="shared" si="0"/>
        <v>21.607478382948315</v>
      </c>
      <c r="M10" s="167">
        <f t="shared" si="1"/>
        <v>2.1974433908630964</v>
      </c>
    </row>
    <row r="11" spans="2:29">
      <c r="B11" s="139" t="s">
        <v>4</v>
      </c>
      <c r="C11" s="166">
        <v>-1.2778961365258912</v>
      </c>
      <c r="D11" s="166">
        <v>6.5309636744750543</v>
      </c>
      <c r="E11" s="166">
        <v>8.0437539219899268</v>
      </c>
      <c r="F11" s="166">
        <v>4.9194198840243342</v>
      </c>
      <c r="G11" s="166">
        <v>9.1704590423807417</v>
      </c>
      <c r="H11" s="166">
        <v>10.6</v>
      </c>
      <c r="I11" s="166">
        <v>1.2278421854158728</v>
      </c>
      <c r="J11" s="166">
        <v>6.8387693824230045</v>
      </c>
      <c r="K11" s="166">
        <v>3.3817363833449998</v>
      </c>
      <c r="L11" s="166">
        <f t="shared" si="0"/>
        <v>60.945465524136267</v>
      </c>
      <c r="M11" s="167">
        <f t="shared" si="1"/>
        <v>5.4300239180534504</v>
      </c>
    </row>
    <row r="12" spans="2:29">
      <c r="B12" s="144" t="s">
        <v>72</v>
      </c>
      <c r="C12" s="166">
        <v>-7.7421924278129994</v>
      </c>
      <c r="D12" s="166">
        <v>13.87536937353293</v>
      </c>
      <c r="E12" s="166">
        <v>-4.1981448223577855</v>
      </c>
      <c r="F12" s="166">
        <v>-1.0812986572511396</v>
      </c>
      <c r="G12" s="166">
        <v>9.1512121497286927</v>
      </c>
      <c r="H12" s="166">
        <v>2.8</v>
      </c>
      <c r="I12" s="166">
        <v>-26.348470162194936</v>
      </c>
      <c r="J12" s="166">
        <v>8.4374631042563273</v>
      </c>
      <c r="K12" s="166">
        <v>8.7323385127440005</v>
      </c>
      <c r="L12" s="166">
        <f t="shared" si="0"/>
        <v>-2.9877045538054716</v>
      </c>
      <c r="M12" s="167">
        <f t="shared" si="1"/>
        <v>-0.33646001533615966</v>
      </c>
    </row>
    <row r="13" spans="2:29">
      <c r="B13" s="133" t="s">
        <v>3</v>
      </c>
      <c r="C13" s="164">
        <v>0.7</v>
      </c>
      <c r="D13" s="164">
        <v>5.2</v>
      </c>
      <c r="E13" s="164">
        <v>5.6</v>
      </c>
      <c r="F13" s="164">
        <v>8</v>
      </c>
      <c r="G13" s="164">
        <v>4.5</v>
      </c>
      <c r="H13" s="164">
        <v>5.8</v>
      </c>
      <c r="I13" s="164">
        <v>-0.88902072915418395</v>
      </c>
      <c r="J13" s="164">
        <v>6.4520574215223947</v>
      </c>
      <c r="K13" s="164">
        <v>5.4825290047069997</v>
      </c>
      <c r="L13" s="164">
        <f t="shared" si="0"/>
        <v>48.658998504419912</v>
      </c>
      <c r="M13" s="165">
        <f t="shared" si="1"/>
        <v>4.5038657322018283</v>
      </c>
    </row>
    <row r="14" spans="2:29">
      <c r="B14" s="139" t="s">
        <v>73</v>
      </c>
      <c r="C14" s="166">
        <v>-2.9335121717309787</v>
      </c>
      <c r="D14" s="166">
        <v>7.6218084781966677</v>
      </c>
      <c r="E14" s="166">
        <v>8.2090964460202365</v>
      </c>
      <c r="F14" s="166">
        <v>8.7036818603758235</v>
      </c>
      <c r="G14" s="166">
        <v>6.312886361658343</v>
      </c>
      <c r="H14" s="166">
        <v>5.0999999999999996</v>
      </c>
      <c r="I14" s="166">
        <v>-5.0147689659819861</v>
      </c>
      <c r="J14" s="166">
        <v>7.8312335209804962</v>
      </c>
      <c r="K14" s="166">
        <v>7.4947387651659998</v>
      </c>
      <c r="L14" s="166">
        <f t="shared" si="0"/>
        <v>51.165998426321437</v>
      </c>
      <c r="M14" s="167">
        <f t="shared" si="1"/>
        <v>4.6982316009905656</v>
      </c>
    </row>
    <row r="15" spans="2:29">
      <c r="B15" s="139" t="s">
        <v>74</v>
      </c>
      <c r="C15" s="166">
        <v>-2.7998104851837513</v>
      </c>
      <c r="D15" s="166">
        <v>7.1786366745290708</v>
      </c>
      <c r="E15" s="166">
        <v>6.5819666792090503</v>
      </c>
      <c r="F15" s="166">
        <v>14.235564068927363</v>
      </c>
      <c r="G15" s="166">
        <v>3.7239928358958618</v>
      </c>
      <c r="H15" s="166">
        <v>7.1</v>
      </c>
      <c r="I15" s="166">
        <v>-7.3381520962746976</v>
      </c>
      <c r="J15" s="166">
        <v>10.037563768568036</v>
      </c>
      <c r="K15" s="166">
        <v>10.609435061288</v>
      </c>
      <c r="L15" s="166">
        <f t="shared" si="0"/>
        <v>58.914379040011255</v>
      </c>
      <c r="M15" s="167">
        <f t="shared" si="1"/>
        <v>5.2813550826537492</v>
      </c>
    </row>
    <row r="16" spans="2:29">
      <c r="B16" s="139" t="s">
        <v>71</v>
      </c>
      <c r="C16" s="166">
        <v>8.7698438679868929</v>
      </c>
      <c r="D16" s="166">
        <v>5.5414916131668601</v>
      </c>
      <c r="E16" s="166">
        <v>6.899763018180094</v>
      </c>
      <c r="F16" s="166">
        <v>2.3638142160163467</v>
      </c>
      <c r="G16" s="166">
        <v>6.3315544111411048</v>
      </c>
      <c r="H16" s="166">
        <v>14</v>
      </c>
      <c r="I16" s="166">
        <v>-13.995676563139348</v>
      </c>
      <c r="J16" s="166">
        <v>7.5068634479727336</v>
      </c>
      <c r="K16" s="166">
        <v>4.350335324325</v>
      </c>
      <c r="L16" s="166">
        <f t="shared" si="0"/>
        <v>46.917075016222611</v>
      </c>
      <c r="M16" s="167">
        <f t="shared" si="1"/>
        <v>4.3670927502081014</v>
      </c>
    </row>
    <row r="17" spans="2:13">
      <c r="B17" s="139" t="s">
        <v>75</v>
      </c>
      <c r="C17" s="166">
        <v>-2.6537203048560665</v>
      </c>
      <c r="D17" s="166">
        <v>2.0254855898035107</v>
      </c>
      <c r="E17" s="166">
        <v>6.4026742559474048</v>
      </c>
      <c r="F17" s="166">
        <v>13.941411875111287</v>
      </c>
      <c r="G17" s="166">
        <v>18.511031905917118</v>
      </c>
      <c r="H17" s="166">
        <v>18.600000000000001</v>
      </c>
      <c r="I17" s="166">
        <v>0.37030590849158607</v>
      </c>
      <c r="J17" s="166">
        <v>20.850153961292772</v>
      </c>
      <c r="K17" s="166">
        <v>7.2107361658969999</v>
      </c>
      <c r="L17" s="166">
        <f t="shared" si="0"/>
        <v>120.08800396821366</v>
      </c>
      <c r="M17" s="167">
        <f t="shared" si="1"/>
        <v>9.1606878283909676</v>
      </c>
    </row>
    <row r="18" spans="2:13">
      <c r="B18" s="139" t="s">
        <v>76</v>
      </c>
      <c r="C18" s="166">
        <v>2.9142033321338134</v>
      </c>
      <c r="D18" s="166">
        <v>5.1221663293414155</v>
      </c>
      <c r="E18" s="166">
        <v>5.3199669314739628</v>
      </c>
      <c r="F18" s="166">
        <v>4.4109309508141958</v>
      </c>
      <c r="G18" s="166">
        <v>3.8012012272158335</v>
      </c>
      <c r="H18" s="166">
        <v>-0.8</v>
      </c>
      <c r="I18" s="166">
        <v>5.6162458845619545</v>
      </c>
      <c r="J18" s="166">
        <v>0.89874271448979748</v>
      </c>
      <c r="K18" s="166">
        <v>1.544102472451</v>
      </c>
      <c r="L18" s="166">
        <f t="shared" si="0"/>
        <v>32.559707962107268</v>
      </c>
      <c r="M18" s="167">
        <f t="shared" si="1"/>
        <v>3.1813681255428161</v>
      </c>
    </row>
    <row r="19" spans="2:13">
      <c r="B19" s="139" t="s">
        <v>77</v>
      </c>
      <c r="C19" s="166">
        <v>2.2683765253776578</v>
      </c>
      <c r="D19" s="166">
        <v>3.5372493727443999</v>
      </c>
      <c r="E19" s="166">
        <v>1.7228986819238123</v>
      </c>
      <c r="F19" s="166">
        <v>3.5431845542748031</v>
      </c>
      <c r="G19" s="166">
        <v>2.1608838063057023</v>
      </c>
      <c r="H19" s="166">
        <v>0.9</v>
      </c>
      <c r="I19" s="166">
        <v>4.0384619385271714</v>
      </c>
      <c r="J19" s="166">
        <v>1.1086523858700792</v>
      </c>
      <c r="K19" s="166">
        <v>2.2700170347520001</v>
      </c>
      <c r="L19" s="166">
        <f t="shared" si="0"/>
        <v>23.675766624437102</v>
      </c>
      <c r="M19" s="167">
        <f t="shared" si="1"/>
        <v>2.3891283169177102</v>
      </c>
    </row>
    <row r="20" spans="2:13">
      <c r="B20" s="145" t="s">
        <v>169</v>
      </c>
      <c r="C20" s="166">
        <v>2.089317270319424</v>
      </c>
      <c r="D20" s="166">
        <v>4.6814547768581516</v>
      </c>
      <c r="E20" s="166">
        <v>6.9796574752094553</v>
      </c>
      <c r="F20" s="166">
        <v>11.107226457793097</v>
      </c>
      <c r="G20" s="166">
        <v>0.9365907710851884</v>
      </c>
      <c r="H20" s="166">
        <v>9.1303668571378171</v>
      </c>
      <c r="I20" s="166">
        <v>1.6002093463103995</v>
      </c>
      <c r="J20" s="166">
        <v>6.8958835854847189</v>
      </c>
      <c r="K20" s="166">
        <v>11.493541210588001</v>
      </c>
      <c r="L20" s="166">
        <f t="shared" si="0"/>
        <v>69.431087900699509</v>
      </c>
      <c r="M20" s="167">
        <f t="shared" si="1"/>
        <v>6.0336417755138649</v>
      </c>
    </row>
    <row r="21" spans="2:13" ht="13.5" thickBot="1">
      <c r="B21" s="148" t="s">
        <v>11</v>
      </c>
      <c r="C21" s="170">
        <v>-4.0136754901698435E-2</v>
      </c>
      <c r="D21" s="170">
        <v>4.4019862633809748</v>
      </c>
      <c r="E21" s="170">
        <v>3.4132037675763449</v>
      </c>
      <c r="F21" s="170">
        <v>8.559728507904607</v>
      </c>
      <c r="G21" s="170">
        <v>7.150765059395825</v>
      </c>
      <c r="H21" s="170">
        <v>6.6422361321101908</v>
      </c>
      <c r="I21" s="170">
        <v>-6.9163971544141329</v>
      </c>
      <c r="J21" s="170">
        <v>12.832898708451612</v>
      </c>
      <c r="K21" s="170">
        <v>7.369157606482668</v>
      </c>
      <c r="L21" s="170">
        <f t="shared" si="0"/>
        <v>50.970520018022569</v>
      </c>
      <c r="M21" s="171">
        <f t="shared" si="1"/>
        <v>4.6831797036781531</v>
      </c>
    </row>
    <row r="22" spans="2:13">
      <c r="B22" s="70" t="s">
        <v>200</v>
      </c>
    </row>
    <row r="23" spans="2:13">
      <c r="B23" s="108" t="s">
        <v>164</v>
      </c>
    </row>
    <row r="24" spans="2:13" ht="28.5" customHeight="1">
      <c r="B24" s="398" t="s">
        <v>171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</row>
  </sheetData>
  <mergeCells count="1">
    <mergeCell ref="B24:M2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3"/>
  <sheetViews>
    <sheetView showGridLines="0" workbookViewId="0">
      <selection activeCell="L5" sqref="L5"/>
    </sheetView>
  </sheetViews>
  <sheetFormatPr defaultRowHeight="12.75"/>
  <cols>
    <col min="1" max="1" width="4.7109375" style="1" customWidth="1"/>
    <col min="2" max="2" width="56.42578125" style="1" customWidth="1"/>
    <col min="3" max="13" width="9.140625" style="1"/>
    <col min="14" max="14" width="9.140625" style="1" customWidth="1"/>
    <col min="15" max="16384" width="9.140625" style="1"/>
  </cols>
  <sheetData>
    <row r="1" spans="2:12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2" ht="20.25" thickBot="1">
      <c r="B2" s="400" t="s">
        <v>202</v>
      </c>
      <c r="C2" s="400"/>
      <c r="D2" s="400"/>
      <c r="E2" s="400"/>
      <c r="F2" s="400"/>
      <c r="G2" s="400"/>
      <c r="H2" s="400"/>
      <c r="I2" s="400"/>
      <c r="J2" s="400"/>
      <c r="K2" s="400"/>
    </row>
    <row r="3" spans="2:12" ht="14.25" thickTop="1" thickBot="1">
      <c r="B3" s="70"/>
      <c r="C3" s="130"/>
      <c r="D3" s="130"/>
      <c r="E3" s="130"/>
      <c r="F3" s="130"/>
      <c r="G3" s="130"/>
      <c r="H3" s="158"/>
      <c r="I3" s="158"/>
      <c r="J3" s="158"/>
      <c r="K3" s="158" t="s">
        <v>13</v>
      </c>
    </row>
    <row r="4" spans="2:12" ht="20.25" customHeight="1">
      <c r="B4" s="159" t="s">
        <v>6</v>
      </c>
      <c r="C4" s="160">
        <v>2002</v>
      </c>
      <c r="D4" s="160">
        <v>2003</v>
      </c>
      <c r="E4" s="160">
        <v>2004</v>
      </c>
      <c r="F4" s="160">
        <v>2005</v>
      </c>
      <c r="G4" s="160">
        <v>2006</v>
      </c>
      <c r="H4" s="160">
        <v>2007</v>
      </c>
      <c r="I4" s="160">
        <v>2008</v>
      </c>
      <c r="J4" s="172">
        <v>2009</v>
      </c>
      <c r="K4" s="324">
        <v>2010</v>
      </c>
      <c r="L4" s="173">
        <v>2011</v>
      </c>
    </row>
    <row r="5" spans="2:12">
      <c r="B5" s="139" t="s">
        <v>168</v>
      </c>
      <c r="C5" s="141">
        <v>2.1464796594869027</v>
      </c>
      <c r="D5" s="141">
        <v>2.0323972987996646</v>
      </c>
      <c r="E5" s="141">
        <v>2.6390789428040033</v>
      </c>
      <c r="F5" s="141">
        <v>3.1559534420607309</v>
      </c>
      <c r="G5" s="141">
        <v>3.6325418150399735</v>
      </c>
      <c r="H5" s="141">
        <v>3.5274430269076338</v>
      </c>
      <c r="I5" s="174">
        <v>2.487447792986655</v>
      </c>
      <c r="J5" s="175">
        <v>2.328777483321208</v>
      </c>
      <c r="K5" s="175">
        <v>2.4916440837827554</v>
      </c>
      <c r="L5" s="176">
        <v>2.4246188269783802</v>
      </c>
    </row>
    <row r="6" spans="2:12">
      <c r="B6" s="139" t="s">
        <v>12</v>
      </c>
      <c r="C6" s="141">
        <v>6.5129861901464272</v>
      </c>
      <c r="D6" s="141">
        <v>5.9466500833648466</v>
      </c>
      <c r="E6" s="141">
        <v>7.2363695303644029</v>
      </c>
      <c r="F6" s="141">
        <v>7.7051571248144919</v>
      </c>
      <c r="G6" s="141">
        <v>7.7885390537868799</v>
      </c>
      <c r="H6" s="141">
        <v>10.289144874273036</v>
      </c>
      <c r="I6" s="174">
        <v>10.728808776786551</v>
      </c>
      <c r="J6" s="175">
        <v>9.4388383289434152</v>
      </c>
      <c r="K6" s="175">
        <v>11.814072612217315</v>
      </c>
      <c r="L6" s="176">
        <v>13.002020841628299</v>
      </c>
    </row>
    <row r="7" spans="2:12">
      <c r="B7" s="139" t="s">
        <v>70</v>
      </c>
      <c r="C7" s="141">
        <v>1.8041038391444095</v>
      </c>
      <c r="D7" s="141">
        <v>1.7684195012702408</v>
      </c>
      <c r="E7" s="141">
        <v>1.7993295914080818</v>
      </c>
      <c r="F7" s="141">
        <v>1.926815425506119</v>
      </c>
      <c r="G7" s="141">
        <v>1.9273392676555938</v>
      </c>
      <c r="H7" s="141">
        <v>1.9057970438657645</v>
      </c>
      <c r="I7" s="174">
        <v>1.6123158636956965</v>
      </c>
      <c r="J7" s="175">
        <v>1.4094908448949737</v>
      </c>
      <c r="K7" s="175">
        <v>1.3912706492571636</v>
      </c>
      <c r="L7" s="176">
        <v>1.5670118128745401</v>
      </c>
    </row>
    <row r="8" spans="2:12">
      <c r="B8" s="139" t="s">
        <v>4</v>
      </c>
      <c r="C8" s="141">
        <v>2.4766573571095627</v>
      </c>
      <c r="D8" s="141">
        <v>2.006796468259076</v>
      </c>
      <c r="E8" s="141">
        <v>2.599912176960876</v>
      </c>
      <c r="F8" s="141">
        <v>2.8038403480468759</v>
      </c>
      <c r="G8" s="141">
        <v>2.7270358895961304</v>
      </c>
      <c r="H8" s="141">
        <v>2.9349236772034337</v>
      </c>
      <c r="I8" s="174">
        <v>2.9081288734644222</v>
      </c>
      <c r="J8" s="175">
        <v>2.9438516121474771</v>
      </c>
      <c r="K8" s="175">
        <v>2.8807505045444382</v>
      </c>
      <c r="L8" s="176">
        <v>2.8795009012349699</v>
      </c>
    </row>
    <row r="9" spans="2:12">
      <c r="B9" s="144" t="s">
        <v>72</v>
      </c>
      <c r="C9" s="141">
        <v>0.4233648227814012</v>
      </c>
      <c r="D9" s="141">
        <v>0.54768826332016463</v>
      </c>
      <c r="E9" s="141">
        <v>0.54794119205937586</v>
      </c>
      <c r="F9" s="141">
        <v>0.46390529154335286</v>
      </c>
      <c r="G9" s="141">
        <v>0.63804717868741168</v>
      </c>
      <c r="H9" s="141">
        <v>0.59253106687559909</v>
      </c>
      <c r="I9" s="174">
        <v>0.54679738106357378</v>
      </c>
      <c r="J9" s="175">
        <v>0.49583132194164392</v>
      </c>
      <c r="K9" s="175">
        <v>0.38790296301163618</v>
      </c>
      <c r="L9" s="176">
        <v>0.35764013364786901</v>
      </c>
    </row>
    <row r="10" spans="2:12">
      <c r="B10" s="139" t="s">
        <v>73</v>
      </c>
      <c r="C10" s="141">
        <v>1.7117386668729047</v>
      </c>
      <c r="D10" s="141">
        <v>1.6331370907869718</v>
      </c>
      <c r="E10" s="141">
        <v>2.1201724649426512</v>
      </c>
      <c r="F10" s="141">
        <v>2.2890469658222403</v>
      </c>
      <c r="G10" s="141">
        <v>2.1368625229899969</v>
      </c>
      <c r="H10" s="141">
        <v>2.0182262988352182</v>
      </c>
      <c r="I10" s="174">
        <v>2.286455722279447</v>
      </c>
      <c r="J10" s="175">
        <v>2.3674020118776804</v>
      </c>
      <c r="K10" s="175">
        <v>2.2156950390856762</v>
      </c>
      <c r="L10" s="176">
        <v>2.2999999999999998</v>
      </c>
    </row>
    <row r="11" spans="2:12">
      <c r="B11" s="139" t="s">
        <v>74</v>
      </c>
      <c r="C11" s="141">
        <v>3.0194999389687962</v>
      </c>
      <c r="D11" s="141">
        <v>2.8624434086521111</v>
      </c>
      <c r="E11" s="141">
        <v>3.5978305869326759</v>
      </c>
      <c r="F11" s="141">
        <v>3.5094381709190849</v>
      </c>
      <c r="G11" s="141">
        <v>3.2977693307348726</v>
      </c>
      <c r="H11" s="141">
        <v>2.9974673328434287</v>
      </c>
      <c r="I11" s="174">
        <v>3.1533684085670508</v>
      </c>
      <c r="J11" s="175">
        <v>3.0474605508565178</v>
      </c>
      <c r="K11" s="175">
        <v>2.980005995262005</v>
      </c>
      <c r="L11" s="176">
        <v>3.0166013445534099</v>
      </c>
    </row>
    <row r="12" spans="2:12">
      <c r="B12" s="139" t="s">
        <v>71</v>
      </c>
      <c r="C12" s="141">
        <v>1.5152509536658552</v>
      </c>
      <c r="D12" s="141">
        <v>1.5903598098923464</v>
      </c>
      <c r="E12" s="141">
        <v>1.4237060561244137</v>
      </c>
      <c r="F12" s="141">
        <v>1.5400913663674756</v>
      </c>
      <c r="G12" s="141">
        <v>1.5440088249082145</v>
      </c>
      <c r="H12" s="141">
        <v>1.4283219737034523</v>
      </c>
      <c r="I12" s="174">
        <v>1.1158771885349044</v>
      </c>
      <c r="J12" s="175">
        <v>1.0469783332319187</v>
      </c>
      <c r="K12" s="175">
        <v>1.1480696337419316</v>
      </c>
      <c r="L12" s="176">
        <v>1.44943638086524</v>
      </c>
    </row>
    <row r="13" spans="2:12">
      <c r="B13" s="139" t="s">
        <v>75</v>
      </c>
      <c r="C13" s="141">
        <v>0.93914625162877641</v>
      </c>
      <c r="D13" s="141">
        <v>1.0181155072909396</v>
      </c>
      <c r="E13" s="141">
        <v>1.0977911278399797</v>
      </c>
      <c r="F13" s="141">
        <v>1.118320897299508</v>
      </c>
      <c r="G13" s="141">
        <v>1.1488667019149317</v>
      </c>
      <c r="H13" s="141">
        <v>1.1305969220702059</v>
      </c>
      <c r="I13" s="174">
        <v>1.089116992233115</v>
      </c>
      <c r="J13" s="175">
        <v>1.1324345963305569</v>
      </c>
      <c r="K13" s="175">
        <v>1.0688502685255596</v>
      </c>
      <c r="L13" s="176">
        <v>1.06251710939401</v>
      </c>
    </row>
    <row r="14" spans="2:12">
      <c r="B14" s="139" t="s">
        <v>76</v>
      </c>
      <c r="C14" s="141">
        <v>1.5889547784213516</v>
      </c>
      <c r="D14" s="141">
        <v>1.6194750882170723</v>
      </c>
      <c r="E14" s="141">
        <v>1.6319763595029988</v>
      </c>
      <c r="F14" s="141">
        <v>1.6101746735713713</v>
      </c>
      <c r="G14" s="141">
        <v>1.5641684951329995</v>
      </c>
      <c r="H14" s="141">
        <v>1.5509976431165438</v>
      </c>
      <c r="I14" s="174">
        <v>1.5086544433949622</v>
      </c>
      <c r="J14" s="175">
        <v>1.4825650961226038</v>
      </c>
      <c r="K14" s="175">
        <v>1.4583418808844337</v>
      </c>
      <c r="L14" s="176">
        <v>1.45642904157457</v>
      </c>
    </row>
    <row r="15" spans="2:12">
      <c r="B15" s="139" t="s">
        <v>77</v>
      </c>
      <c r="C15" s="141">
        <v>1.5933039761680658</v>
      </c>
      <c r="D15" s="141">
        <v>1.7212471214062592</v>
      </c>
      <c r="E15" s="141">
        <v>1.7839313403823134</v>
      </c>
      <c r="F15" s="141">
        <v>1.8628345010197525</v>
      </c>
      <c r="G15" s="141">
        <v>1.8395759290026645</v>
      </c>
      <c r="H15" s="141">
        <v>1.9176437615701474</v>
      </c>
      <c r="I15" s="174">
        <v>1.8739714671306502</v>
      </c>
      <c r="J15" s="175">
        <v>1.8230323737927363</v>
      </c>
      <c r="K15" s="175">
        <v>1.9085266169181703</v>
      </c>
      <c r="L15" s="176">
        <v>1.8971240229567701</v>
      </c>
    </row>
    <row r="16" spans="2:12">
      <c r="B16" s="145" t="s">
        <v>169</v>
      </c>
      <c r="C16" s="177">
        <v>1.3330013252057298</v>
      </c>
      <c r="D16" s="177">
        <v>1.3505566428639861</v>
      </c>
      <c r="E16" s="177">
        <v>1.4268456683796731</v>
      </c>
      <c r="F16" s="177">
        <v>1.3460074896203176</v>
      </c>
      <c r="G16" s="177">
        <v>1.521421867311372</v>
      </c>
      <c r="H16" s="177">
        <v>1.6376351233113287</v>
      </c>
      <c r="I16" s="178">
        <v>1.7676010828928153</v>
      </c>
      <c r="J16" s="179">
        <v>1.6788188526236738</v>
      </c>
      <c r="K16" s="179">
        <v>1.6751911842116756</v>
      </c>
      <c r="L16" s="180">
        <v>1.8</v>
      </c>
    </row>
    <row r="17" spans="2:12" ht="13.5" thickBot="1">
      <c r="B17" s="169" t="s">
        <v>11</v>
      </c>
      <c r="C17" s="181">
        <v>1.7425664019057288</v>
      </c>
      <c r="D17" s="181">
        <v>1.7260818587894544</v>
      </c>
      <c r="E17" s="181">
        <v>1.9496894088944561</v>
      </c>
      <c r="F17" s="181">
        <v>2.0546866394424192</v>
      </c>
      <c r="G17" s="181">
        <v>2.0961663107717654</v>
      </c>
      <c r="H17" s="181">
        <v>2.1174434881189241</v>
      </c>
      <c r="I17" s="182">
        <v>2.1510971109864507</v>
      </c>
      <c r="J17" s="183">
        <v>1.9389543359791013</v>
      </c>
      <c r="K17" s="183">
        <v>2.091830118378323</v>
      </c>
      <c r="L17" s="184">
        <v>2.3282286485037802</v>
      </c>
    </row>
    <row r="18" spans="2:12">
      <c r="B18" s="70" t="s">
        <v>200</v>
      </c>
      <c r="C18" s="130"/>
      <c r="D18" s="130"/>
      <c r="E18" s="70"/>
      <c r="F18" s="130"/>
      <c r="G18" s="130"/>
      <c r="H18" s="130"/>
      <c r="I18" s="70"/>
      <c r="J18" s="70"/>
      <c r="K18" s="70"/>
    </row>
    <row r="19" spans="2:12">
      <c r="B19" s="108" t="s">
        <v>164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2:12" ht="39.75" customHeight="1">
      <c r="B20" s="401" t="s">
        <v>170</v>
      </c>
      <c r="C20" s="401"/>
      <c r="D20" s="401"/>
      <c r="E20" s="401"/>
      <c r="F20" s="401"/>
      <c r="G20" s="401"/>
      <c r="H20" s="401"/>
      <c r="I20" s="401"/>
      <c r="J20" s="401"/>
      <c r="K20" s="401"/>
    </row>
    <row r="21" spans="2:12"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2:12"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2:12">
      <c r="B23" s="70"/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2">
    <mergeCell ref="B2:K2"/>
    <mergeCell ref="B20:K20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"/>
  <sheetViews>
    <sheetView workbookViewId="0">
      <selection activeCell="G38" sqref="G38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44"/>
  <sheetViews>
    <sheetView showGridLines="0" zoomScale="90" zoomScaleNormal="90" workbookViewId="0">
      <selection activeCell="B2" sqref="B2:L2"/>
    </sheetView>
  </sheetViews>
  <sheetFormatPr defaultRowHeight="12.75"/>
  <cols>
    <col min="1" max="1" width="4.7109375" style="1" customWidth="1"/>
    <col min="2" max="2" width="22.140625" style="1" customWidth="1"/>
    <col min="3" max="3" width="10.7109375" style="1" customWidth="1"/>
    <col min="4" max="4" width="11" style="1" customWidth="1"/>
    <col min="5" max="5" width="10.5703125" style="1" customWidth="1"/>
    <col min="6" max="6" width="10.85546875" style="1" customWidth="1"/>
    <col min="7" max="7" width="10.5703125" style="1" customWidth="1"/>
    <col min="8" max="8" width="10.7109375" style="1" customWidth="1"/>
    <col min="9" max="10" width="10.5703125" style="1" customWidth="1"/>
    <col min="11" max="11" width="11.42578125" style="1" customWidth="1"/>
    <col min="12" max="12" width="13.5703125" style="1" customWidth="1"/>
    <col min="13" max="13" width="9.140625" style="1"/>
    <col min="14" max="14" width="19.7109375" style="1" customWidth="1"/>
    <col min="15" max="16384" width="9.140625" style="1"/>
  </cols>
  <sheetData>
    <row r="1" spans="2: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25" ht="18" thickBot="1">
      <c r="B2" s="399" t="s">
        <v>185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2:25" ht="14.25" thickTop="1" thickBot="1">
      <c r="B3" s="129"/>
      <c r="C3" s="70"/>
      <c r="D3" s="185"/>
      <c r="E3" s="186"/>
      <c r="F3" s="185"/>
      <c r="G3" s="70"/>
      <c r="H3" s="108"/>
      <c r="I3" s="70"/>
      <c r="J3" s="70"/>
      <c r="K3" s="70"/>
      <c r="L3" s="70"/>
    </row>
    <row r="4" spans="2:25" ht="12.75" customHeight="1">
      <c r="B4" s="402" t="s">
        <v>37</v>
      </c>
      <c r="C4" s="404" t="s">
        <v>186</v>
      </c>
      <c r="D4" s="405"/>
      <c r="E4" s="405"/>
      <c r="F4" s="405"/>
      <c r="G4" s="405"/>
      <c r="H4" s="405"/>
      <c r="I4" s="405"/>
      <c r="J4" s="405"/>
      <c r="K4" s="405"/>
      <c r="L4" s="406"/>
    </row>
    <row r="5" spans="2:25" ht="24" customHeight="1">
      <c r="B5" s="403"/>
      <c r="C5" s="187">
        <v>2002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8">
        <v>2008</v>
      </c>
      <c r="J5" s="188">
        <v>2009</v>
      </c>
      <c r="K5" s="188">
        <v>2010</v>
      </c>
      <c r="L5" s="189">
        <v>2011</v>
      </c>
      <c r="N5"/>
      <c r="O5"/>
      <c r="P5"/>
      <c r="Q5"/>
      <c r="R5"/>
      <c r="S5"/>
      <c r="T5"/>
      <c r="U5"/>
      <c r="V5"/>
      <c r="W5"/>
      <c r="X5"/>
      <c r="Y5"/>
    </row>
    <row r="6" spans="2:25" ht="3" customHeight="1">
      <c r="B6" s="190"/>
      <c r="C6" s="191"/>
      <c r="D6" s="191"/>
      <c r="E6" s="191"/>
      <c r="F6" s="191"/>
      <c r="G6" s="191"/>
      <c r="H6" s="191"/>
      <c r="I6" s="192"/>
      <c r="J6" s="192"/>
      <c r="K6" s="192"/>
      <c r="L6" s="193"/>
      <c r="N6"/>
      <c r="O6"/>
      <c r="P6"/>
      <c r="Q6"/>
      <c r="R6"/>
      <c r="S6"/>
      <c r="T6"/>
      <c r="U6"/>
      <c r="V6"/>
      <c r="W6"/>
      <c r="X6"/>
      <c r="Y6"/>
    </row>
    <row r="7" spans="2:25">
      <c r="B7" s="194" t="s">
        <v>38</v>
      </c>
      <c r="C7" s="342">
        <v>1477.8217690000001</v>
      </c>
      <c r="D7" s="342">
        <v>1699.9476939999997</v>
      </c>
      <c r="E7" s="342">
        <v>1941.4983580000003</v>
      </c>
      <c r="F7" s="342">
        <v>2147.2392920000002</v>
      </c>
      <c r="G7" s="342">
        <v>2369.4835461749994</v>
      </c>
      <c r="H7" s="342">
        <v>2661.344525</v>
      </c>
      <c r="I7" s="343">
        <v>3032.2034904109173</v>
      </c>
      <c r="J7" s="343">
        <v>3239.4040529999997</v>
      </c>
      <c r="K7" s="343">
        <v>3770.0848715800003</v>
      </c>
      <c r="L7" s="344">
        <v>4143.0133365444481</v>
      </c>
      <c r="N7"/>
      <c r="O7"/>
      <c r="P7"/>
      <c r="Q7"/>
      <c r="R7"/>
      <c r="S7"/>
      <c r="T7"/>
      <c r="U7"/>
      <c r="V7"/>
      <c r="W7"/>
      <c r="X7"/>
      <c r="Y7"/>
    </row>
    <row r="8" spans="2:25" ht="3.75" customHeight="1">
      <c r="B8" s="196"/>
      <c r="C8" s="345"/>
      <c r="D8" s="345"/>
      <c r="E8" s="345"/>
      <c r="F8" s="345"/>
      <c r="G8" s="346"/>
      <c r="H8" s="346"/>
      <c r="I8" s="347"/>
      <c r="J8" s="347"/>
      <c r="K8" s="347"/>
      <c r="L8" s="348"/>
      <c r="N8"/>
      <c r="O8"/>
      <c r="P8"/>
      <c r="Q8"/>
      <c r="R8"/>
      <c r="S8"/>
      <c r="T8"/>
      <c r="U8"/>
      <c r="V8"/>
      <c r="W8"/>
      <c r="X8"/>
      <c r="Y8"/>
    </row>
    <row r="9" spans="2:25">
      <c r="B9" s="194" t="s">
        <v>39</v>
      </c>
      <c r="C9" s="342">
        <v>69.309957194658722</v>
      </c>
      <c r="D9" s="342">
        <v>81.199580551715442</v>
      </c>
      <c r="E9" s="342">
        <v>96.012340522937023</v>
      </c>
      <c r="F9" s="342">
        <v>106.44170962748318</v>
      </c>
      <c r="G9" s="342">
        <v>119.99342905900617</v>
      </c>
      <c r="H9" s="342">
        <v>133.57839094214384</v>
      </c>
      <c r="I9" s="349">
        <v>154.70343293977444</v>
      </c>
      <c r="J9" s="349">
        <v>163.20795598764036</v>
      </c>
      <c r="K9" s="349">
        <v>201.51074774114213</v>
      </c>
      <c r="L9" s="350">
        <v>223.53789979169539</v>
      </c>
      <c r="N9"/>
      <c r="O9"/>
      <c r="P9"/>
      <c r="Q9"/>
      <c r="R9"/>
      <c r="S9"/>
      <c r="T9"/>
      <c r="U9"/>
      <c r="V9"/>
      <c r="W9"/>
      <c r="X9"/>
      <c r="Y9"/>
    </row>
    <row r="10" spans="2:25">
      <c r="B10" s="197" t="s">
        <v>40</v>
      </c>
      <c r="C10" s="351">
        <v>7.7798799955214681</v>
      </c>
      <c r="D10" s="351">
        <v>9.7508184570243124</v>
      </c>
      <c r="E10" s="351">
        <v>11.260423599214082</v>
      </c>
      <c r="F10" s="351">
        <v>12.884046907659476</v>
      </c>
      <c r="G10" s="346">
        <v>13.107441309728395</v>
      </c>
      <c r="H10" s="346">
        <v>15.002734093723085</v>
      </c>
      <c r="I10" s="347">
        <v>17.887799179368983</v>
      </c>
      <c r="J10" s="347">
        <v>20.236193702255999</v>
      </c>
      <c r="K10" s="347">
        <v>23.560643724358872</v>
      </c>
      <c r="L10" s="348">
        <v>27.839144147655723</v>
      </c>
      <c r="N10"/>
      <c r="O10"/>
      <c r="P10"/>
      <c r="Q10"/>
      <c r="R10"/>
      <c r="S10"/>
      <c r="T10"/>
      <c r="U10"/>
      <c r="V10"/>
      <c r="W10"/>
      <c r="X10"/>
      <c r="Y10"/>
    </row>
    <row r="11" spans="2:25">
      <c r="B11" s="197" t="s">
        <v>41</v>
      </c>
      <c r="C11" s="351">
        <v>2.8684513796630347</v>
      </c>
      <c r="D11" s="351">
        <v>3.3047705450150557</v>
      </c>
      <c r="E11" s="351">
        <v>3.940315407474646</v>
      </c>
      <c r="F11" s="351">
        <v>4.4829195777738402</v>
      </c>
      <c r="G11" s="346">
        <v>4.8346202756179784</v>
      </c>
      <c r="H11" s="346">
        <v>5.7605010304153641</v>
      </c>
      <c r="I11" s="347">
        <v>6.7301081022093507</v>
      </c>
      <c r="J11" s="347">
        <v>7.3864362816487477</v>
      </c>
      <c r="K11" s="347">
        <v>8.4765147114146764</v>
      </c>
      <c r="L11" s="348">
        <v>8.7943616368356174</v>
      </c>
      <c r="N11"/>
      <c r="O11"/>
      <c r="P11"/>
      <c r="Q11"/>
      <c r="R11"/>
      <c r="S11"/>
      <c r="T11"/>
      <c r="U11"/>
      <c r="V11"/>
      <c r="W11"/>
      <c r="X11"/>
      <c r="Y11"/>
    </row>
    <row r="12" spans="2:25">
      <c r="B12" s="197" t="s">
        <v>42</v>
      </c>
      <c r="C12" s="351">
        <v>21.791161866053525</v>
      </c>
      <c r="D12" s="351">
        <v>24.977170312822643</v>
      </c>
      <c r="E12" s="351">
        <v>30.31373490101765</v>
      </c>
      <c r="F12" s="351">
        <v>33.352136781045722</v>
      </c>
      <c r="G12" s="346">
        <v>39.156902180545352</v>
      </c>
      <c r="H12" s="346">
        <v>42.02321841375997</v>
      </c>
      <c r="I12" s="347">
        <v>46.822568612306526</v>
      </c>
      <c r="J12" s="347">
        <v>49.614250548044353</v>
      </c>
      <c r="K12" s="347">
        <v>59.779291832076538</v>
      </c>
      <c r="L12" s="348">
        <v>64.555403727339566</v>
      </c>
      <c r="N12"/>
      <c r="O12"/>
      <c r="P12"/>
      <c r="Q12"/>
      <c r="R12"/>
      <c r="S12"/>
      <c r="T12"/>
      <c r="U12"/>
      <c r="V12"/>
      <c r="W12"/>
      <c r="X12"/>
      <c r="Y12"/>
    </row>
    <row r="13" spans="2:25">
      <c r="B13" s="197" t="s">
        <v>43</v>
      </c>
      <c r="C13" s="351">
        <v>2.3126461467504678</v>
      </c>
      <c r="D13" s="351">
        <v>2.7370030864137305</v>
      </c>
      <c r="E13" s="351">
        <v>2.8110791991923341</v>
      </c>
      <c r="F13" s="351">
        <v>3.1792871365869724</v>
      </c>
      <c r="G13" s="346">
        <v>3.660083099731164</v>
      </c>
      <c r="H13" s="346">
        <v>4.1685985602744235</v>
      </c>
      <c r="I13" s="347">
        <v>4.889300532485243</v>
      </c>
      <c r="J13" s="347">
        <v>5.5934910594538163</v>
      </c>
      <c r="K13" s="347">
        <v>6.340601260526272</v>
      </c>
      <c r="L13" s="348">
        <v>6.9511899695237478</v>
      </c>
      <c r="N13"/>
      <c r="O13"/>
      <c r="P13"/>
      <c r="Q13"/>
      <c r="R13"/>
      <c r="S13"/>
      <c r="T13"/>
      <c r="U13"/>
      <c r="V13"/>
      <c r="W13"/>
      <c r="X13"/>
      <c r="Y13"/>
    </row>
    <row r="14" spans="2:25">
      <c r="B14" s="197" t="s">
        <v>44</v>
      </c>
      <c r="C14" s="351">
        <v>25.659110881739498</v>
      </c>
      <c r="D14" s="351">
        <v>29.754564629297938</v>
      </c>
      <c r="E14" s="351">
        <v>35.562845855275597</v>
      </c>
      <c r="F14" s="351">
        <v>39.121138167951912</v>
      </c>
      <c r="G14" s="346">
        <v>44.369675078728136</v>
      </c>
      <c r="H14" s="346">
        <v>49.507143969354907</v>
      </c>
      <c r="I14" s="347">
        <v>58.51855688436661</v>
      </c>
      <c r="J14" s="347">
        <v>58.401829650421206</v>
      </c>
      <c r="K14" s="347">
        <v>77.847596508898519</v>
      </c>
      <c r="L14" s="348">
        <v>88.370609611882429</v>
      </c>
      <c r="N14"/>
      <c r="O14"/>
      <c r="P14"/>
      <c r="Q14"/>
      <c r="R14"/>
      <c r="S14"/>
      <c r="T14"/>
      <c r="U14"/>
      <c r="V14"/>
      <c r="W14"/>
      <c r="X14"/>
      <c r="Y14"/>
    </row>
    <row r="15" spans="2:25">
      <c r="B15" s="197" t="s">
        <v>45</v>
      </c>
      <c r="C15" s="351">
        <v>3.2915341220750229</v>
      </c>
      <c r="D15" s="351">
        <v>3.4341066767398956</v>
      </c>
      <c r="E15" s="351">
        <v>3.8461260513133508</v>
      </c>
      <c r="F15" s="351">
        <v>4.3612553075045772</v>
      </c>
      <c r="G15" s="346">
        <v>5.2600169577284586</v>
      </c>
      <c r="H15" s="346">
        <v>6.0221315177227863</v>
      </c>
      <c r="I15" s="347">
        <v>6.7648338332133875</v>
      </c>
      <c r="J15" s="347">
        <v>7.4043891448517822</v>
      </c>
      <c r="K15" s="347">
        <v>8.2659646630118697</v>
      </c>
      <c r="L15" s="348">
        <v>8.968031818033424</v>
      </c>
      <c r="N15"/>
      <c r="O15"/>
      <c r="P15"/>
      <c r="Q15"/>
      <c r="R15"/>
      <c r="S15"/>
      <c r="T15"/>
      <c r="U15"/>
      <c r="V15"/>
      <c r="W15"/>
      <c r="X15"/>
      <c r="Y15"/>
    </row>
    <row r="16" spans="2:25">
      <c r="B16" s="197" t="s">
        <v>46</v>
      </c>
      <c r="C16" s="351">
        <v>5.6071728028557164</v>
      </c>
      <c r="D16" s="351">
        <v>7.2411468444018547</v>
      </c>
      <c r="E16" s="351">
        <v>8.2778155094493702</v>
      </c>
      <c r="F16" s="351">
        <v>9.060925748960674</v>
      </c>
      <c r="G16" s="346">
        <v>9.6046901569266936</v>
      </c>
      <c r="H16" s="346">
        <v>11.094063356893324</v>
      </c>
      <c r="I16" s="347">
        <v>13.09026579582434</v>
      </c>
      <c r="J16" s="347">
        <v>14.571365600964464</v>
      </c>
      <c r="K16" s="347">
        <v>17.240135040855371</v>
      </c>
      <c r="L16" s="348">
        <v>18.059158880424821</v>
      </c>
      <c r="N16"/>
      <c r="O16"/>
      <c r="P16"/>
      <c r="Q16"/>
      <c r="R16"/>
      <c r="S16"/>
      <c r="T16"/>
      <c r="U16"/>
      <c r="V16"/>
      <c r="W16"/>
      <c r="X16"/>
      <c r="Y16"/>
    </row>
    <row r="17" spans="2:25">
      <c r="B17" s="194" t="s">
        <v>47</v>
      </c>
      <c r="C17" s="342">
        <v>191.59160299436607</v>
      </c>
      <c r="D17" s="342">
        <v>217.03742609742562</v>
      </c>
      <c r="E17" s="342">
        <v>247.04251184511509</v>
      </c>
      <c r="F17" s="342">
        <v>280.54505473869074</v>
      </c>
      <c r="G17" s="342">
        <v>311.10405380649655</v>
      </c>
      <c r="H17" s="342">
        <v>347.79704103903128</v>
      </c>
      <c r="I17" s="349">
        <v>397.49982723455986</v>
      </c>
      <c r="J17" s="349">
        <v>437.71972975317129</v>
      </c>
      <c r="K17" s="349">
        <v>507.50160663210056</v>
      </c>
      <c r="L17" s="350">
        <v>555.3253282153056</v>
      </c>
      <c r="N17"/>
      <c r="O17"/>
      <c r="P17"/>
      <c r="Q17"/>
      <c r="R17"/>
      <c r="S17"/>
      <c r="T17"/>
      <c r="U17"/>
      <c r="V17"/>
      <c r="W17"/>
      <c r="X17"/>
      <c r="Y17"/>
    </row>
    <row r="18" spans="2:25">
      <c r="B18" s="197" t="s">
        <v>48</v>
      </c>
      <c r="C18" s="351">
        <v>15.448774487653456</v>
      </c>
      <c r="D18" s="351">
        <v>18.483299707142155</v>
      </c>
      <c r="E18" s="351">
        <v>21.60457700471639</v>
      </c>
      <c r="F18" s="351">
        <v>25.334590833443222</v>
      </c>
      <c r="G18" s="346">
        <v>28.620245888943369</v>
      </c>
      <c r="H18" s="346">
        <v>31.60602636873082</v>
      </c>
      <c r="I18" s="347">
        <v>38.48600972602771</v>
      </c>
      <c r="J18" s="347">
        <v>39.854676632198988</v>
      </c>
      <c r="K18" s="347">
        <v>45.255942455898271</v>
      </c>
      <c r="L18" s="348">
        <v>52.18720393699207</v>
      </c>
      <c r="N18"/>
      <c r="O18"/>
      <c r="P18"/>
      <c r="Q18"/>
      <c r="R18"/>
      <c r="S18"/>
      <c r="T18"/>
      <c r="U18"/>
      <c r="V18"/>
      <c r="W18"/>
      <c r="X18"/>
      <c r="Y18"/>
    </row>
    <row r="19" spans="2:25">
      <c r="B19" s="197" t="s">
        <v>49</v>
      </c>
      <c r="C19" s="351">
        <v>7.4251093295305308</v>
      </c>
      <c r="D19" s="351">
        <v>8.7770441670246981</v>
      </c>
      <c r="E19" s="351">
        <v>9.8167349182850412</v>
      </c>
      <c r="F19" s="351">
        <v>11.129201027092508</v>
      </c>
      <c r="G19" s="346">
        <v>12.788464720484315</v>
      </c>
      <c r="H19" s="346">
        <v>14.135869660837047</v>
      </c>
      <c r="I19" s="347">
        <v>16.760272081974112</v>
      </c>
      <c r="J19" s="347">
        <v>19.032665022865512</v>
      </c>
      <c r="K19" s="347">
        <v>22.060161219370048</v>
      </c>
      <c r="L19" s="348">
        <v>24.606833118103822</v>
      </c>
      <c r="N19"/>
      <c r="O19"/>
      <c r="P19"/>
      <c r="Q19"/>
      <c r="R19"/>
      <c r="S19"/>
      <c r="T19"/>
      <c r="U19"/>
      <c r="V19"/>
      <c r="W19"/>
      <c r="X19"/>
      <c r="Y19"/>
    </row>
    <row r="20" spans="2:25">
      <c r="B20" s="197" t="s">
        <v>50</v>
      </c>
      <c r="C20" s="351">
        <v>28.896188091630179</v>
      </c>
      <c r="D20" s="351">
        <v>32.565453554511521</v>
      </c>
      <c r="E20" s="351">
        <v>36.866273414688727</v>
      </c>
      <c r="F20" s="351">
        <v>40.935247566639895</v>
      </c>
      <c r="G20" s="346">
        <v>46.303057506169516</v>
      </c>
      <c r="H20" s="346">
        <v>50.331383303337134</v>
      </c>
      <c r="I20" s="347">
        <v>60.098877388634115</v>
      </c>
      <c r="J20" s="347">
        <v>65.703760570835783</v>
      </c>
      <c r="K20" s="347">
        <v>77.865414730080388</v>
      </c>
      <c r="L20" s="348">
        <v>87.982450259598622</v>
      </c>
      <c r="N20"/>
      <c r="O20"/>
      <c r="P20"/>
      <c r="Q20"/>
      <c r="R20"/>
      <c r="S20"/>
      <c r="T20"/>
      <c r="U20"/>
      <c r="V20"/>
      <c r="W20"/>
      <c r="X20"/>
      <c r="Y20"/>
    </row>
    <row r="21" spans="2:25">
      <c r="B21" s="197" t="s">
        <v>51</v>
      </c>
      <c r="C21" s="351">
        <v>12.197553738627956</v>
      </c>
      <c r="D21" s="351">
        <v>13.515094978479517</v>
      </c>
      <c r="E21" s="351">
        <v>15.58045460046479</v>
      </c>
      <c r="F21" s="351">
        <v>17.869515909558462</v>
      </c>
      <c r="G21" s="346">
        <v>20.554621383080491</v>
      </c>
      <c r="H21" s="346">
        <v>22.925563054039625</v>
      </c>
      <c r="I21" s="347">
        <v>25.4814487404693</v>
      </c>
      <c r="J21" s="347">
        <v>27.9049886546</v>
      </c>
      <c r="K21" s="347">
        <v>32.33889471466027</v>
      </c>
      <c r="L21" s="348">
        <v>36.103201634634502</v>
      </c>
      <c r="N21"/>
      <c r="O21"/>
      <c r="P21"/>
      <c r="Q21"/>
      <c r="R21"/>
      <c r="S21"/>
      <c r="T21"/>
      <c r="U21"/>
      <c r="V21"/>
      <c r="W21"/>
      <c r="X21"/>
      <c r="Y21"/>
    </row>
    <row r="22" spans="2:25">
      <c r="B22" s="197" t="s">
        <v>52</v>
      </c>
      <c r="C22" s="351">
        <v>12.433902136784226</v>
      </c>
      <c r="D22" s="351">
        <v>14.157834219249253</v>
      </c>
      <c r="E22" s="351">
        <v>15.022398848730546</v>
      </c>
      <c r="F22" s="351">
        <v>16.868638457138342</v>
      </c>
      <c r="G22" s="346">
        <v>19.951314803695361</v>
      </c>
      <c r="H22" s="346">
        <v>22.201750121044178</v>
      </c>
      <c r="I22" s="347">
        <v>25.696641027215165</v>
      </c>
      <c r="J22" s="347">
        <v>28.718598466364238</v>
      </c>
      <c r="K22" s="347">
        <v>31.947058518156101</v>
      </c>
      <c r="L22" s="348">
        <v>35.443831518002995</v>
      </c>
      <c r="N22"/>
      <c r="O22"/>
      <c r="P22"/>
      <c r="Q22"/>
      <c r="R22"/>
      <c r="S22"/>
      <c r="T22"/>
      <c r="U22"/>
      <c r="V22"/>
      <c r="W22"/>
      <c r="X22"/>
      <c r="Y22"/>
    </row>
    <row r="23" spans="2:25">
      <c r="B23" s="197" t="s">
        <v>53</v>
      </c>
      <c r="C23" s="351">
        <v>35.251387496749132</v>
      </c>
      <c r="D23" s="351">
        <v>39.308429406872563</v>
      </c>
      <c r="E23" s="351">
        <v>44.010904691031683</v>
      </c>
      <c r="F23" s="351">
        <v>49.921744141675617</v>
      </c>
      <c r="G23" s="346">
        <v>55.49334231337842</v>
      </c>
      <c r="H23" s="346">
        <v>62.255687131330909</v>
      </c>
      <c r="I23" s="347">
        <v>70.440858790804</v>
      </c>
      <c r="J23" s="347">
        <v>78.428308142291272</v>
      </c>
      <c r="K23" s="347">
        <v>95.186714089158471</v>
      </c>
      <c r="L23" s="348">
        <v>104.39398036576719</v>
      </c>
      <c r="N23"/>
      <c r="O23"/>
      <c r="P23"/>
      <c r="Q23"/>
      <c r="R23"/>
      <c r="S23"/>
      <c r="T23"/>
      <c r="U23"/>
      <c r="V23"/>
      <c r="W23"/>
      <c r="X23"/>
      <c r="Y23"/>
    </row>
    <row r="24" spans="2:25">
      <c r="B24" s="197" t="s">
        <v>54</v>
      </c>
      <c r="C24" s="351">
        <v>9.8124007984738206</v>
      </c>
      <c r="D24" s="351">
        <v>11.209510864300791</v>
      </c>
      <c r="E24" s="351">
        <v>12.890511364153104</v>
      </c>
      <c r="F24" s="351">
        <v>14.139345688260697</v>
      </c>
      <c r="G24" s="346">
        <v>15.748037077509251</v>
      </c>
      <c r="H24" s="346">
        <v>17.79322669007059</v>
      </c>
      <c r="I24" s="347">
        <v>19.476860672063282</v>
      </c>
      <c r="J24" s="347">
        <v>21.234950634015323</v>
      </c>
      <c r="K24" s="347">
        <v>24.574808011911408</v>
      </c>
      <c r="L24" s="348">
        <v>28.540303893069058</v>
      </c>
      <c r="N24"/>
      <c r="O24"/>
      <c r="P24"/>
      <c r="Q24"/>
      <c r="R24"/>
      <c r="S24"/>
      <c r="T24"/>
      <c r="U24"/>
      <c r="V24"/>
      <c r="W24"/>
      <c r="X24"/>
      <c r="Y24"/>
    </row>
    <row r="25" spans="2:25">
      <c r="B25" s="197" t="s">
        <v>55</v>
      </c>
      <c r="C25" s="351">
        <v>9.4544442137728719</v>
      </c>
      <c r="D25" s="351">
        <v>10.87383490517678</v>
      </c>
      <c r="E25" s="351">
        <v>12.167429270744089</v>
      </c>
      <c r="F25" s="351">
        <v>13.42743659631928</v>
      </c>
      <c r="G25" s="346">
        <v>15.124269359430524</v>
      </c>
      <c r="H25" s="346">
        <v>16.895690702727272</v>
      </c>
      <c r="I25" s="347">
        <v>19.551802610905202</v>
      </c>
      <c r="J25" s="347">
        <v>19.767110931433518</v>
      </c>
      <c r="K25" s="347">
        <v>23.932155328499118</v>
      </c>
      <c r="L25" s="348">
        <v>26.198908343908766</v>
      </c>
      <c r="N25"/>
      <c r="O25"/>
      <c r="P25"/>
      <c r="Q25"/>
      <c r="R25"/>
      <c r="S25"/>
      <c r="T25"/>
      <c r="U25"/>
      <c r="V25"/>
      <c r="W25"/>
      <c r="X25"/>
      <c r="Y25"/>
    </row>
    <row r="26" spans="2:25">
      <c r="B26" s="197" t="s">
        <v>56</v>
      </c>
      <c r="C26" s="351">
        <v>60.671842701143902</v>
      </c>
      <c r="D26" s="351">
        <v>68.146924294668338</v>
      </c>
      <c r="E26" s="351">
        <v>79.083227732300699</v>
      </c>
      <c r="F26" s="351">
        <v>90.919334518562749</v>
      </c>
      <c r="G26" s="346">
        <v>96.520700753805315</v>
      </c>
      <c r="H26" s="346">
        <v>109.65184400691373</v>
      </c>
      <c r="I26" s="347">
        <v>121.50705619646698</v>
      </c>
      <c r="J26" s="347">
        <v>137.07467069856665</v>
      </c>
      <c r="K26" s="347">
        <v>154.34045756436652</v>
      </c>
      <c r="L26" s="348">
        <v>159.86861514522855</v>
      </c>
      <c r="N26"/>
      <c r="O26"/>
      <c r="P26"/>
      <c r="Q26"/>
      <c r="R26"/>
      <c r="S26"/>
      <c r="T26"/>
      <c r="U26"/>
      <c r="V26"/>
      <c r="W26"/>
      <c r="X26"/>
      <c r="Y26"/>
    </row>
    <row r="27" spans="2:25">
      <c r="B27" s="194" t="s">
        <v>57</v>
      </c>
      <c r="C27" s="342">
        <v>837.64586793375076</v>
      </c>
      <c r="D27" s="342">
        <v>947.74838103083493</v>
      </c>
      <c r="E27" s="342">
        <v>1083.9747461444781</v>
      </c>
      <c r="F27" s="342">
        <v>1213.8634080715105</v>
      </c>
      <c r="G27" s="342">
        <v>1345.5132640699735</v>
      </c>
      <c r="H27" s="342">
        <v>1501.1849224154544</v>
      </c>
      <c r="I27" s="349">
        <v>1698.5882258258318</v>
      </c>
      <c r="J27" s="349">
        <v>1792.0493853375726</v>
      </c>
      <c r="K27" s="349">
        <v>2088.2214596212125</v>
      </c>
      <c r="L27" s="350">
        <v>2295.6904289943977</v>
      </c>
      <c r="N27"/>
      <c r="O27"/>
      <c r="P27"/>
      <c r="Q27"/>
      <c r="R27"/>
      <c r="S27"/>
      <c r="T27"/>
      <c r="U27"/>
      <c r="V27"/>
      <c r="W27"/>
      <c r="X27"/>
      <c r="Y27"/>
    </row>
    <row r="28" spans="2:25">
      <c r="B28" s="197" t="s">
        <v>58</v>
      </c>
      <c r="C28" s="351">
        <v>127.78190719729001</v>
      </c>
      <c r="D28" s="351">
        <v>148.82278791887126</v>
      </c>
      <c r="E28" s="351">
        <v>177.32481618007304</v>
      </c>
      <c r="F28" s="351">
        <v>192.63925612612871</v>
      </c>
      <c r="G28" s="346">
        <v>214.75397696263087</v>
      </c>
      <c r="H28" s="346">
        <v>241.29305367816161</v>
      </c>
      <c r="I28" s="347">
        <v>282.52074512785236</v>
      </c>
      <c r="J28" s="347">
        <v>287.05474763692911</v>
      </c>
      <c r="K28" s="347">
        <v>351.38090510292687</v>
      </c>
      <c r="L28" s="348">
        <v>386.15562230804142</v>
      </c>
      <c r="N28"/>
      <c r="O28"/>
      <c r="P28"/>
      <c r="Q28"/>
      <c r="R28"/>
      <c r="S28"/>
      <c r="T28"/>
      <c r="U28"/>
      <c r="V28"/>
      <c r="W28"/>
      <c r="X28"/>
      <c r="Y28"/>
    </row>
    <row r="29" spans="2:25">
      <c r="B29" s="194" t="s">
        <v>32</v>
      </c>
      <c r="C29" s="342">
        <v>26.756050051030151</v>
      </c>
      <c r="D29" s="342">
        <v>31.063717122584688</v>
      </c>
      <c r="E29" s="342">
        <v>40.217397436721804</v>
      </c>
      <c r="F29" s="342">
        <v>47.222578871141259</v>
      </c>
      <c r="G29" s="342">
        <v>52.777543943335509</v>
      </c>
      <c r="H29" s="342">
        <v>60.339817272546853</v>
      </c>
      <c r="I29" s="349">
        <v>69.870221683225111</v>
      </c>
      <c r="J29" s="349">
        <v>66.763012315157042</v>
      </c>
      <c r="K29" s="349">
        <v>82.121834145147972</v>
      </c>
      <c r="L29" s="350">
        <v>97.693458228387712</v>
      </c>
      <c r="N29"/>
      <c r="O29"/>
      <c r="P29"/>
      <c r="Q29"/>
      <c r="R29"/>
      <c r="S29"/>
      <c r="T29"/>
      <c r="U29"/>
      <c r="V29"/>
      <c r="W29"/>
      <c r="X29"/>
      <c r="Y29"/>
    </row>
    <row r="30" spans="2:25">
      <c r="B30" s="197" t="s">
        <v>59</v>
      </c>
      <c r="C30" s="351">
        <v>171.37199304958855</v>
      </c>
      <c r="D30" s="351">
        <v>188.01496011675079</v>
      </c>
      <c r="E30" s="351">
        <v>222.94504061540647</v>
      </c>
      <c r="F30" s="351">
        <v>247.01752824301914</v>
      </c>
      <c r="G30" s="346">
        <v>275.32712939191657</v>
      </c>
      <c r="H30" s="346">
        <v>296.76778377770256</v>
      </c>
      <c r="I30" s="347">
        <v>343.18206759049252</v>
      </c>
      <c r="J30" s="347">
        <v>353.87813575929533</v>
      </c>
      <c r="K30" s="347">
        <v>407.12279376347277</v>
      </c>
      <c r="L30" s="348">
        <v>462.37620841364793</v>
      </c>
      <c r="N30"/>
      <c r="O30"/>
      <c r="P30"/>
      <c r="Q30"/>
      <c r="R30"/>
      <c r="S30"/>
      <c r="T30"/>
      <c r="U30"/>
      <c r="V30"/>
      <c r="W30"/>
      <c r="X30"/>
      <c r="Y30"/>
    </row>
    <row r="31" spans="2:25">
      <c r="B31" s="197" t="s">
        <v>60</v>
      </c>
      <c r="C31" s="351">
        <v>511.73591763584199</v>
      </c>
      <c r="D31" s="351">
        <v>579.84691587262819</v>
      </c>
      <c r="E31" s="351">
        <v>643.48749191227694</v>
      </c>
      <c r="F31" s="351">
        <v>726.98404483122135</v>
      </c>
      <c r="G31" s="346">
        <v>802.65461377209067</v>
      </c>
      <c r="H31" s="346">
        <v>902.78426768704355</v>
      </c>
      <c r="I31" s="347">
        <v>1003.0151914242618</v>
      </c>
      <c r="J31" s="347">
        <v>1084.353489626191</v>
      </c>
      <c r="K31" s="347">
        <v>1247.595926609665</v>
      </c>
      <c r="L31" s="348">
        <v>1349.4651400443204</v>
      </c>
      <c r="N31"/>
      <c r="O31"/>
      <c r="P31"/>
      <c r="Q31"/>
      <c r="R31"/>
      <c r="S31"/>
      <c r="T31"/>
      <c r="U31"/>
      <c r="V31"/>
      <c r="W31"/>
      <c r="X31"/>
      <c r="Y31"/>
    </row>
    <row r="32" spans="2:25">
      <c r="B32" s="194" t="s">
        <v>61</v>
      </c>
      <c r="C32" s="342">
        <v>249.62575511113118</v>
      </c>
      <c r="D32" s="342">
        <v>300.85867680837782</v>
      </c>
      <c r="E32" s="342">
        <v>337.65740447281382</v>
      </c>
      <c r="F32" s="342">
        <v>356.21130885615617</v>
      </c>
      <c r="G32" s="342">
        <v>386.58832455058979</v>
      </c>
      <c r="H32" s="342">
        <v>442.81986363034338</v>
      </c>
      <c r="I32" s="349">
        <v>502.03973045682062</v>
      </c>
      <c r="J32" s="349">
        <v>535.6620842948239</v>
      </c>
      <c r="K32" s="349">
        <v>622.25461152037644</v>
      </c>
      <c r="L32" s="350">
        <v>672.04893800662364</v>
      </c>
      <c r="N32"/>
      <c r="O32"/>
      <c r="P32"/>
      <c r="Q32"/>
      <c r="R32"/>
      <c r="S32"/>
      <c r="T32"/>
      <c r="U32"/>
      <c r="V32"/>
      <c r="W32"/>
      <c r="X32"/>
      <c r="Y32"/>
    </row>
    <row r="33" spans="2:25">
      <c r="B33" s="197" t="s">
        <v>62</v>
      </c>
      <c r="C33" s="351">
        <v>88.407076014768492</v>
      </c>
      <c r="D33" s="351">
        <v>109.45887571065461</v>
      </c>
      <c r="E33" s="351">
        <v>122.43373073615263</v>
      </c>
      <c r="F33" s="351">
        <v>126.67683574812966</v>
      </c>
      <c r="G33" s="346">
        <v>136.61463794605865</v>
      </c>
      <c r="H33" s="346">
        <v>161.58184351345704</v>
      </c>
      <c r="I33" s="347">
        <v>179.26318908162816</v>
      </c>
      <c r="J33" s="347">
        <v>189.9919485750012</v>
      </c>
      <c r="K33" s="347">
        <v>217.28967659835018</v>
      </c>
      <c r="L33" s="348">
        <v>239.36601048968487</v>
      </c>
      <c r="N33"/>
      <c r="O33"/>
      <c r="P33"/>
      <c r="Q33"/>
      <c r="R33"/>
      <c r="S33"/>
      <c r="T33"/>
      <c r="U33"/>
      <c r="V33"/>
      <c r="W33"/>
      <c r="X33"/>
      <c r="Y33"/>
    </row>
    <row r="34" spans="2:25">
      <c r="B34" s="197" t="s">
        <v>63</v>
      </c>
      <c r="C34" s="351">
        <v>55.731862648784265</v>
      </c>
      <c r="D34" s="351">
        <v>66.84853390399806</v>
      </c>
      <c r="E34" s="351">
        <v>77.39299127761069</v>
      </c>
      <c r="F34" s="351">
        <v>85.316275040777256</v>
      </c>
      <c r="G34" s="346">
        <v>93.146754361200777</v>
      </c>
      <c r="H34" s="346">
        <v>104.62294698736129</v>
      </c>
      <c r="I34" s="347">
        <v>123.28229540022595</v>
      </c>
      <c r="J34" s="347">
        <v>129.80625628883371</v>
      </c>
      <c r="K34" s="347">
        <v>152.4823381086477</v>
      </c>
      <c r="L34" s="348">
        <v>169.04952967647915</v>
      </c>
      <c r="N34"/>
      <c r="O34"/>
      <c r="P34"/>
      <c r="Q34"/>
      <c r="R34"/>
      <c r="S34"/>
      <c r="T34"/>
      <c r="U34"/>
      <c r="V34"/>
      <c r="W34"/>
      <c r="X34"/>
      <c r="Y34"/>
    </row>
    <row r="35" spans="2:25">
      <c r="B35" s="197" t="s">
        <v>64</v>
      </c>
      <c r="C35" s="351">
        <v>105.48681644757843</v>
      </c>
      <c r="D35" s="351">
        <v>124.55126719372512</v>
      </c>
      <c r="E35" s="351">
        <v>137.83068245905048</v>
      </c>
      <c r="F35" s="351">
        <v>144.21819806724923</v>
      </c>
      <c r="G35" s="346">
        <v>156.82693224333036</v>
      </c>
      <c r="H35" s="346">
        <v>176.61507312952506</v>
      </c>
      <c r="I35" s="347">
        <v>199.4942459749665</v>
      </c>
      <c r="J35" s="347">
        <v>215.86387943098907</v>
      </c>
      <c r="K35" s="347">
        <v>252.48259681337854</v>
      </c>
      <c r="L35" s="348">
        <v>263.63339784045968</v>
      </c>
      <c r="N35"/>
      <c r="O35"/>
      <c r="P35"/>
      <c r="Q35"/>
      <c r="R35"/>
      <c r="S35"/>
      <c r="T35"/>
      <c r="U35"/>
      <c r="V35"/>
      <c r="W35"/>
      <c r="X35"/>
      <c r="Y35"/>
    </row>
    <row r="36" spans="2:25">
      <c r="B36" s="194" t="s">
        <v>65</v>
      </c>
      <c r="C36" s="342">
        <v>129.64858576609333</v>
      </c>
      <c r="D36" s="342">
        <v>153.10362951164601</v>
      </c>
      <c r="E36" s="342">
        <v>176.81135501465599</v>
      </c>
      <c r="F36" s="342">
        <v>190.17781070615973</v>
      </c>
      <c r="G36" s="342">
        <v>206.28447468893347</v>
      </c>
      <c r="H36" s="342">
        <v>235.96430697302725</v>
      </c>
      <c r="I36" s="349">
        <v>279.37227395393069</v>
      </c>
      <c r="J36" s="349">
        <v>310.76489762679176</v>
      </c>
      <c r="K36" s="349">
        <v>350.59644606516827</v>
      </c>
      <c r="L36" s="350">
        <v>396.41074153642552</v>
      </c>
      <c r="N36"/>
      <c r="O36"/>
      <c r="P36"/>
      <c r="Q36"/>
      <c r="R36"/>
      <c r="S36"/>
      <c r="T36"/>
      <c r="U36"/>
      <c r="V36"/>
      <c r="W36"/>
      <c r="X36"/>
      <c r="Y36"/>
    </row>
    <row r="37" spans="2:25">
      <c r="B37" s="197" t="s">
        <v>66</v>
      </c>
      <c r="C37" s="351">
        <v>15.153544468086848</v>
      </c>
      <c r="D37" s="351">
        <v>19.273681132009209</v>
      </c>
      <c r="E37" s="351">
        <v>21.105169622006304</v>
      </c>
      <c r="F37" s="351">
        <v>21.650853636968382</v>
      </c>
      <c r="G37" s="346">
        <v>24.341235556337793</v>
      </c>
      <c r="H37" s="346">
        <v>28.121420487688024</v>
      </c>
      <c r="I37" s="347">
        <v>33.142745804835137</v>
      </c>
      <c r="J37" s="347">
        <v>36.368093687720346</v>
      </c>
      <c r="K37" s="347">
        <v>43.51420673192645</v>
      </c>
      <c r="L37" s="348">
        <v>49.242254325835418</v>
      </c>
      <c r="N37"/>
      <c r="O37"/>
      <c r="P37"/>
      <c r="Q37"/>
      <c r="R37"/>
      <c r="S37"/>
      <c r="T37"/>
      <c r="U37"/>
      <c r="V37"/>
      <c r="W37"/>
      <c r="X37"/>
      <c r="Y37"/>
    </row>
    <row r="38" spans="2:25">
      <c r="B38" s="197" t="s">
        <v>81</v>
      </c>
      <c r="C38" s="351">
        <v>20.941060273640048</v>
      </c>
      <c r="D38" s="351">
        <v>27.888658000795857</v>
      </c>
      <c r="E38" s="351">
        <v>36.961123134724787</v>
      </c>
      <c r="F38" s="351">
        <v>37.465936920650805</v>
      </c>
      <c r="G38" s="346">
        <v>35.257614186934134</v>
      </c>
      <c r="H38" s="346">
        <v>42.687119312336698</v>
      </c>
      <c r="I38" s="347">
        <v>53.386487672810127</v>
      </c>
      <c r="J38" s="347">
        <v>57.294192153468806</v>
      </c>
      <c r="K38" s="347">
        <v>59.599990117324523</v>
      </c>
      <c r="L38" s="348">
        <v>71.417805278114727</v>
      </c>
      <c r="N38"/>
      <c r="O38"/>
      <c r="P38"/>
      <c r="Q38"/>
      <c r="R38"/>
      <c r="S38"/>
      <c r="T38"/>
      <c r="U38"/>
      <c r="V38"/>
      <c r="W38"/>
      <c r="X38"/>
      <c r="Y38"/>
    </row>
    <row r="39" spans="2:25">
      <c r="B39" s="197" t="s">
        <v>68</v>
      </c>
      <c r="C39" s="351">
        <v>37.415997218096685</v>
      </c>
      <c r="D39" s="351">
        <v>42.836390036796047</v>
      </c>
      <c r="E39" s="351">
        <v>48.020949119741054</v>
      </c>
      <c r="F39" s="351">
        <v>50.534408104521148</v>
      </c>
      <c r="G39" s="346">
        <v>57.057071699263965</v>
      </c>
      <c r="H39" s="346">
        <v>65.210146758004043</v>
      </c>
      <c r="I39" s="347">
        <v>75.271162811606416</v>
      </c>
      <c r="J39" s="347">
        <v>85.615343886621986</v>
      </c>
      <c r="K39" s="347">
        <v>97.575930335883598</v>
      </c>
      <c r="L39" s="348">
        <v>111.26855296747266</v>
      </c>
      <c r="N39"/>
      <c r="O39"/>
      <c r="P39"/>
      <c r="Q39"/>
      <c r="R39"/>
      <c r="S39"/>
      <c r="T39"/>
      <c r="U39"/>
      <c r="V39"/>
      <c r="W39"/>
      <c r="X39"/>
      <c r="Y39"/>
    </row>
    <row r="40" spans="2:25" ht="13.5" thickBot="1">
      <c r="B40" s="199" t="s">
        <v>69</v>
      </c>
      <c r="C40" s="352">
        <v>56.137983806269766</v>
      </c>
      <c r="D40" s="352">
        <v>63.104900342044893</v>
      </c>
      <c r="E40" s="352">
        <v>70.724113138183853</v>
      </c>
      <c r="F40" s="352">
        <v>80.526612044019402</v>
      </c>
      <c r="G40" s="353">
        <v>89.628553246397587</v>
      </c>
      <c r="H40" s="353">
        <v>99.945620414998473</v>
      </c>
      <c r="I40" s="354">
        <v>117.57187766467905</v>
      </c>
      <c r="J40" s="354">
        <v>131.48726789898063</v>
      </c>
      <c r="K40" s="354">
        <v>149.90631888003367</v>
      </c>
      <c r="L40" s="355">
        <v>164.48212896500274</v>
      </c>
      <c r="N40"/>
      <c r="O40"/>
      <c r="P40"/>
      <c r="Q40"/>
      <c r="R40"/>
      <c r="S40"/>
      <c r="T40"/>
      <c r="U40"/>
      <c r="V40"/>
      <c r="W40"/>
      <c r="X40"/>
      <c r="Y40"/>
    </row>
    <row r="41" spans="2:25">
      <c r="B41" s="70" t="s">
        <v>200</v>
      </c>
      <c r="C41" s="201"/>
      <c r="D41" s="201"/>
      <c r="E41" s="70"/>
      <c r="F41" s="201"/>
      <c r="G41" s="70"/>
      <c r="H41" s="70"/>
      <c r="I41" s="70"/>
      <c r="J41" s="70"/>
      <c r="K41" s="70"/>
      <c r="L41" s="70"/>
      <c r="N41"/>
      <c r="O41"/>
      <c r="P41"/>
      <c r="Q41"/>
      <c r="R41"/>
    </row>
    <row r="42" spans="2:25">
      <c r="B42" s="108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N42"/>
      <c r="O42"/>
      <c r="P42"/>
      <c r="Q42"/>
      <c r="R42"/>
    </row>
    <row r="43" spans="2: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N43"/>
      <c r="O43"/>
      <c r="P43"/>
      <c r="Q43"/>
      <c r="R43"/>
    </row>
    <row r="44" spans="2: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</sheetData>
  <mergeCells count="3">
    <mergeCell ref="B4:B5"/>
    <mergeCell ref="B2:L2"/>
    <mergeCell ref="C4:L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T44"/>
  <sheetViews>
    <sheetView showGridLines="0" zoomScale="80" zoomScaleNormal="80" workbookViewId="0">
      <selection activeCell="B2" sqref="B2:L2"/>
    </sheetView>
  </sheetViews>
  <sheetFormatPr defaultRowHeight="12.75"/>
  <cols>
    <col min="1" max="1" width="4.7109375" style="1" customWidth="1"/>
    <col min="2" max="2" width="19.85546875" style="1" customWidth="1"/>
    <col min="3" max="3" width="10.85546875" style="1" customWidth="1"/>
    <col min="4" max="4" width="10.7109375" style="1" customWidth="1"/>
    <col min="5" max="5" width="10.85546875" style="1" customWidth="1"/>
    <col min="6" max="6" width="10.7109375" style="1" customWidth="1"/>
    <col min="7" max="7" width="11" style="1" customWidth="1"/>
    <col min="8" max="10" width="10.7109375" style="1" customWidth="1"/>
    <col min="11" max="16384" width="9.140625" style="1"/>
  </cols>
  <sheetData>
    <row r="2" spans="2:12" ht="18" thickBot="1">
      <c r="B2" s="407" t="s">
        <v>194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2:12" ht="14.25" thickTop="1" thickBot="1">
      <c r="B3" s="12"/>
      <c r="C3" s="12"/>
      <c r="D3" s="12"/>
      <c r="E3" s="11"/>
      <c r="F3" s="12"/>
    </row>
    <row r="4" spans="2:12" ht="12.75" customHeight="1">
      <c r="B4" s="402" t="s">
        <v>37</v>
      </c>
      <c r="C4" s="404" t="s">
        <v>79</v>
      </c>
      <c r="D4" s="405"/>
      <c r="E4" s="405"/>
      <c r="F4" s="405"/>
      <c r="G4" s="405"/>
      <c r="H4" s="405"/>
      <c r="I4" s="405"/>
      <c r="J4" s="405"/>
      <c r="K4" s="405"/>
      <c r="L4" s="406"/>
    </row>
    <row r="5" spans="2:12" ht="45" customHeight="1">
      <c r="B5" s="403"/>
      <c r="C5" s="187">
        <v>2002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202">
        <v>2008</v>
      </c>
      <c r="J5" s="202">
        <v>2009</v>
      </c>
      <c r="K5" s="202">
        <v>2010</v>
      </c>
      <c r="L5" s="334">
        <v>2011</v>
      </c>
    </row>
    <row r="6" spans="2:12" ht="2.25" customHeight="1">
      <c r="B6" s="190"/>
      <c r="C6" s="191"/>
      <c r="D6" s="191"/>
      <c r="E6" s="191"/>
      <c r="F6" s="191"/>
      <c r="G6" s="191"/>
      <c r="H6" s="191"/>
      <c r="I6" s="203"/>
      <c r="J6" s="203"/>
      <c r="K6" s="203"/>
      <c r="L6" s="204"/>
    </row>
    <row r="7" spans="2:12">
      <c r="B7" s="194" t="s">
        <v>38</v>
      </c>
      <c r="C7" s="205">
        <v>100</v>
      </c>
      <c r="D7" s="205">
        <v>100</v>
      </c>
      <c r="E7" s="205">
        <v>100</v>
      </c>
      <c r="F7" s="205">
        <v>100</v>
      </c>
      <c r="G7" s="205">
        <v>100</v>
      </c>
      <c r="H7" s="205">
        <v>100.00000000000001</v>
      </c>
      <c r="I7" s="206">
        <v>100.00000000000001</v>
      </c>
      <c r="J7" s="206">
        <v>100.00000000000001</v>
      </c>
      <c r="K7" s="206">
        <f>('tab8'!K7/'tab8'!$K$7)*100</f>
        <v>100</v>
      </c>
      <c r="L7" s="207">
        <f>('tab8'!L7/'tab8'!$L$7)*100</f>
        <v>100</v>
      </c>
    </row>
    <row r="8" spans="2:12" ht="2.25" customHeight="1">
      <c r="B8" s="208"/>
      <c r="C8" s="209"/>
      <c r="D8" s="209"/>
      <c r="E8" s="209"/>
      <c r="F8" s="209"/>
      <c r="G8" s="209"/>
      <c r="H8" s="209"/>
      <c r="I8" s="210"/>
      <c r="J8" s="210"/>
      <c r="K8" s="210"/>
      <c r="L8" s="211"/>
    </row>
    <row r="9" spans="2:12">
      <c r="B9" s="194" t="s">
        <v>39</v>
      </c>
      <c r="C9" s="205">
        <f>('tab8'!C9/'tab8'!$C$7)*100</f>
        <v>4.6900078648563142</v>
      </c>
      <c r="D9" s="205">
        <f>('tab8'!D9/'tab8'!$D$7)*100</f>
        <v>4.7765928821404939</v>
      </c>
      <c r="E9" s="205">
        <f>('tab8'!E9/'tab8'!$E$7)*100</f>
        <v>4.9452702407558258</v>
      </c>
      <c r="F9" s="205">
        <f>('tab8'!F9/'tab8'!$F$7)*100</f>
        <v>4.9571424118427121</v>
      </c>
      <c r="G9" s="205">
        <f>('tab8'!G9/'tab8'!$G$7)*100</f>
        <v>5.0641174213979543</v>
      </c>
      <c r="H9" s="205">
        <f>('tab8'!H9/'tab8'!$H$7)*100</f>
        <v>5.0192070093647061</v>
      </c>
      <c r="I9" s="205">
        <f>('tab8'!I9/'tab8'!$I$7)*100</f>
        <v>5.1020135498494987</v>
      </c>
      <c r="J9" s="205">
        <f>('tab8'!J9/'tab8'!$J$7)*100</f>
        <v>5.0382092915051491</v>
      </c>
      <c r="K9" s="205">
        <f>('tab8'!K9/'tab8'!$K$7)*100</f>
        <v>5.3449923438113807</v>
      </c>
      <c r="L9" s="207">
        <f>('tab8'!L9/'tab8'!$L$7)*100</f>
        <v>5.3955389865614345</v>
      </c>
    </row>
    <row r="10" spans="2:12">
      <c r="B10" s="197" t="s">
        <v>40</v>
      </c>
      <c r="C10" s="212">
        <f>('tab8'!C10/'tab8'!$C$7)*100</f>
        <v>0.52644237341190947</v>
      </c>
      <c r="D10" s="212">
        <f>('tab8'!D10/'tab8'!$D$7)*100</f>
        <v>0.57359520480777304</v>
      </c>
      <c r="E10" s="212">
        <f>('tab8'!E10/'tab8'!$E$7)*100</f>
        <v>0.57998625406069393</v>
      </c>
      <c r="F10" s="212">
        <f>('tab8'!F10/'tab8'!$F$7)*100</f>
        <v>0.60002846239176755</v>
      </c>
      <c r="G10" s="212">
        <f>('tab8'!G10/'tab8'!$G$7)*100</f>
        <v>0.553177139840765</v>
      </c>
      <c r="H10" s="212">
        <f>('tab8'!H10/'tab8'!$H$7)*100</f>
        <v>0.56372761785598147</v>
      </c>
      <c r="I10" s="212">
        <f>('tab8'!I10/'tab8'!$I$7)*100</f>
        <v>0.58992739886810397</v>
      </c>
      <c r="J10" s="212">
        <f>('tab8'!J10/'tab8'!$J$7)*100</f>
        <v>0.6246887813675277</v>
      </c>
      <c r="K10" s="212">
        <f>('tab8'!K10/'tab8'!$K$7)*100</f>
        <v>0.62493669312237177</v>
      </c>
      <c r="L10" s="143">
        <f>('tab8'!L10/'tab8'!$L$7)*100</f>
        <v>0.67195400753586376</v>
      </c>
    </row>
    <row r="11" spans="2:12">
      <c r="B11" s="197" t="s">
        <v>41</v>
      </c>
      <c r="C11" s="212">
        <f>('tab8'!C11/'tab8'!$C$7)*100</f>
        <v>0.19409995439463812</v>
      </c>
      <c r="D11" s="212">
        <f>('tab8'!D11/'tab8'!$D$7)*100</f>
        <v>0.194404248829497</v>
      </c>
      <c r="E11" s="212">
        <f>('tab8'!E11/'tab8'!$E$7)*100</f>
        <v>0.20295229152465991</v>
      </c>
      <c r="F11" s="212">
        <f>('tab8'!F11/'tab8'!$F$7)*100</f>
        <v>0.20877596616622643</v>
      </c>
      <c r="G11" s="212">
        <f>('tab8'!G11/'tab8'!$G$7)*100</f>
        <v>0.20403687898244283</v>
      </c>
      <c r="H11" s="212">
        <f>('tab8'!H11/'tab8'!$H$7)*100</f>
        <v>0.21645078178727592</v>
      </c>
      <c r="I11" s="212">
        <f>('tab8'!I11/'tab8'!$I$7)*100</f>
        <v>0.22195436828341958</v>
      </c>
      <c r="J11" s="212">
        <f>('tab8'!J11/'tab8'!$J$7)*100</f>
        <v>0.22801836883571833</v>
      </c>
      <c r="K11" s="212">
        <f>('tab8'!K11/'tab8'!$K$7)*100</f>
        <v>0.22483617743762527</v>
      </c>
      <c r="L11" s="143">
        <f>('tab8'!L11/'tab8'!$L$7)*100</f>
        <v>0.21226969170634402</v>
      </c>
    </row>
    <row r="12" spans="2:12">
      <c r="B12" s="197" t="s">
        <v>42</v>
      </c>
      <c r="C12" s="212">
        <f>('tab8'!C12/'tab8'!$C$7)*100</f>
        <v>1.4745460056931619</v>
      </c>
      <c r="D12" s="212">
        <f>('tab8'!D12/'tab8'!$D$7)*100</f>
        <v>1.4692905199954138</v>
      </c>
      <c r="E12" s="212">
        <f>('tab8'!E12/'tab8'!$E$7)*100</f>
        <v>1.561357740845313</v>
      </c>
      <c r="F12" s="212">
        <f>('tab8'!F12/'tab8'!$F$7)*100</f>
        <v>1.5532566354065076</v>
      </c>
      <c r="G12" s="212">
        <f>('tab8'!G12/'tab8'!$G$7)*100</f>
        <v>1.6525500775793696</v>
      </c>
      <c r="H12" s="212">
        <f>('tab8'!H12/'tab8'!$H$7)*100</f>
        <v>1.5790221077731366</v>
      </c>
      <c r="I12" s="212">
        <f>('tab8'!I12/'tab8'!$I$7)*100</f>
        <v>1.5441763311855181</v>
      </c>
      <c r="J12" s="212">
        <f>('tab8'!J12/'tab8'!$J$7)*100</f>
        <v>1.5315857403492716</v>
      </c>
      <c r="K12" s="212">
        <f>('tab8'!K12/'tab8'!$K$7)*100</f>
        <v>1.5856219121938151</v>
      </c>
      <c r="L12" s="143">
        <f>('tab8'!L12/'tab8'!$L$7)*100</f>
        <v>1.5581751368723114</v>
      </c>
    </row>
    <row r="13" spans="2:12">
      <c r="B13" s="197" t="s">
        <v>43</v>
      </c>
      <c r="C13" s="212">
        <f>('tab8'!C13/'tab8'!$C$7)*100</f>
        <v>0.15649019355800731</v>
      </c>
      <c r="D13" s="212">
        <f>('tab8'!D13/'tab8'!$D$7)*100</f>
        <v>0.16100513539763836</v>
      </c>
      <c r="E13" s="212">
        <f>('tab8'!E13/'tab8'!$E$7)*100</f>
        <v>0.14478916181459545</v>
      </c>
      <c r="F13" s="212">
        <f>('tab8'!F13/'tab8'!$F$7)*100</f>
        <v>0.14806394184533075</v>
      </c>
      <c r="G13" s="212">
        <f>('tab8'!G13/'tab8'!$G$7)*100</f>
        <v>0.15446754655205555</v>
      </c>
      <c r="H13" s="212">
        <f>('tab8'!H13/'tab8'!$H$7)*100</f>
        <v>0.15663505875002876</v>
      </c>
      <c r="I13" s="212">
        <f>('tab8'!I13/'tab8'!$I$7)*100</f>
        <v>0.16124579197759106</v>
      </c>
      <c r="J13" s="212">
        <f>('tab8'!J13/'tab8'!$J$7)*100</f>
        <v>0.1726703729432488</v>
      </c>
      <c r="K13" s="212">
        <f>('tab8'!K13/'tab8'!$K$7)*100</f>
        <v>0.16818192365703952</v>
      </c>
      <c r="L13" s="143">
        <f>('tab8'!L13/'tab8'!$L$7)*100</f>
        <v>0.16778101842465967</v>
      </c>
    </row>
    <row r="14" spans="2:12">
      <c r="B14" s="197" t="s">
        <v>44</v>
      </c>
      <c r="C14" s="212">
        <f>('tab8'!C14/'tab8'!$C$7)*100</f>
        <v>1.7362791251276728</v>
      </c>
      <c r="D14" s="212">
        <f>('tab8'!D14/'tab8'!$D$7)*100</f>
        <v>1.750322361936034</v>
      </c>
      <c r="E14" s="212">
        <f>('tab8'!E14/'tab8'!$E$7)*100</f>
        <v>1.8317216550164908</v>
      </c>
      <c r="F14" s="212">
        <f>('tab8'!F14/'tab8'!$F$7)*100</f>
        <v>1.8219272678972525</v>
      </c>
      <c r="G14" s="212">
        <f>('tab8'!G14/'tab8'!$G$7)*100</f>
        <v>1.8725462411567719</v>
      </c>
      <c r="H14" s="212">
        <f>('tab8'!H14/'tab8'!$H$7)*100</f>
        <v>1.8602305528013106</v>
      </c>
      <c r="I14" s="212">
        <f>('tab8'!I14/'tab8'!$I$7)*100</f>
        <v>1.9299020355799508</v>
      </c>
      <c r="J14" s="212">
        <f>('tab8'!J14/'tab8'!$J$7)*100</f>
        <v>1.802857213700634</v>
      </c>
      <c r="K14" s="212">
        <f>('tab8'!K14/'tab8'!$K$7)*100</f>
        <v>2.0648764990872333</v>
      </c>
      <c r="L14" s="143">
        <f>('tab8'!L14/'tab8'!$L$7)*100</f>
        <v>2.1330032619588302</v>
      </c>
    </row>
    <row r="15" spans="2:12">
      <c r="B15" s="197" t="s">
        <v>45</v>
      </c>
      <c r="C15" s="212">
        <f>('tab8'!C15/'tab8'!$C$7)*100</f>
        <v>0.22272876141906545</v>
      </c>
      <c r="D15" s="212">
        <f>('tab8'!D15/'tab8'!$D$7)*100</f>
        <v>0.20201249067019214</v>
      </c>
      <c r="E15" s="212">
        <f>('tab8'!E15/'tab8'!$E$7)*100</f>
        <v>0.19810091702963725</v>
      </c>
      <c r="F15" s="212">
        <f>('tab8'!F15/'tab8'!$F$7)*100</f>
        <v>0.20310988736809019</v>
      </c>
      <c r="G15" s="212">
        <f>('tab8'!G15/'tab8'!$G$7)*100</f>
        <v>0.22199001829827339</v>
      </c>
      <c r="H15" s="212">
        <f>('tab8'!H15/'tab8'!$H$7)*100</f>
        <v>0.22628154532990372</v>
      </c>
      <c r="I15" s="212">
        <f>('tab8'!I15/'tab8'!$I$7)*100</f>
        <v>0.22309959917289826</v>
      </c>
      <c r="J15" s="212">
        <f>('tab8'!J15/'tab8'!$J$7)*100</f>
        <v>0.22857257148871582</v>
      </c>
      <c r="K15" s="212">
        <f>('tab8'!K15/'tab8'!$K$7)*100</f>
        <v>0.21925142124314292</v>
      </c>
      <c r="L15" s="143">
        <f>('tab8'!L15/'tab8'!$L$7)*100</f>
        <v>0.21646157252086873</v>
      </c>
    </row>
    <row r="16" spans="2:12">
      <c r="B16" s="197" t="s">
        <v>46</v>
      </c>
      <c r="C16" s="212">
        <f>('tab8'!C16/'tab8'!$C$7)*100</f>
        <v>0.37942145125186039</v>
      </c>
      <c r="D16" s="212">
        <f>('tab8'!D16/'tab8'!$D$7)*100</f>
        <v>0.42596292050394435</v>
      </c>
      <c r="E16" s="212">
        <f>('tab8'!E16/'tab8'!$E$7)*100</f>
        <v>0.42636222046443623</v>
      </c>
      <c r="F16" s="212">
        <f>('tab8'!F16/'tab8'!$F$7)*100</f>
        <v>0.42198025076753642</v>
      </c>
      <c r="G16" s="212">
        <f>('tab8'!G16/'tab8'!$G$7)*100</f>
        <v>0.40534951898827554</v>
      </c>
      <c r="H16" s="212">
        <f>('tab8'!H16/'tab8'!$H$7)*100</f>
        <v>0.41685934506706995</v>
      </c>
      <c r="I16" s="212">
        <f>('tab8'!I16/'tab8'!$I$7)*100</f>
        <v>0.43170802478201681</v>
      </c>
      <c r="J16" s="212">
        <f>('tab8'!J16/'tab8'!$J$7)*100</f>
        <v>0.44981624282003285</v>
      </c>
      <c r="K16" s="212">
        <f>('tab8'!K16/'tab8'!$K$7)*100</f>
        <v>0.45728771707015242</v>
      </c>
      <c r="L16" s="143">
        <f>('tab8'!L16/'tab8'!$L$7)*100</f>
        <v>0.43589429754255571</v>
      </c>
    </row>
    <row r="17" spans="2:20">
      <c r="B17" s="194" t="s">
        <v>47</v>
      </c>
      <c r="C17" s="206">
        <f>('tab8'!C17/'tab8'!$C$7)*100</f>
        <v>12.964459382947826</v>
      </c>
      <c r="D17" s="206">
        <f>('tab8'!D17/'tab8'!$D$7)*100</f>
        <v>12.767300244793631</v>
      </c>
      <c r="E17" s="206">
        <f>('tab8'!E17/'tab8'!$E$7)*100</f>
        <v>12.724322471207316</v>
      </c>
      <c r="F17" s="206">
        <f>('tab8'!F17/'tab8'!$F$7)*100</f>
        <v>13.065383806263299</v>
      </c>
      <c r="G17" s="206">
        <f>('tab8'!G17/'tab8'!$G$7)*100</f>
        <v>13.129614438922962</v>
      </c>
      <c r="H17" s="206">
        <f>('tab8'!H17/'tab8'!$H$7)*100</f>
        <v>13.068471134492867</v>
      </c>
      <c r="I17" s="206">
        <f>('tab8'!I17/'tab8'!$I$7)*100</f>
        <v>13.109272794244148</v>
      </c>
      <c r="J17" s="206">
        <f>('tab8'!J17/'tab8'!$J$7)*100</f>
        <v>13.512353587006249</v>
      </c>
      <c r="K17" s="206">
        <f>('tab8'!K17/'tab8'!$K$7)*100</f>
        <v>13.461278032698832</v>
      </c>
      <c r="L17" s="207">
        <f>('tab8'!L17/'tab8'!$L$7)*100</f>
        <v>13.403899121369575</v>
      </c>
    </row>
    <row r="18" spans="2:20">
      <c r="B18" s="197" t="s">
        <v>48</v>
      </c>
      <c r="C18" s="212">
        <f>('tab8'!C18/'tab8'!$C$7)*100</f>
        <v>1.045374673165574</v>
      </c>
      <c r="D18" s="212">
        <f>('tab8'!D18/'tab8'!$D$7)*100</f>
        <v>1.087286377832644</v>
      </c>
      <c r="E18" s="212">
        <f>('tab8'!E18/'tab8'!$E$7)*100</f>
        <v>1.1127785360051479</v>
      </c>
      <c r="F18" s="212">
        <f>('tab8'!F18/'tab8'!$F$7)*100</f>
        <v>1.1798680718927166</v>
      </c>
      <c r="G18" s="212">
        <f>('tab8'!G18/'tab8'!$G$7)*100</f>
        <v>1.2078685220306487</v>
      </c>
      <c r="H18" s="212">
        <f>('tab8'!H18/'tab8'!$H$7)*100</f>
        <v>1.1875961970286737</v>
      </c>
      <c r="I18" s="212">
        <f>('tab8'!I18/'tab8'!$I$7)*100</f>
        <v>1.2692423133122961</v>
      </c>
      <c r="J18" s="212">
        <f>('tab8'!J18/'tab8'!$J$7)*100</f>
        <v>1.2303089080625718</v>
      </c>
      <c r="K18" s="212">
        <f>('tab8'!K18/'tab8'!$K$7)*100</f>
        <v>1.2003958530761674</v>
      </c>
      <c r="L18" s="143">
        <f>('tab8'!L18/'tab8'!$L$7)*100</f>
        <v>1.2596436385242176</v>
      </c>
    </row>
    <row r="19" spans="2:20">
      <c r="B19" s="197" t="s">
        <v>49</v>
      </c>
      <c r="C19" s="212">
        <f>('tab8'!C19/'tab8'!$C$7)*100</f>
        <v>0.5024360504957841</v>
      </c>
      <c r="D19" s="212">
        <f>('tab8'!D19/'tab8'!$D$7)*100</f>
        <v>0.51631260173495075</v>
      </c>
      <c r="E19" s="212">
        <f>('tab8'!E19/'tab8'!$E$7)*100</f>
        <v>0.50562674327459001</v>
      </c>
      <c r="F19" s="212">
        <f>('tab8'!F19/'tab8'!$F$7)*100</f>
        <v>0.51830278388425222</v>
      </c>
      <c r="G19" s="212">
        <f>('tab8'!G19/'tab8'!$G$7)*100</f>
        <v>0.53971527850988577</v>
      </c>
      <c r="H19" s="212">
        <f>('tab8'!H19/'tab8'!$H$7)*100</f>
        <v>0.5311551934763894</v>
      </c>
      <c r="I19" s="212">
        <f>('tab8'!I19/'tab8'!$I$7)*100</f>
        <v>0.55274232534119261</v>
      </c>
      <c r="J19" s="212">
        <f>('tab8'!J19/'tab8'!$J$7)*100</f>
        <v>0.58753600080358714</v>
      </c>
      <c r="K19" s="212">
        <f>('tab8'!K19/'tab8'!$K$7)*100</f>
        <v>0.58513699215808057</v>
      </c>
      <c r="L19" s="143">
        <f>('tab8'!L19/'tab8'!$L$7)*100</f>
        <v>0.59393564826483469</v>
      </c>
    </row>
    <row r="20" spans="2:20">
      <c r="B20" s="197" t="s">
        <v>50</v>
      </c>
      <c r="C20" s="212">
        <f>('tab8'!C20/'tab8'!$C$7)*100</f>
        <v>1.9553229420340319</v>
      </c>
      <c r="D20" s="212">
        <f>('tab8'!D20/'tab8'!$D$7)*100</f>
        <v>1.9156738568752414</v>
      </c>
      <c r="E20" s="212">
        <f>('tab8'!E20/'tab8'!$E$7)*100</f>
        <v>1.8988567908275678</v>
      </c>
      <c r="F20" s="212">
        <f>('tab8'!F20/'tab8'!$F$7)*100</f>
        <v>1.9064129330695896</v>
      </c>
      <c r="G20" s="212">
        <f>('tab8'!G20/'tab8'!$G$7)*100</f>
        <v>1.954141339403493</v>
      </c>
      <c r="H20" s="212">
        <f>('tab8'!H20/'tab8'!$H$7)*100</f>
        <v>1.891201339418358</v>
      </c>
      <c r="I20" s="212">
        <f>('tab8'!I20/'tab8'!$I$7)*100</f>
        <v>1.9820199263898892</v>
      </c>
      <c r="J20" s="212">
        <f>('tab8'!J20/'tab8'!$J$7)*100</f>
        <v>2.0282669125510222</v>
      </c>
      <c r="K20" s="212">
        <f>('tab8'!K20/'tab8'!$K$7)*100</f>
        <v>2.0653491203090044</v>
      </c>
      <c r="L20" s="143">
        <f>('tab8'!L20/'tab8'!$L$7)*100</f>
        <v>2.1236342515127382</v>
      </c>
    </row>
    <row r="21" spans="2:20">
      <c r="B21" s="197" t="s">
        <v>51</v>
      </c>
      <c r="C21" s="212">
        <f>('tab8'!C21/'tab8'!$C$7)*100</f>
        <v>0.82537380315365716</v>
      </c>
      <c r="D21" s="212">
        <f>('tab8'!D21/'tab8'!$D$7)*100</f>
        <v>0.79503004864098592</v>
      </c>
      <c r="E21" s="212">
        <f>('tab8'!E21/'tab8'!$E$7)*100</f>
        <v>0.80249640883110063</v>
      </c>
      <c r="F21" s="212">
        <f>('tab8'!F21/'tab8'!$F$7)*100</f>
        <v>0.83220887285991685</v>
      </c>
      <c r="G21" s="212">
        <f>('tab8'!G21/'tab8'!$G$7)*100</f>
        <v>0.86747263623169379</v>
      </c>
      <c r="H21" s="212">
        <f>('tab8'!H21/'tab8'!$H$7)*100</f>
        <v>0.8614278549313199</v>
      </c>
      <c r="I21" s="212">
        <f>('tab8'!I21/'tab8'!$I$7)*100</f>
        <v>0.84036077463310721</v>
      </c>
      <c r="J21" s="212">
        <f>('tab8'!J21/'tab8'!$J$7)*100</f>
        <v>0.86142352723048843</v>
      </c>
      <c r="K21" s="212">
        <f>('tab8'!K21/'tab8'!$K$7)*100</f>
        <v>0.85777630520841308</v>
      </c>
      <c r="L21" s="143">
        <f>('tab8'!L21/'tab8'!$L$7)*100</f>
        <v>0.87142373682888019</v>
      </c>
    </row>
    <row r="22" spans="2:20">
      <c r="B22" s="197" t="s">
        <v>52</v>
      </c>
      <c r="C22" s="212">
        <f>('tab8'!C22/'tab8'!$C$7)*100</f>
        <v>0.84136682769248239</v>
      </c>
      <c r="D22" s="212">
        <f>('tab8'!D22/'tab8'!$D$7)*100</f>
        <v>0.83283940260159872</v>
      </c>
      <c r="E22" s="212">
        <f>('tab8'!E22/'tab8'!$E$7)*100</f>
        <v>0.77375284850642889</v>
      </c>
      <c r="F22" s="212">
        <f>('tab8'!F22/'tab8'!$F$7)*100</f>
        <v>0.78559658068786586</v>
      </c>
      <c r="G22" s="212">
        <f>('tab8'!G22/'tab8'!$G$7)*100</f>
        <v>0.84201111402112461</v>
      </c>
      <c r="H22" s="212">
        <f>('tab8'!H22/'tab8'!$H$7)*100</f>
        <v>0.83423058955676477</v>
      </c>
      <c r="I22" s="212">
        <f>('tab8'!I22/'tab8'!$I$7)*100</f>
        <v>0.84745766926522503</v>
      </c>
      <c r="J22" s="212">
        <f>('tab8'!J22/'tab8'!$J$7)*100</f>
        <v>0.88653956087287267</v>
      </c>
      <c r="K22" s="212">
        <f>('tab8'!K22/'tab8'!$K$7)*100</f>
        <v>0.84738300612228512</v>
      </c>
      <c r="L22" s="143">
        <f>('tab8'!L22/'tab8'!$L$7)*100</f>
        <v>0.85550850646224419</v>
      </c>
    </row>
    <row r="23" spans="2:20">
      <c r="B23" s="197" t="s">
        <v>53</v>
      </c>
      <c r="C23" s="212">
        <f>('tab8'!C23/'tab8'!$C$7)*100</f>
        <v>2.3853612280053729</v>
      </c>
      <c r="D23" s="212">
        <f>('tab8'!D23/'tab8'!$D$7)*100</f>
        <v>2.31233169971126</v>
      </c>
      <c r="E23" s="212">
        <f>('tab8'!E23/'tab8'!$E$7)*100</f>
        <v>2.2668525322044939</v>
      </c>
      <c r="F23" s="212">
        <f>('tab8'!F23/'tab8'!$F$7)*100</f>
        <v>2.324926910925567</v>
      </c>
      <c r="G23" s="212">
        <f>('tab8'!G23/'tab8'!$G$7)*100</f>
        <v>2.3420015894585968</v>
      </c>
      <c r="H23" s="212">
        <f>('tab8'!H23/'tab8'!$H$7)*100</f>
        <v>2.3392569637834062</v>
      </c>
      <c r="I23" s="212">
        <f>('tab8'!I23/'tab8'!$I$7)*100</f>
        <v>2.3230914090550701</v>
      </c>
      <c r="J23" s="212">
        <f>('tab8'!J23/'tab8'!$J$7)*100</f>
        <v>2.421072112620811</v>
      </c>
      <c r="K23" s="212">
        <f>('tab8'!K23/'tab8'!$K$7)*100</f>
        <v>2.5247896886010097</v>
      </c>
      <c r="L23" s="143">
        <f>('tab8'!L23/'tab8'!$L$7)*100</f>
        <v>2.5197596986940622</v>
      </c>
    </row>
    <row r="24" spans="2:20">
      <c r="B24" s="197" t="s">
        <v>54</v>
      </c>
      <c r="C24" s="212">
        <f>('tab8'!C24/'tab8'!$C$7)*100</f>
        <v>0.6639772809080754</v>
      </c>
      <c r="D24" s="212">
        <f>('tab8'!D24/'tab8'!$D$7)*100</f>
        <v>0.65940328069298781</v>
      </c>
      <c r="E24" s="212">
        <f>('tab8'!E24/'tab8'!$E$7)*100</f>
        <v>0.66394654989211699</v>
      </c>
      <c r="F24" s="212">
        <f>('tab8'!F24/'tab8'!$F$7)*100</f>
        <v>0.65848951912066145</v>
      </c>
      <c r="G24" s="212">
        <f>('tab8'!G24/'tab8'!$G$7)*100</f>
        <v>0.66461896740878112</v>
      </c>
      <c r="H24" s="212">
        <f>('tab8'!H24/'tab8'!$H$7)*100</f>
        <v>0.66858035564074858</v>
      </c>
      <c r="I24" s="212">
        <f>('tab8'!I24/'tab8'!$I$7)*100</f>
        <v>0.64233356150592058</v>
      </c>
      <c r="J24" s="212">
        <f>('tab8'!J24/'tab8'!$J$7)*100</f>
        <v>0.65552028356418579</v>
      </c>
      <c r="K24" s="212">
        <f>('tab8'!K24/'tab8'!$K$7)*100</f>
        <v>0.65183699701732134</v>
      </c>
      <c r="L24" s="143">
        <f>('tab8'!L24/'tab8'!$L$7)*100</f>
        <v>0.68887791505092255</v>
      </c>
    </row>
    <row r="25" spans="2:20">
      <c r="B25" s="197" t="s">
        <v>55</v>
      </c>
      <c r="C25" s="212">
        <f>('tab8'!C25/'tab8'!$C$7)*100</f>
        <v>0.6397553759253678</v>
      </c>
      <c r="D25" s="212">
        <f>('tab8'!D25/'tab8'!$D$7)*100</f>
        <v>0.63965702848129991</v>
      </c>
      <c r="E25" s="212">
        <f>('tab8'!E25/'tab8'!$E$7)*100</f>
        <v>0.62670304204007399</v>
      </c>
      <c r="F25" s="212">
        <f>('tab8'!F25/'tab8'!$F$7)*100</f>
        <v>0.62533489613132875</v>
      </c>
      <c r="G25" s="212">
        <f>('tab8'!G25/'tab8'!$G$7)*100</f>
        <v>0.63829391783898526</v>
      </c>
      <c r="H25" s="212">
        <f>('tab8'!H25/'tab8'!$H$7)*100</f>
        <v>0.63485544783899306</v>
      </c>
      <c r="I25" s="212">
        <f>('tab8'!I25/'tab8'!$I$7)*100</f>
        <v>0.64480509546064757</v>
      </c>
      <c r="J25" s="212">
        <f>('tab8'!J25/'tab8'!$J$7)*100</f>
        <v>0.61020825460557393</v>
      </c>
      <c r="K25" s="212">
        <f>('tab8'!K25/'tab8'!$K$7)*100</f>
        <v>0.63479089048914228</v>
      </c>
      <c r="L25" s="143">
        <f>('tab8'!L25/'tab8'!$L$7)*100</f>
        <v>0.63236360145923198</v>
      </c>
    </row>
    <row r="26" spans="2:20">
      <c r="B26" s="197" t="s">
        <v>56</v>
      </c>
      <c r="C26" s="212">
        <f>('tab8'!C26/'tab8'!$C$7)*100</f>
        <v>4.1054912015674807</v>
      </c>
      <c r="D26" s="212">
        <f>('tab8'!D26/'tab8'!$D$7)*100</f>
        <v>4.0087659482226607</v>
      </c>
      <c r="E26" s="212">
        <f>('tab8'!E26/'tab8'!$E$7)*100</f>
        <v>4.0733090196257944</v>
      </c>
      <c r="F26" s="212">
        <f>('tab8'!F26/'tab8'!$F$7)*100</f>
        <v>4.2342432376914019</v>
      </c>
      <c r="G26" s="212">
        <f>('tab8'!G26/'tab8'!$G$7)*100</f>
        <v>4.0734910740197527</v>
      </c>
      <c r="H26" s="212">
        <f>('tab8'!H26/'tab8'!$H$7)*100</f>
        <v>4.1201671928182142</v>
      </c>
      <c r="I26" s="212">
        <f>('tab8'!I26/'tab8'!$I$7)*100</f>
        <v>4.0072197192807995</v>
      </c>
      <c r="J26" s="212">
        <f>('tab8'!J26/'tab8'!$J$7)*100</f>
        <v>4.231478026695136</v>
      </c>
      <c r="K26" s="212">
        <f>('tab8'!K26/'tab8'!$K$7)*100</f>
        <v>4.0938191797174097</v>
      </c>
      <c r="L26" s="143">
        <f>('tab8'!L26/'tab8'!$L$7)*100</f>
        <v>3.8587521245724425</v>
      </c>
    </row>
    <row r="27" spans="2:20">
      <c r="B27" s="194" t="s">
        <v>57</v>
      </c>
      <c r="C27" s="206">
        <f>('tab8'!C27/'tab8'!$C$7)*100</f>
        <v>56.681115781679267</v>
      </c>
      <c r="D27" s="206">
        <f>('tab8'!D27/'tab8'!$D$7)*100</f>
        <v>55.751620145486378</v>
      </c>
      <c r="E27" s="206">
        <f>('tab8'!E27/'tab8'!$E$7)*100</f>
        <v>55.831865202354081</v>
      </c>
      <c r="F27" s="206">
        <f>('tab8'!F27/'tab8'!$F$7)*100</f>
        <v>56.531352262135783</v>
      </c>
      <c r="G27" s="206">
        <f>('tab8'!G27/'tab8'!$G$7)*100</f>
        <v>56.785085772889346</v>
      </c>
      <c r="H27" s="206">
        <f>('tab8'!H27/'tab8'!$H$7)*100</f>
        <v>56.407011881163882</v>
      </c>
      <c r="I27" s="206">
        <f>('tab8'!I27/'tab8'!$I$7)*100</f>
        <v>56.018279485445845</v>
      </c>
      <c r="J27" s="206">
        <f>('tab8'!J27/'tab8'!$J$7)*100</f>
        <v>55.320341520162096</v>
      </c>
      <c r="K27" s="206">
        <f>('tab8'!K27/'tab8'!$K$7)*100</f>
        <v>55.389242702805852</v>
      </c>
      <c r="L27" s="207">
        <f>('tab8'!L27/'tab8'!$L$7)*100</f>
        <v>55.411128145417898</v>
      </c>
    </row>
    <row r="28" spans="2:20">
      <c r="B28" s="197" t="s">
        <v>58</v>
      </c>
      <c r="C28" s="212">
        <f>('tab8'!C28/'tab8'!$C$7)*100</f>
        <v>8.646638578328453</v>
      </c>
      <c r="D28" s="212">
        <f>('tab8'!D28/'tab8'!$D$7)*100</f>
        <v>8.7545510043717432</v>
      </c>
      <c r="E28" s="212">
        <f>('tab8'!E28/'tab8'!$E$7)*100</f>
        <v>9.1334002652848501</v>
      </c>
      <c r="F28" s="212">
        <f>('tab8'!F28/'tab8'!$F$7)*100</f>
        <v>8.9714852389227193</v>
      </c>
      <c r="G28" s="212">
        <f>('tab8'!G28/'tab8'!$G$7)*100</f>
        <v>9.0633242551653534</v>
      </c>
      <c r="H28" s="212">
        <f>('tab8'!H28/'tab8'!$H$7)*100</f>
        <v>9.0665846308704285</v>
      </c>
      <c r="I28" s="212">
        <f>('tab8'!I28/'tab8'!$I$7)*100</f>
        <v>9.3173412015816197</v>
      </c>
      <c r="J28" s="212">
        <f>('tab8'!J28/'tab8'!$J$7)*100</f>
        <v>8.8613443380454129</v>
      </c>
      <c r="K28" s="212">
        <f>('tab8'!K28/'tab8'!$K$7)*100</f>
        <v>9.3202385906943022</v>
      </c>
      <c r="L28" s="143">
        <f>('tab8'!L28/'tab8'!$L$7)*100</f>
        <v>9.3206463735432035</v>
      </c>
      <c r="M28" s="20"/>
      <c r="N28" s="20"/>
      <c r="O28" s="20"/>
      <c r="P28" s="20"/>
      <c r="Q28" s="20"/>
      <c r="R28" s="20"/>
      <c r="S28" s="20"/>
      <c r="T28" s="20"/>
    </row>
    <row r="29" spans="2:20">
      <c r="B29" s="194" t="s">
        <v>32</v>
      </c>
      <c r="C29" s="206">
        <f>('tab8'!C29/'tab8'!$C$7)*100</f>
        <v>1.8105058818517206</v>
      </c>
      <c r="D29" s="206">
        <f>('tab8'!D29/'tab8'!$D$7)*100</f>
        <v>1.8273337016323923</v>
      </c>
      <c r="E29" s="206">
        <f>('tab8'!E29/'tab8'!$E$7)*100</f>
        <v>2.0714618310649016</v>
      </c>
      <c r="F29" s="206">
        <f>('tab8'!F29/'tab8'!$F$7)*100</f>
        <v>2.1992229299770685</v>
      </c>
      <c r="G29" s="206">
        <f>('tab8'!G29/'tab8'!$G$7)*100</f>
        <v>2.2273859646982159</v>
      </c>
      <c r="H29" s="206">
        <f>('tab8'!H29/'tab8'!$H$7)*100</f>
        <v>2.2672681686166452</v>
      </c>
      <c r="I29" s="206">
        <f>('tab8'!I29/'tab8'!$I$7)*100</f>
        <v>2.3042721870146141</v>
      </c>
      <c r="J29" s="206">
        <f>('tab8'!J29/'tab8'!$J$7)*100</f>
        <v>2.0609658820834058</v>
      </c>
      <c r="K29" s="206">
        <f>('tab8'!K29/'tab8'!$K$7)*100</f>
        <v>2.1782489504203557</v>
      </c>
      <c r="L29" s="207">
        <f>('tab8'!L29/'tab8'!$L$7)*100</f>
        <v>2.3580290550034926</v>
      </c>
      <c r="M29" s="20"/>
      <c r="N29" s="20"/>
      <c r="O29" s="20"/>
      <c r="P29" s="20"/>
      <c r="Q29" s="20"/>
      <c r="R29" s="20"/>
      <c r="S29" s="20"/>
      <c r="T29" s="20"/>
    </row>
    <row r="30" spans="2:20">
      <c r="B30" s="197" t="s">
        <v>59</v>
      </c>
      <c r="C30" s="212">
        <f>('tab8'!C30/'tab8'!$C$7)*100</f>
        <v>11.596255830332714</v>
      </c>
      <c r="D30" s="212">
        <f>('tab8'!D30/'tab8'!$D$7)*100</f>
        <v>11.060043834310516</v>
      </c>
      <c r="E30" s="212">
        <f>('tab8'!E30/'tab8'!$E$7)*100</f>
        <v>11.483143402967865</v>
      </c>
      <c r="F30" s="212">
        <f>('tab8'!F30/'tab8'!$F$7)*100</f>
        <v>11.503959021397188</v>
      </c>
      <c r="G30" s="212">
        <f>('tab8'!G30/'tab8'!$G$7)*100</f>
        <v>11.619710541411886</v>
      </c>
      <c r="H30" s="212">
        <f>('tab8'!H30/'tab8'!$H$7)*100</f>
        <v>11.151047186485656</v>
      </c>
      <c r="I30" s="212">
        <f>('tab8'!I30/'tab8'!$I$7)*100</f>
        <v>11.317910182340212</v>
      </c>
      <c r="J30" s="212">
        <f>('tab8'!J30/'tab8'!$J$7)*100</f>
        <v>10.924174013784112</v>
      </c>
      <c r="K30" s="212">
        <f>('tab8'!K30/'tab8'!$K$7)*100</f>
        <v>10.798769991426006</v>
      </c>
      <c r="L30" s="143">
        <f>('tab8'!L30/'tab8'!$L$7)*100</f>
        <v>11.160384262709151</v>
      </c>
    </row>
    <row r="31" spans="2:20">
      <c r="B31" s="197" t="s">
        <v>60</v>
      </c>
      <c r="C31" s="212">
        <f>('tab8'!C31/'tab8'!$C$7)*100</f>
        <v>34.62771549116637</v>
      </c>
      <c r="D31" s="212">
        <f>('tab8'!D31/'tab8'!$D$7)*100</f>
        <v>34.109691605171719</v>
      </c>
      <c r="E31" s="212">
        <f>('tab8'!E31/'tab8'!$E$7)*100</f>
        <v>33.143859703036476</v>
      </c>
      <c r="F31" s="212">
        <f>('tab8'!F31/'tab8'!$F$7)*100</f>
        <v>33.856685071838804</v>
      </c>
      <c r="G31" s="212">
        <f>('tab8'!G31/'tab8'!$G$7)*100</f>
        <v>33.874665011613892</v>
      </c>
      <c r="H31" s="212">
        <f>('tab8'!H31/'tab8'!$H$7)*100</f>
        <v>33.922111895191151</v>
      </c>
      <c r="I31" s="212">
        <f>('tab8'!I31/'tab8'!$I$7)*100</f>
        <v>33.078755914509401</v>
      </c>
      <c r="J31" s="212">
        <f>('tab8'!J31/'tab8'!$J$7)*100</f>
        <v>33.473857286249157</v>
      </c>
      <c r="K31" s="212">
        <f>('tab8'!K31/'tab8'!$K$7)*100</f>
        <v>33.09198517026519</v>
      </c>
      <c r="L31" s="143">
        <f>('tab8'!L31/'tab8'!$L$7)*100</f>
        <v>32.572068454162043</v>
      </c>
    </row>
    <row r="32" spans="2:20">
      <c r="B32" s="194" t="s">
        <v>61</v>
      </c>
      <c r="C32" s="206">
        <f>('tab8'!C32/'tab8'!$C$7)*100</f>
        <v>16.891465557449855</v>
      </c>
      <c r="D32" s="206">
        <f>('tab8'!D32/'tab8'!$D$7)*100</f>
        <v>17.698113763750772</v>
      </c>
      <c r="E32" s="206">
        <f>('tab8'!E32/'tab8'!$E$7)*100</f>
        <v>17.391588464728116</v>
      </c>
      <c r="F32" s="206">
        <f>('tab8'!F32/'tab8'!$F$7)*100</f>
        <v>16.589269308888753</v>
      </c>
      <c r="G32" s="206">
        <f>('tab8'!G32/'tab8'!$G$7)*100</f>
        <v>16.31529896777085</v>
      </c>
      <c r="H32" s="206">
        <f>('tab8'!H32/'tab8'!$H$7)*100</f>
        <v>16.638952960453075</v>
      </c>
      <c r="I32" s="206">
        <f>('tab8'!I32/'tab8'!$I$7)*100</f>
        <v>16.556927397665692</v>
      </c>
      <c r="J32" s="206">
        <f>('tab8'!J32/'tab8'!$J$7)*100</f>
        <v>16.535821883619281</v>
      </c>
      <c r="K32" s="206">
        <f>('tab8'!K32/'tab8'!$K$7)*100</f>
        <v>16.505055793600651</v>
      </c>
      <c r="L32" s="207">
        <f>('tab8'!L32/'tab8'!$L$7)*100</f>
        <v>16.221259344705796</v>
      </c>
    </row>
    <row r="33" spans="2:12">
      <c r="B33" s="197" t="s">
        <v>62</v>
      </c>
      <c r="C33" s="212">
        <f>('tab8'!C33/'tab8'!$C$7)*100</f>
        <v>5.9822556325307783</v>
      </c>
      <c r="D33" s="212">
        <f>('tab8'!D33/'tab8'!$D$7)*100</f>
        <v>6.4389555100425708</v>
      </c>
      <c r="E33" s="212">
        <f>('tab8'!E33/'tab8'!$E$7)*100</f>
        <v>6.3061464992571787</v>
      </c>
      <c r="F33" s="212">
        <f>('tab8'!F33/'tab8'!$F$7)*100</f>
        <v>5.899521130229469</v>
      </c>
      <c r="G33" s="212">
        <f>('tab8'!G33/'tab8'!$G$7)*100</f>
        <v>5.7655871114442796</v>
      </c>
      <c r="H33" s="212">
        <f>('tab8'!H33/'tab8'!$H$7)*100</f>
        <v>6.0714365237419621</v>
      </c>
      <c r="I33" s="212">
        <f>('tab8'!I33/'tab8'!$I$7)*100</f>
        <v>5.9119775321324104</v>
      </c>
      <c r="J33" s="212">
        <f>('tab8'!J33/'tab8'!$J$7)*100</f>
        <v>5.865027809638331</v>
      </c>
      <c r="K33" s="212">
        <f>('tab8'!K33/'tab8'!$K$7)*100</f>
        <v>5.7635221487012975</v>
      </c>
      <c r="L33" s="143">
        <f>('tab8'!L33/'tab8'!$L$7)*100</f>
        <v>5.7775824272226997</v>
      </c>
    </row>
    <row r="34" spans="2:12">
      <c r="B34" s="197" t="s">
        <v>63</v>
      </c>
      <c r="C34" s="212">
        <f>('tab8'!C34/'tab8'!$C$7)*100</f>
        <v>3.771216787968716</v>
      </c>
      <c r="D34" s="212">
        <f>('tab8'!D34/'tab8'!$D$7)*100</f>
        <v>3.9323876928649826</v>
      </c>
      <c r="E34" s="212">
        <f>('tab8'!E34/'tab8'!$E$7)*100</f>
        <v>3.986250668650356</v>
      </c>
      <c r="F34" s="212">
        <f>('tab8'!F34/'tab8'!$F$7)*100</f>
        <v>3.9733007568667968</v>
      </c>
      <c r="G34" s="212">
        <f>('tab8'!G34/'tab8'!$G$7)*100</f>
        <v>3.9310994377473247</v>
      </c>
      <c r="H34" s="212">
        <f>('tab8'!H34/'tab8'!$H$7)*100</f>
        <v>3.9312064260962711</v>
      </c>
      <c r="I34" s="212">
        <f>('tab8'!I34/'tab8'!$I$7)*100</f>
        <v>4.0657658956628602</v>
      </c>
      <c r="J34" s="212">
        <f>('tab8'!J34/'tab8'!$J$7)*100</f>
        <v>4.0071029783586471</v>
      </c>
      <c r="K34" s="212">
        <f>('tab8'!K34/'tab8'!$K$7)*100</f>
        <v>4.0445333010432751</v>
      </c>
      <c r="L34" s="143">
        <f>('tab8'!L34/'tab8'!$L$7)*100</f>
        <v>4.0803520516175276</v>
      </c>
    </row>
    <row r="35" spans="2:12">
      <c r="B35" s="197" t="s">
        <v>64</v>
      </c>
      <c r="C35" s="212">
        <f>('tab8'!C35/'tab8'!$C$7)*100</f>
        <v>7.137993136950362</v>
      </c>
      <c r="D35" s="212">
        <f>('tab8'!D35/'tab8'!$D$7)*100</f>
        <v>7.3267705608432179</v>
      </c>
      <c r="E35" s="212">
        <f>('tab8'!E35/'tab8'!$E$7)*100</f>
        <v>7.0991912968205799</v>
      </c>
      <c r="F35" s="212">
        <f>('tab8'!F35/'tab8'!$F$7)*100</f>
        <v>6.7164474217924859</v>
      </c>
      <c r="G35" s="212">
        <f>('tab8'!G35/'tab8'!$G$7)*100</f>
        <v>6.6186124185792439</v>
      </c>
      <c r="H35" s="212">
        <f>('tab8'!H35/'tab8'!$H$7)*100</f>
        <v>6.6363100106148432</v>
      </c>
      <c r="I35" s="212">
        <f>('tab8'!I35/'tab8'!$I$7)*100</f>
        <v>6.5791839698704226</v>
      </c>
      <c r="J35" s="212">
        <f>('tab8'!J35/'tab8'!$J$7)*100</f>
        <v>6.6636910956223065</v>
      </c>
      <c r="K35" s="212">
        <f>('tab8'!K35/'tab8'!$K$7)*100</f>
        <v>6.697000343856077</v>
      </c>
      <c r="L35" s="143">
        <f>('tab8'!L35/'tab8'!$L$7)*100</f>
        <v>6.3633248658655699</v>
      </c>
    </row>
    <row r="36" spans="2:12" ht="13.5" customHeight="1">
      <c r="B36" s="194" t="s">
        <v>65</v>
      </c>
      <c r="C36" s="206">
        <f>('tab8'!C36/'tab8'!$C$7)*100</f>
        <v>8.7729514130667354</v>
      </c>
      <c r="D36" s="206">
        <f>('tab8'!D36/'tab8'!$D$7)*100</f>
        <v>9.0063729638287349</v>
      </c>
      <c r="E36" s="206">
        <f>('tab8'!E36/'tab8'!$E$7)*100</f>
        <v>9.1069536209546449</v>
      </c>
      <c r="F36" s="206">
        <f>('tab8'!F36/'tab8'!$F$7)*100</f>
        <v>8.8568522108694587</v>
      </c>
      <c r="G36" s="206">
        <f>('tab8'!G36/'tab8'!$G$7)*100</f>
        <v>8.7058833990188944</v>
      </c>
      <c r="H36" s="206">
        <f>('tab8'!H36/'tab8'!$H$7)*100</f>
        <v>8.8663570145254784</v>
      </c>
      <c r="I36" s="206">
        <f>('tab8'!I36/'tab8'!$I$7)*100</f>
        <v>9.2135067727948154</v>
      </c>
      <c r="J36" s="206">
        <f>('tab8'!J36/'tab8'!$J$7)*100</f>
        <v>9.5932737177072305</v>
      </c>
      <c r="K36" s="206">
        <f>('tab8'!K36/'tab8'!$K$7)*100</f>
        <v>9.299431127083281</v>
      </c>
      <c r="L36" s="207">
        <f>('tab8'!L36/'tab8'!$L$7)*100</f>
        <v>9.5681744019452939</v>
      </c>
    </row>
    <row r="37" spans="2:12">
      <c r="B37" s="197" t="s">
        <v>66</v>
      </c>
      <c r="C37" s="212">
        <f>('tab8'!C37/'tab8'!$C$7)*100</f>
        <v>1.0253972966131646</v>
      </c>
      <c r="D37" s="212">
        <f>('tab8'!D37/'tab8'!$D$7)*100</f>
        <v>1.1337808333771717</v>
      </c>
      <c r="E37" s="212">
        <f>('tab8'!E37/'tab8'!$E$7)*100</f>
        <v>1.0870557543889667</v>
      </c>
      <c r="F37" s="212">
        <f>('tab8'!F37/'tab8'!$F$7)*100</f>
        <v>1.0083111704239613</v>
      </c>
      <c r="G37" s="212">
        <f>('tab8'!G37/'tab8'!$G$7)*100</f>
        <v>1.0272802103070631</v>
      </c>
      <c r="H37" s="212">
        <f>('tab8'!H37/'tab8'!$H$7)*100</f>
        <v>1.0566621579251572</v>
      </c>
      <c r="I37" s="212">
        <f>('tab8'!I37/'tab8'!$I$7)*100</f>
        <v>1.0930251188499129</v>
      </c>
      <c r="J37" s="212">
        <f>('tab8'!J37/'tab8'!$J$7)*100</f>
        <v>1.1226785264419237</v>
      </c>
      <c r="K37" s="212">
        <f>('tab8'!K37/'tab8'!$K$7)*100</f>
        <v>1.1541970065435194</v>
      </c>
      <c r="L37" s="143">
        <f>('tab8'!L37/'tab8'!$L$7)*100</f>
        <v>1.1885613278500033</v>
      </c>
    </row>
    <row r="38" spans="2:12">
      <c r="B38" s="197" t="s">
        <v>67</v>
      </c>
      <c r="C38" s="212">
        <f>('tab8'!C38/'tab8'!$C$7)*100</f>
        <v>1.4170220464278496</v>
      </c>
      <c r="D38" s="212">
        <f>('tab8'!D38/'tab8'!$D$7)*100</f>
        <v>1.6405597712935198</v>
      </c>
      <c r="E38" s="212">
        <f>('tab8'!E38/'tab8'!$E$7)*100</f>
        <v>1.9037421784275741</v>
      </c>
      <c r="F38" s="212">
        <f>('tab8'!F38/'tab8'!$F$7)*100</f>
        <v>1.7448421822494669</v>
      </c>
      <c r="G38" s="212">
        <f>('tab8'!G38/'tab8'!$G$7)*100</f>
        <v>1.4879872976476101</v>
      </c>
      <c r="H38" s="212">
        <f>('tab8'!H38/'tab8'!$H$7)*100</f>
        <v>1.6039681789165083</v>
      </c>
      <c r="I38" s="212">
        <f>('tab8'!I38/'tab8'!$I$7)*100</f>
        <v>1.7606498983871071</v>
      </c>
      <c r="J38" s="212">
        <f>('tab8'!J38/'tab8'!$J$7)*100</f>
        <v>1.7686645820057203</v>
      </c>
      <c r="K38" s="212">
        <f>('tab8'!K38/'tab8'!$K$7)*100</f>
        <v>1.5808660056065751</v>
      </c>
      <c r="L38" s="143">
        <f>('tab8'!L38/'tab8'!$L$7)*100</f>
        <v>1.7238130673670964</v>
      </c>
    </row>
    <row r="39" spans="2:12">
      <c r="B39" s="197" t="s">
        <v>68</v>
      </c>
      <c r="C39" s="212">
        <f>('tab8'!C39/'tab8'!$C$7)*100</f>
        <v>2.5318342172896142</v>
      </c>
      <c r="D39" s="212">
        <f>('tab8'!D39/'tab8'!$D$7)*100</f>
        <v>2.5198651810280968</v>
      </c>
      <c r="E39" s="212">
        <f>('tab8'!E39/'tab8'!$E$7)*100</f>
        <v>2.4733963292767847</v>
      </c>
      <c r="F39" s="212">
        <f>('tab8'!F39/'tab8'!$F$7)*100</f>
        <v>2.3534595465348414</v>
      </c>
      <c r="G39" s="212">
        <f>('tab8'!G39/'tab8'!$G$7)*100</f>
        <v>2.407996113388077</v>
      </c>
      <c r="H39" s="212">
        <f>('tab8'!H39/'tab8'!$H$7)*100</f>
        <v>2.4502707614679853</v>
      </c>
      <c r="I39" s="212">
        <f>('tab8'!I39/'tab8'!$I$7)*100</f>
        <v>2.4823915363742897</v>
      </c>
      <c r="J39" s="212">
        <f>('tab8'!J39/'tab8'!$J$7)*100</f>
        <v>2.6429350116832122</v>
      </c>
      <c r="K39" s="212">
        <f>('tab8'!K39/'tab8'!$K$7)*100</f>
        <v>2.5881626981779489</v>
      </c>
      <c r="L39" s="143">
        <f>('tab8'!L39/'tab8'!$L$7)*100</f>
        <v>2.6856914021010159</v>
      </c>
    </row>
    <row r="40" spans="2:12" ht="13.5" thickBot="1">
      <c r="B40" s="199" t="s">
        <v>69</v>
      </c>
      <c r="C40" s="213">
        <f>('tab8'!C40/'tab8'!$C$7)*100</f>
        <v>3.7986978527361077</v>
      </c>
      <c r="D40" s="213">
        <f>('tab8'!D40/'tab8'!$D$7)*100</f>
        <v>3.7121671781299463</v>
      </c>
      <c r="E40" s="213">
        <f>('tab8'!E40/'tab8'!$E$7)*100</f>
        <v>3.6427593588613192</v>
      </c>
      <c r="F40" s="213">
        <f>('tab8'!F40/'tab8'!$F$7)*100</f>
        <v>3.7502393116611894</v>
      </c>
      <c r="G40" s="213">
        <f>('tab8'!G40/'tab8'!$G$7)*100</f>
        <v>3.7826197776761448</v>
      </c>
      <c r="H40" s="213">
        <f>('tab8'!H40/'tab8'!$H$7)*100</f>
        <v>3.7554559162158259</v>
      </c>
      <c r="I40" s="213">
        <f>('tab8'!I40/'tab8'!$I$7)*100</f>
        <v>3.8774402191835082</v>
      </c>
      <c r="J40" s="213">
        <f>('tab8'!J40/'tab8'!$J$7)*100</f>
        <v>4.0589955975763745</v>
      </c>
      <c r="K40" s="213">
        <f>('tab8'!K40/'tab8'!$K$7)*100</f>
        <v>3.9762054167552368</v>
      </c>
      <c r="L40" s="214">
        <f>('tab8'!L40/'tab8'!$L$7)*100</f>
        <v>3.9701086046271796</v>
      </c>
    </row>
    <row r="41" spans="2:12">
      <c r="B41" s="70" t="s">
        <v>200</v>
      </c>
      <c r="C41" s="70"/>
      <c r="D41" s="70"/>
      <c r="E41" s="70"/>
      <c r="F41" s="70"/>
      <c r="G41" s="70"/>
      <c r="H41" s="83"/>
      <c r="I41" s="83"/>
      <c r="J41" s="83"/>
      <c r="K41" s="70"/>
    </row>
    <row r="42" spans="2:12">
      <c r="B42" s="108" t="s">
        <v>164</v>
      </c>
      <c r="C42" s="70"/>
      <c r="D42" s="70"/>
      <c r="E42" s="70"/>
      <c r="F42" s="70"/>
      <c r="G42" s="70"/>
      <c r="H42" s="70"/>
      <c r="I42" s="70"/>
      <c r="J42" s="70"/>
      <c r="K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">
    <mergeCell ref="B4:B5"/>
    <mergeCell ref="B2:L2"/>
    <mergeCell ref="C4:L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4"/>
  <sheetViews>
    <sheetView showGridLines="0" workbookViewId="0">
      <selection activeCell="B2" sqref="B2:F2"/>
    </sheetView>
  </sheetViews>
  <sheetFormatPr defaultColWidth="11.28515625" defaultRowHeight="12.75"/>
  <cols>
    <col min="1" max="1" width="4.7109375" style="1" customWidth="1"/>
    <col min="2" max="2" width="11.28515625" style="1"/>
    <col min="3" max="8" width="18.140625" style="1" customWidth="1"/>
    <col min="9" max="9" width="16" style="1" bestFit="1" customWidth="1"/>
    <col min="10" max="10" width="16" style="1" customWidth="1"/>
    <col min="11" max="11" width="15.140625" style="1" bestFit="1" customWidth="1"/>
    <col min="12" max="12" width="15.5703125" style="1" customWidth="1"/>
    <col min="13" max="16384" width="11.28515625" style="1"/>
  </cols>
  <sheetData>
    <row r="1" spans="2:12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2" ht="18" thickBot="1">
      <c r="B2" s="380" t="s">
        <v>195</v>
      </c>
      <c r="C2" s="380"/>
      <c r="D2" s="380"/>
      <c r="E2" s="380"/>
      <c r="F2" s="380"/>
      <c r="G2" s="70"/>
      <c r="H2" s="83"/>
      <c r="I2" s="70"/>
      <c r="J2" s="70"/>
      <c r="K2" s="128"/>
    </row>
    <row r="3" spans="2:12" ht="14.25" thickTop="1" thickBot="1">
      <c r="B3" s="70"/>
      <c r="C3" s="70"/>
      <c r="D3" s="70"/>
      <c r="E3" s="70"/>
      <c r="F3" s="70"/>
      <c r="G3" s="70"/>
      <c r="H3" s="83"/>
      <c r="I3" s="70"/>
      <c r="J3" s="70"/>
      <c r="K3" s="70"/>
    </row>
    <row r="4" spans="2:12">
      <c r="B4" s="215" t="s">
        <v>80</v>
      </c>
      <c r="C4" s="216">
        <v>2002</v>
      </c>
      <c r="D4" s="216">
        <v>2003</v>
      </c>
      <c r="E4" s="216">
        <v>2004</v>
      </c>
      <c r="F4" s="216">
        <v>2005</v>
      </c>
      <c r="G4" s="216">
        <v>2006</v>
      </c>
      <c r="H4" s="216">
        <v>2007</v>
      </c>
      <c r="I4" s="217">
        <v>2008</v>
      </c>
      <c r="J4" s="218">
        <v>2009</v>
      </c>
      <c r="K4" s="218">
        <v>2010</v>
      </c>
      <c r="L4" s="219">
        <v>2011</v>
      </c>
    </row>
    <row r="5" spans="2:12">
      <c r="B5" s="220">
        <v>1</v>
      </c>
      <c r="C5" s="221" t="s">
        <v>60</v>
      </c>
      <c r="D5" s="221" t="s">
        <v>60</v>
      </c>
      <c r="E5" s="221" t="s">
        <v>60</v>
      </c>
      <c r="F5" s="221" t="s">
        <v>60</v>
      </c>
      <c r="G5" s="221" t="s">
        <v>60</v>
      </c>
      <c r="H5" s="221" t="s">
        <v>60</v>
      </c>
      <c r="I5" s="222" t="s">
        <v>155</v>
      </c>
      <c r="J5" s="221" t="s">
        <v>60</v>
      </c>
      <c r="K5" s="221" t="s">
        <v>60</v>
      </c>
      <c r="L5" s="223" t="s">
        <v>60</v>
      </c>
    </row>
    <row r="6" spans="2:12">
      <c r="B6" s="220">
        <v>2</v>
      </c>
      <c r="C6" s="221" t="s">
        <v>59</v>
      </c>
      <c r="D6" s="221" t="s">
        <v>59</v>
      </c>
      <c r="E6" s="221" t="s">
        <v>59</v>
      </c>
      <c r="F6" s="221" t="s">
        <v>59</v>
      </c>
      <c r="G6" s="221" t="s">
        <v>59</v>
      </c>
      <c r="H6" s="221" t="s">
        <v>59</v>
      </c>
      <c r="I6" s="222" t="s">
        <v>154</v>
      </c>
      <c r="J6" s="221" t="s">
        <v>59</v>
      </c>
      <c r="K6" s="221" t="s">
        <v>59</v>
      </c>
      <c r="L6" s="223" t="s">
        <v>59</v>
      </c>
    </row>
    <row r="7" spans="2:12">
      <c r="B7" s="220">
        <v>3</v>
      </c>
      <c r="C7" s="221" t="s">
        <v>58</v>
      </c>
      <c r="D7" s="221" t="s">
        <v>58</v>
      </c>
      <c r="E7" s="221" t="s">
        <v>58</v>
      </c>
      <c r="F7" s="221" t="s">
        <v>58</v>
      </c>
      <c r="G7" s="221" t="s">
        <v>58</v>
      </c>
      <c r="H7" s="221" t="s">
        <v>58</v>
      </c>
      <c r="I7" s="222" t="s">
        <v>152</v>
      </c>
      <c r="J7" s="221" t="s">
        <v>58</v>
      </c>
      <c r="K7" s="221" t="s">
        <v>58</v>
      </c>
      <c r="L7" s="223" t="s">
        <v>58</v>
      </c>
    </row>
    <row r="8" spans="2:12">
      <c r="B8" s="220">
        <v>4</v>
      </c>
      <c r="C8" s="221" t="s">
        <v>64</v>
      </c>
      <c r="D8" s="221" t="s">
        <v>64</v>
      </c>
      <c r="E8" s="221" t="s">
        <v>64</v>
      </c>
      <c r="F8" s="221" t="s">
        <v>64</v>
      </c>
      <c r="G8" s="221" t="s">
        <v>64</v>
      </c>
      <c r="H8" s="221" t="s">
        <v>64</v>
      </c>
      <c r="I8" s="222" t="s">
        <v>158</v>
      </c>
      <c r="J8" s="221" t="s">
        <v>64</v>
      </c>
      <c r="K8" s="221" t="s">
        <v>64</v>
      </c>
      <c r="L8" s="223" t="s">
        <v>64</v>
      </c>
    </row>
    <row r="9" spans="2:12">
      <c r="B9" s="220">
        <v>5</v>
      </c>
      <c r="C9" s="221" t="s">
        <v>62</v>
      </c>
      <c r="D9" s="221" t="s">
        <v>62</v>
      </c>
      <c r="E9" s="221" t="s">
        <v>62</v>
      </c>
      <c r="F9" s="221" t="s">
        <v>62</v>
      </c>
      <c r="G9" s="221" t="s">
        <v>62</v>
      </c>
      <c r="H9" s="221" t="s">
        <v>62</v>
      </c>
      <c r="I9" s="222" t="s">
        <v>156</v>
      </c>
      <c r="J9" s="221" t="s">
        <v>62</v>
      </c>
      <c r="K9" s="221" t="s">
        <v>62</v>
      </c>
      <c r="L9" s="223" t="s">
        <v>62</v>
      </c>
    </row>
    <row r="10" spans="2:12">
      <c r="B10" s="220">
        <v>6</v>
      </c>
      <c r="C10" s="221" t="s">
        <v>56</v>
      </c>
      <c r="D10" s="221" t="s">
        <v>56</v>
      </c>
      <c r="E10" s="221" t="s">
        <v>56</v>
      </c>
      <c r="F10" s="221" t="s">
        <v>56</v>
      </c>
      <c r="G10" s="221" t="s">
        <v>56</v>
      </c>
      <c r="H10" s="221" t="s">
        <v>56</v>
      </c>
      <c r="I10" s="222" t="s">
        <v>157</v>
      </c>
      <c r="J10" s="221" t="s">
        <v>56</v>
      </c>
      <c r="K10" s="221" t="s">
        <v>56</v>
      </c>
      <c r="L10" s="223" t="s">
        <v>63</v>
      </c>
    </row>
    <row r="11" spans="2:12">
      <c r="B11" s="220">
        <v>7</v>
      </c>
      <c r="C11" s="221" t="s">
        <v>69</v>
      </c>
      <c r="D11" s="221" t="s">
        <v>63</v>
      </c>
      <c r="E11" s="221" t="s">
        <v>63</v>
      </c>
      <c r="F11" s="221" t="s">
        <v>63</v>
      </c>
      <c r="G11" s="221" t="s">
        <v>63</v>
      </c>
      <c r="H11" s="221" t="s">
        <v>63</v>
      </c>
      <c r="I11" s="222" t="s">
        <v>151</v>
      </c>
      <c r="J11" s="221" t="s">
        <v>69</v>
      </c>
      <c r="K11" s="221" t="s">
        <v>63</v>
      </c>
      <c r="L11" s="223" t="s">
        <v>69</v>
      </c>
    </row>
    <row r="12" spans="2:12">
      <c r="B12" s="220">
        <v>8</v>
      </c>
      <c r="C12" s="221" t="s">
        <v>63</v>
      </c>
      <c r="D12" s="221" t="s">
        <v>69</v>
      </c>
      <c r="E12" s="221" t="s">
        <v>69</v>
      </c>
      <c r="F12" s="221" t="s">
        <v>69</v>
      </c>
      <c r="G12" s="221" t="s">
        <v>69</v>
      </c>
      <c r="H12" s="221" t="s">
        <v>69</v>
      </c>
      <c r="I12" s="222" t="s">
        <v>162</v>
      </c>
      <c r="J12" s="221" t="s">
        <v>63</v>
      </c>
      <c r="K12" s="221" t="s">
        <v>69</v>
      </c>
      <c r="L12" s="224" t="s">
        <v>56</v>
      </c>
    </row>
    <row r="13" spans="2:12">
      <c r="B13" s="220">
        <v>9</v>
      </c>
      <c r="C13" s="221" t="s">
        <v>68</v>
      </c>
      <c r="D13" s="221" t="s">
        <v>68</v>
      </c>
      <c r="E13" s="221" t="s">
        <v>68</v>
      </c>
      <c r="F13" s="221" t="s">
        <v>68</v>
      </c>
      <c r="G13" s="221" t="s">
        <v>68</v>
      </c>
      <c r="H13" s="221" t="s">
        <v>68</v>
      </c>
      <c r="I13" s="222" t="s">
        <v>161</v>
      </c>
      <c r="J13" s="221" t="s">
        <v>68</v>
      </c>
      <c r="K13" s="221" t="s">
        <v>68</v>
      </c>
      <c r="L13" s="223" t="s">
        <v>68</v>
      </c>
    </row>
    <row r="14" spans="2:12">
      <c r="B14" s="220">
        <v>10</v>
      </c>
      <c r="C14" s="221" t="s">
        <v>53</v>
      </c>
      <c r="D14" s="221" t="s">
        <v>53</v>
      </c>
      <c r="E14" s="221" t="s">
        <v>53</v>
      </c>
      <c r="F14" s="221" t="s">
        <v>53</v>
      </c>
      <c r="G14" s="221" t="s">
        <v>53</v>
      </c>
      <c r="H14" s="221" t="s">
        <v>53</v>
      </c>
      <c r="I14" s="222" t="s">
        <v>148</v>
      </c>
      <c r="J14" s="221" t="s">
        <v>53</v>
      </c>
      <c r="K14" s="221" t="s">
        <v>53</v>
      </c>
      <c r="L14" s="223" t="s">
        <v>53</v>
      </c>
    </row>
    <row r="15" spans="2:12">
      <c r="B15" s="220">
        <v>11</v>
      </c>
      <c r="C15" s="225" t="s">
        <v>50</v>
      </c>
      <c r="D15" s="226" t="s">
        <v>50</v>
      </c>
      <c r="E15" s="227" t="s">
        <v>32</v>
      </c>
      <c r="F15" s="227" t="s">
        <v>32</v>
      </c>
      <c r="G15" s="227" t="s">
        <v>32</v>
      </c>
      <c r="H15" s="227" t="s">
        <v>32</v>
      </c>
      <c r="I15" s="228" t="s">
        <v>153</v>
      </c>
      <c r="J15" s="229" t="s">
        <v>32</v>
      </c>
      <c r="K15" s="229" t="s">
        <v>32</v>
      </c>
      <c r="L15" s="230" t="s">
        <v>32</v>
      </c>
    </row>
    <row r="16" spans="2:12">
      <c r="B16" s="220">
        <v>12</v>
      </c>
      <c r="C16" s="227" t="s">
        <v>32</v>
      </c>
      <c r="D16" s="227" t="s">
        <v>32</v>
      </c>
      <c r="E16" s="226" t="s">
        <v>81</v>
      </c>
      <c r="F16" s="226" t="s">
        <v>50</v>
      </c>
      <c r="G16" s="226" t="s">
        <v>50</v>
      </c>
      <c r="H16" s="225" t="s">
        <v>50</v>
      </c>
      <c r="I16" s="231" t="s">
        <v>145</v>
      </c>
      <c r="J16" s="225" t="s">
        <v>50</v>
      </c>
      <c r="K16" s="225" t="s">
        <v>50</v>
      </c>
      <c r="L16" s="232" t="s">
        <v>44</v>
      </c>
    </row>
    <row r="17" spans="2:12">
      <c r="B17" s="220">
        <v>13</v>
      </c>
      <c r="C17" s="225" t="s">
        <v>44</v>
      </c>
      <c r="D17" s="226" t="s">
        <v>44</v>
      </c>
      <c r="E17" s="226" t="s">
        <v>50</v>
      </c>
      <c r="F17" s="226" t="s">
        <v>44</v>
      </c>
      <c r="G17" s="226" t="s">
        <v>44</v>
      </c>
      <c r="H17" s="225" t="s">
        <v>44</v>
      </c>
      <c r="I17" s="231" t="s">
        <v>140</v>
      </c>
      <c r="J17" s="225" t="s">
        <v>44</v>
      </c>
      <c r="K17" s="225" t="s">
        <v>44</v>
      </c>
      <c r="L17" s="232" t="s">
        <v>50</v>
      </c>
    </row>
    <row r="18" spans="2:12">
      <c r="B18" s="220">
        <v>14</v>
      </c>
      <c r="C18" s="225" t="s">
        <v>42</v>
      </c>
      <c r="D18" s="226" t="s">
        <v>81</v>
      </c>
      <c r="E18" s="226" t="s">
        <v>44</v>
      </c>
      <c r="F18" s="226" t="s">
        <v>81</v>
      </c>
      <c r="G18" s="226" t="s">
        <v>42</v>
      </c>
      <c r="H18" s="225" t="s">
        <v>67</v>
      </c>
      <c r="I18" s="231" t="s">
        <v>160</v>
      </c>
      <c r="J18" s="225" t="s">
        <v>67</v>
      </c>
      <c r="K18" s="225" t="s">
        <v>42</v>
      </c>
      <c r="L18" s="232" t="s">
        <v>81</v>
      </c>
    </row>
    <row r="19" spans="2:12">
      <c r="B19" s="220">
        <v>15</v>
      </c>
      <c r="C19" s="225" t="s">
        <v>67</v>
      </c>
      <c r="D19" s="226" t="s">
        <v>42</v>
      </c>
      <c r="E19" s="226" t="s">
        <v>42</v>
      </c>
      <c r="F19" s="226" t="s">
        <v>42</v>
      </c>
      <c r="G19" s="226" t="s">
        <v>81</v>
      </c>
      <c r="H19" s="225" t="s">
        <v>42</v>
      </c>
      <c r="I19" s="231" t="s">
        <v>138</v>
      </c>
      <c r="J19" s="225" t="s">
        <v>42</v>
      </c>
      <c r="K19" s="225" t="s">
        <v>67</v>
      </c>
      <c r="L19" s="232" t="s">
        <v>42</v>
      </c>
    </row>
    <row r="20" spans="2:12">
      <c r="B20" s="220">
        <v>16</v>
      </c>
      <c r="C20" s="225" t="s">
        <v>48</v>
      </c>
      <c r="D20" s="226" t="s">
        <v>66</v>
      </c>
      <c r="E20" s="226" t="s">
        <v>48</v>
      </c>
      <c r="F20" s="226" t="s">
        <v>48</v>
      </c>
      <c r="G20" s="226" t="s">
        <v>48</v>
      </c>
      <c r="H20" s="225" t="s">
        <v>48</v>
      </c>
      <c r="I20" s="231" t="s">
        <v>143</v>
      </c>
      <c r="J20" s="225" t="s">
        <v>48</v>
      </c>
      <c r="K20" s="225" t="s">
        <v>48</v>
      </c>
      <c r="L20" s="232" t="s">
        <v>48</v>
      </c>
    </row>
    <row r="21" spans="2:12">
      <c r="B21" s="220">
        <v>17</v>
      </c>
      <c r="C21" s="225" t="s">
        <v>66</v>
      </c>
      <c r="D21" s="226" t="s">
        <v>48</v>
      </c>
      <c r="E21" s="226" t="s">
        <v>66</v>
      </c>
      <c r="F21" s="226" t="s">
        <v>66</v>
      </c>
      <c r="G21" s="226" t="s">
        <v>66</v>
      </c>
      <c r="H21" s="225" t="s">
        <v>66</v>
      </c>
      <c r="I21" s="231" t="s">
        <v>159</v>
      </c>
      <c r="J21" s="225" t="s">
        <v>66</v>
      </c>
      <c r="K21" s="225" t="s">
        <v>66</v>
      </c>
      <c r="L21" s="232" t="s">
        <v>66</v>
      </c>
    </row>
    <row r="22" spans="2:12">
      <c r="B22" s="220">
        <v>18</v>
      </c>
      <c r="C22" s="225" t="s">
        <v>52</v>
      </c>
      <c r="D22" s="226" t="s">
        <v>52</v>
      </c>
      <c r="E22" s="226" t="s">
        <v>51</v>
      </c>
      <c r="F22" s="226" t="s">
        <v>51</v>
      </c>
      <c r="G22" s="226" t="s">
        <v>51</v>
      </c>
      <c r="H22" s="225" t="s">
        <v>51</v>
      </c>
      <c r="I22" s="231" t="s">
        <v>147</v>
      </c>
      <c r="J22" s="225" t="s">
        <v>52</v>
      </c>
      <c r="K22" s="225" t="s">
        <v>51</v>
      </c>
      <c r="L22" s="232" t="s">
        <v>51</v>
      </c>
    </row>
    <row r="23" spans="2:12">
      <c r="B23" s="220">
        <v>19</v>
      </c>
      <c r="C23" s="225" t="s">
        <v>51</v>
      </c>
      <c r="D23" s="226" t="s">
        <v>51</v>
      </c>
      <c r="E23" s="226" t="s">
        <v>52</v>
      </c>
      <c r="F23" s="226" t="s">
        <v>52</v>
      </c>
      <c r="G23" s="226" t="s">
        <v>52</v>
      </c>
      <c r="H23" s="225" t="s">
        <v>52</v>
      </c>
      <c r="I23" s="231" t="s">
        <v>146</v>
      </c>
      <c r="J23" s="225" t="s">
        <v>51</v>
      </c>
      <c r="K23" s="225" t="s">
        <v>52</v>
      </c>
      <c r="L23" s="232" t="s">
        <v>52</v>
      </c>
    </row>
    <row r="24" spans="2:12">
      <c r="B24" s="220">
        <v>20</v>
      </c>
      <c r="C24" s="225" t="s">
        <v>54</v>
      </c>
      <c r="D24" s="226" t="s">
        <v>54</v>
      </c>
      <c r="E24" s="226" t="s">
        <v>54</v>
      </c>
      <c r="F24" s="226" t="s">
        <v>54</v>
      </c>
      <c r="G24" s="226" t="s">
        <v>54</v>
      </c>
      <c r="H24" s="225" t="s">
        <v>54</v>
      </c>
      <c r="I24" s="231" t="s">
        <v>150</v>
      </c>
      <c r="J24" s="225" t="s">
        <v>54</v>
      </c>
      <c r="K24" s="225" t="s">
        <v>54</v>
      </c>
      <c r="L24" s="232" t="s">
        <v>54</v>
      </c>
    </row>
    <row r="25" spans="2:12">
      <c r="B25" s="220">
        <v>21</v>
      </c>
      <c r="C25" s="225" t="s">
        <v>55</v>
      </c>
      <c r="D25" s="226" t="s">
        <v>55</v>
      </c>
      <c r="E25" s="226" t="s">
        <v>55</v>
      </c>
      <c r="F25" s="226" t="s">
        <v>55</v>
      </c>
      <c r="G25" s="226" t="s">
        <v>55</v>
      </c>
      <c r="H25" s="225" t="s">
        <v>55</v>
      </c>
      <c r="I25" s="231" t="s">
        <v>149</v>
      </c>
      <c r="J25" s="225" t="s">
        <v>40</v>
      </c>
      <c r="K25" s="225" t="s">
        <v>55</v>
      </c>
      <c r="L25" s="232" t="s">
        <v>40</v>
      </c>
    </row>
    <row r="26" spans="2:12">
      <c r="B26" s="220">
        <v>22</v>
      </c>
      <c r="C26" s="225" t="s">
        <v>40</v>
      </c>
      <c r="D26" s="226" t="s">
        <v>40</v>
      </c>
      <c r="E26" s="226" t="s">
        <v>40</v>
      </c>
      <c r="F26" s="226" t="s">
        <v>40</v>
      </c>
      <c r="G26" s="226" t="s">
        <v>40</v>
      </c>
      <c r="H26" s="225" t="s">
        <v>40</v>
      </c>
      <c r="I26" s="231" t="s">
        <v>136</v>
      </c>
      <c r="J26" s="225" t="s">
        <v>55</v>
      </c>
      <c r="K26" s="225" t="s">
        <v>40</v>
      </c>
      <c r="L26" s="232" t="s">
        <v>55</v>
      </c>
    </row>
    <row r="27" spans="2:12">
      <c r="B27" s="220">
        <v>23</v>
      </c>
      <c r="C27" s="225" t="s">
        <v>49</v>
      </c>
      <c r="D27" s="226" t="s">
        <v>49</v>
      </c>
      <c r="E27" s="226" t="s">
        <v>49</v>
      </c>
      <c r="F27" s="226" t="s">
        <v>49</v>
      </c>
      <c r="G27" s="226" t="s">
        <v>49</v>
      </c>
      <c r="H27" s="225" t="s">
        <v>49</v>
      </c>
      <c r="I27" s="231" t="s">
        <v>144</v>
      </c>
      <c r="J27" s="225" t="s">
        <v>49</v>
      </c>
      <c r="K27" s="225" t="s">
        <v>49</v>
      </c>
      <c r="L27" s="232" t="s">
        <v>49</v>
      </c>
    </row>
    <row r="28" spans="2:12">
      <c r="B28" s="220">
        <v>24</v>
      </c>
      <c r="C28" s="225" t="s">
        <v>46</v>
      </c>
      <c r="D28" s="226" t="s">
        <v>46</v>
      </c>
      <c r="E28" s="226" t="s">
        <v>46</v>
      </c>
      <c r="F28" s="226" t="s">
        <v>46</v>
      </c>
      <c r="G28" s="226" t="s">
        <v>46</v>
      </c>
      <c r="H28" s="225" t="s">
        <v>46</v>
      </c>
      <c r="I28" s="231" t="s">
        <v>142</v>
      </c>
      <c r="J28" s="225" t="s">
        <v>46</v>
      </c>
      <c r="K28" s="225" t="s">
        <v>46</v>
      </c>
      <c r="L28" s="232" t="s">
        <v>46</v>
      </c>
    </row>
    <row r="29" spans="2:12">
      <c r="B29" s="220">
        <v>25</v>
      </c>
      <c r="C29" s="225" t="s">
        <v>45</v>
      </c>
      <c r="D29" s="226" t="s">
        <v>45</v>
      </c>
      <c r="E29" s="226" t="s">
        <v>41</v>
      </c>
      <c r="F29" s="226" t="s">
        <v>41</v>
      </c>
      <c r="G29" s="226" t="s">
        <v>45</v>
      </c>
      <c r="H29" s="225" t="s">
        <v>45</v>
      </c>
      <c r="I29" s="231" t="s">
        <v>141</v>
      </c>
      <c r="J29" s="225" t="s">
        <v>45</v>
      </c>
      <c r="K29" s="225" t="s">
        <v>41</v>
      </c>
      <c r="L29" s="232" t="s">
        <v>45</v>
      </c>
    </row>
    <row r="30" spans="2:12">
      <c r="B30" s="220">
        <v>26</v>
      </c>
      <c r="C30" s="225" t="s">
        <v>41</v>
      </c>
      <c r="D30" s="226" t="s">
        <v>41</v>
      </c>
      <c r="E30" s="226" t="s">
        <v>45</v>
      </c>
      <c r="F30" s="226" t="s">
        <v>45</v>
      </c>
      <c r="G30" s="226" t="s">
        <v>41</v>
      </c>
      <c r="H30" s="225" t="s">
        <v>41</v>
      </c>
      <c r="I30" s="231" t="s">
        <v>137</v>
      </c>
      <c r="J30" s="225" t="s">
        <v>41</v>
      </c>
      <c r="K30" s="225" t="s">
        <v>45</v>
      </c>
      <c r="L30" s="232" t="s">
        <v>41</v>
      </c>
    </row>
    <row r="31" spans="2:12" ht="13.5" thickBot="1">
      <c r="B31" s="233">
        <v>27</v>
      </c>
      <c r="C31" s="234" t="s">
        <v>43</v>
      </c>
      <c r="D31" s="235" t="s">
        <v>43</v>
      </c>
      <c r="E31" s="235" t="s">
        <v>43</v>
      </c>
      <c r="F31" s="235" t="s">
        <v>43</v>
      </c>
      <c r="G31" s="235" t="s">
        <v>43</v>
      </c>
      <c r="H31" s="234" t="s">
        <v>43</v>
      </c>
      <c r="I31" s="236" t="s">
        <v>139</v>
      </c>
      <c r="J31" s="234" t="s">
        <v>43</v>
      </c>
      <c r="K31" s="234" t="s">
        <v>43</v>
      </c>
      <c r="L31" s="237" t="s">
        <v>43</v>
      </c>
    </row>
    <row r="32" spans="2:12">
      <c r="B32" s="70" t="s">
        <v>200</v>
      </c>
      <c r="C32" s="70"/>
      <c r="D32" s="70"/>
      <c r="E32" s="70"/>
      <c r="F32" s="238"/>
      <c r="G32" s="70"/>
      <c r="H32" s="83"/>
      <c r="I32" s="70"/>
      <c r="J32" s="70"/>
      <c r="K32" s="70"/>
    </row>
    <row r="33" spans="2:11">
      <c r="B33" s="108" t="s">
        <v>164</v>
      </c>
      <c r="C33" s="70"/>
      <c r="D33" s="70"/>
      <c r="E33" s="70"/>
      <c r="F33" s="70"/>
      <c r="G33" s="70"/>
      <c r="H33" s="70"/>
      <c r="I33" s="70"/>
      <c r="J33" s="70"/>
      <c r="K33" s="70"/>
    </row>
    <row r="34" spans="2:11">
      <c r="B34" s="70"/>
      <c r="C34" s="70"/>
      <c r="D34" s="70"/>
      <c r="E34" s="70"/>
      <c r="F34" s="70"/>
      <c r="G34" s="70"/>
      <c r="H34" s="70"/>
      <c r="I34" s="70"/>
      <c r="J34" s="70"/>
      <c r="K34" s="70"/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2"/>
  <sheetViews>
    <sheetView showGridLines="0" zoomScale="90" zoomScaleNormal="90" workbookViewId="0">
      <selection activeCell="B2" sqref="B2:M2"/>
    </sheetView>
  </sheetViews>
  <sheetFormatPr defaultRowHeight="12.75"/>
  <cols>
    <col min="1" max="1" width="4.7109375" style="1" customWidth="1"/>
    <col min="2" max="2" width="32.140625" style="1" customWidth="1"/>
    <col min="3" max="3" width="10.7109375" style="1" customWidth="1"/>
    <col min="4" max="6" width="10.85546875" style="1" customWidth="1"/>
    <col min="7" max="7" width="10.7109375" style="1" customWidth="1"/>
    <col min="8" max="10" width="10.85546875" style="1" customWidth="1"/>
    <col min="11" max="16384" width="9.140625" style="1"/>
  </cols>
  <sheetData>
    <row r="2" spans="2:32" ht="18" thickBot="1">
      <c r="B2" s="399" t="s">
        <v>196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32" ht="14.25" thickTop="1" thickBot="1">
      <c r="B3" s="129"/>
      <c r="C3" s="70"/>
      <c r="D3" s="185"/>
      <c r="E3" s="186"/>
      <c r="F3" s="185"/>
      <c r="G3" s="70"/>
      <c r="H3" s="83"/>
      <c r="I3" s="83"/>
      <c r="J3" s="83"/>
      <c r="K3" s="70"/>
      <c r="L3" s="70"/>
      <c r="M3" s="70"/>
    </row>
    <row r="4" spans="2:32" ht="12.75" customHeight="1">
      <c r="B4" s="402" t="s">
        <v>37</v>
      </c>
      <c r="C4" s="404" t="s">
        <v>166</v>
      </c>
      <c r="D4" s="405"/>
      <c r="E4" s="405"/>
      <c r="F4" s="405"/>
      <c r="G4" s="405"/>
      <c r="H4" s="405"/>
      <c r="I4" s="405"/>
      <c r="J4" s="405"/>
      <c r="K4" s="405"/>
      <c r="L4" s="406"/>
      <c r="M4" s="70"/>
    </row>
    <row r="5" spans="2:32" ht="33.75" customHeight="1">
      <c r="B5" s="403"/>
      <c r="C5" s="187">
        <v>2002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202">
        <v>2008</v>
      </c>
      <c r="J5" s="202">
        <v>2009</v>
      </c>
      <c r="K5" s="202">
        <v>2010</v>
      </c>
      <c r="L5" s="334">
        <v>2011</v>
      </c>
      <c r="M5" s="71"/>
    </row>
    <row r="6" spans="2:32" ht="2.25" customHeight="1">
      <c r="B6" s="239"/>
      <c r="C6" s="240"/>
      <c r="D6" s="240"/>
      <c r="E6" s="240"/>
      <c r="F6" s="240"/>
      <c r="G6" s="240"/>
      <c r="H6" s="240"/>
      <c r="I6" s="241"/>
      <c r="J6" s="241"/>
      <c r="K6" s="241"/>
      <c r="L6" s="242"/>
      <c r="M6" s="129"/>
    </row>
    <row r="7" spans="2:32" ht="12" customHeight="1">
      <c r="B7" s="194" t="s">
        <v>38</v>
      </c>
      <c r="C7" s="243">
        <v>8378.1011691553576</v>
      </c>
      <c r="D7" s="243">
        <v>9497.6941514964346</v>
      </c>
      <c r="E7" s="243">
        <v>10692.187516246193</v>
      </c>
      <c r="F7" s="243">
        <v>11658.103930094703</v>
      </c>
      <c r="G7" s="243">
        <v>12686.600719095119</v>
      </c>
      <c r="H7" s="243">
        <v>14464.732986029017</v>
      </c>
      <c r="I7" s="244">
        <v>15991.553663725057</v>
      </c>
      <c r="J7" s="244">
        <v>16917.659258798132</v>
      </c>
      <c r="K7" s="244">
        <v>19766.327379510509</v>
      </c>
      <c r="L7" s="245">
        <v>21535.651790540465</v>
      </c>
      <c r="M7" s="246"/>
    </row>
    <row r="8" spans="2:32" ht="2.25" customHeight="1">
      <c r="B8" s="247"/>
      <c r="C8" s="248"/>
      <c r="D8" s="248"/>
      <c r="E8" s="248"/>
      <c r="F8" s="248"/>
      <c r="G8" s="248"/>
      <c r="H8" s="248"/>
      <c r="I8" s="249"/>
      <c r="J8" s="249"/>
      <c r="K8" s="249"/>
      <c r="L8" s="250"/>
      <c r="M8" s="246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9"/>
    </row>
    <row r="9" spans="2:32" ht="12" customHeight="1">
      <c r="B9" s="194" t="s">
        <v>39</v>
      </c>
      <c r="C9" s="251">
        <v>5049.8910891814321</v>
      </c>
      <c r="D9" s="251">
        <v>5779.6496170190376</v>
      </c>
      <c r="E9" s="251">
        <v>6679.9279024338966</v>
      </c>
      <c r="F9" s="251">
        <v>7241.4853451728195</v>
      </c>
      <c r="G9" s="251">
        <v>7987.8145247060766</v>
      </c>
      <c r="H9" s="251">
        <v>9134.616376171276</v>
      </c>
      <c r="I9" s="252">
        <v>10216.381253136791</v>
      </c>
      <c r="J9" s="252">
        <v>10625.789146939191</v>
      </c>
      <c r="K9" s="252">
        <v>12701.048624656451</v>
      </c>
      <c r="L9" s="253">
        <v>13888.493485145304</v>
      </c>
      <c r="M9" s="254"/>
      <c r="N9" s="32"/>
      <c r="O9" s="32"/>
      <c r="P9" s="32"/>
      <c r="Q9" s="32"/>
      <c r="R9" s="32"/>
      <c r="S9" s="32"/>
      <c r="T9" s="32"/>
      <c r="U9" s="32"/>
      <c r="V9" s="32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2" customHeight="1">
      <c r="B10" s="197" t="s">
        <v>40</v>
      </c>
      <c r="C10" s="255">
        <v>5362.6422073482208</v>
      </c>
      <c r="D10" s="255">
        <v>6594.3435811139725</v>
      </c>
      <c r="E10" s="255">
        <v>7208.585703859957</v>
      </c>
      <c r="F10" s="255">
        <v>8395.7365320465706</v>
      </c>
      <c r="G10" s="255">
        <v>8389.2080729590089</v>
      </c>
      <c r="H10" s="255">
        <v>10319.980859045867</v>
      </c>
      <c r="I10" s="256">
        <v>11976.570957941585</v>
      </c>
      <c r="J10" s="256">
        <v>13455.560174593464</v>
      </c>
      <c r="K10" s="256">
        <v>15098.127924531207</v>
      </c>
      <c r="L10" s="257">
        <v>17659.333217666044</v>
      </c>
      <c r="M10" s="254"/>
      <c r="N10" s="32"/>
      <c r="O10" s="32"/>
      <c r="P10" s="32"/>
      <c r="Q10" s="32"/>
      <c r="R10" s="32"/>
      <c r="S10" s="32"/>
      <c r="T10" s="32"/>
      <c r="U10" s="32"/>
      <c r="V10" s="32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2" customHeight="1">
      <c r="B11" s="197" t="s">
        <v>41</v>
      </c>
      <c r="C11" s="255">
        <v>4707.3876627149775</v>
      </c>
      <c r="D11" s="255">
        <v>5277.7782045605336</v>
      </c>
      <c r="E11" s="255">
        <v>6251.2143002923021</v>
      </c>
      <c r="F11" s="255">
        <v>6693.5622062631255</v>
      </c>
      <c r="G11" s="255">
        <v>7040.859526540341</v>
      </c>
      <c r="H11" s="255">
        <v>8789.491719241918</v>
      </c>
      <c r="I11" s="256">
        <v>9896.1554159764473</v>
      </c>
      <c r="J11" s="256">
        <v>10687.446510433243</v>
      </c>
      <c r="K11" s="256">
        <v>11567.406773010491</v>
      </c>
      <c r="L11" s="257">
        <v>11782.591898609589</v>
      </c>
      <c r="M11" s="254"/>
      <c r="N11" s="32"/>
      <c r="O11" s="32"/>
      <c r="P11" s="32"/>
      <c r="Q11" s="32"/>
      <c r="R11" s="32"/>
      <c r="S11" s="32"/>
      <c r="T11" s="32"/>
      <c r="U11" s="32"/>
      <c r="V11" s="32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2" customHeight="1">
      <c r="B12" s="197" t="s">
        <v>42</v>
      </c>
      <c r="C12" s="255">
        <v>7252.580658126958</v>
      </c>
      <c r="D12" s="255">
        <v>8099.7380462057254</v>
      </c>
      <c r="E12" s="255">
        <v>9657.9742548466002</v>
      </c>
      <c r="F12" s="255">
        <v>10318.295712704374</v>
      </c>
      <c r="G12" s="255">
        <v>11826.21404378744</v>
      </c>
      <c r="H12" s="255">
        <v>13042.830845316787</v>
      </c>
      <c r="I12" s="256">
        <v>14014.134467344405</v>
      </c>
      <c r="J12" s="256">
        <v>14620.941768503322</v>
      </c>
      <c r="K12" s="256">
        <v>17173.33345362945</v>
      </c>
      <c r="L12" s="257">
        <v>18244.302764886819</v>
      </c>
      <c r="M12" s="254"/>
      <c r="N12" s="32"/>
      <c r="O12" s="32"/>
      <c r="P12" s="32"/>
      <c r="Q12" s="32"/>
      <c r="R12" s="32"/>
      <c r="S12" s="32"/>
      <c r="T12" s="32"/>
      <c r="U12" s="32"/>
      <c r="V12" s="32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2" customHeight="1">
      <c r="B13" s="197" t="s">
        <v>43</v>
      </c>
      <c r="C13" s="255">
        <v>6513.1201767245448</v>
      </c>
      <c r="D13" s="255">
        <v>7454.9302348252186</v>
      </c>
      <c r="E13" s="255">
        <v>7360.8500722509125</v>
      </c>
      <c r="F13" s="255">
        <v>8124.5822097863684</v>
      </c>
      <c r="G13" s="255">
        <v>9074.3462149707557</v>
      </c>
      <c r="H13" s="255">
        <v>10534.079373995637</v>
      </c>
      <c r="I13" s="256">
        <v>11844.723577485611</v>
      </c>
      <c r="J13" s="256">
        <v>13270.47290611322</v>
      </c>
      <c r="K13" s="256">
        <v>14051.910148387115</v>
      </c>
      <c r="L13" s="257">
        <v>15105.864134655501</v>
      </c>
      <c r="M13" s="254"/>
      <c r="N13" s="32"/>
      <c r="O13" s="32"/>
      <c r="P13" s="32"/>
      <c r="Q13" s="32"/>
      <c r="R13" s="32"/>
      <c r="S13" s="32"/>
      <c r="T13" s="32"/>
      <c r="U13" s="32"/>
      <c r="V13" s="32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2" customHeight="1">
      <c r="B14" s="197" t="s">
        <v>44</v>
      </c>
      <c r="C14" s="255">
        <v>3917.9634437587088</v>
      </c>
      <c r="D14" s="255">
        <v>4448.0142968339087</v>
      </c>
      <c r="E14" s="255">
        <v>5191.519151869943</v>
      </c>
      <c r="F14" s="255">
        <v>5612.3169799428497</v>
      </c>
      <c r="G14" s="255">
        <v>6240.0525252185516</v>
      </c>
      <c r="H14" s="255">
        <v>7006.812323551806</v>
      </c>
      <c r="I14" s="256">
        <v>7992.7081654474869</v>
      </c>
      <c r="J14" s="256">
        <v>7859.1942492983735</v>
      </c>
      <c r="K14" s="256">
        <v>10259.198246103759</v>
      </c>
      <c r="L14" s="257">
        <v>11493.729686547647</v>
      </c>
      <c r="M14" s="254"/>
      <c r="N14" s="32"/>
      <c r="O14" s="32"/>
      <c r="P14" s="32"/>
      <c r="Q14" s="32"/>
      <c r="R14" s="32"/>
      <c r="S14" s="32"/>
      <c r="T14" s="32"/>
      <c r="U14" s="32"/>
      <c r="V14" s="32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ht="12" customHeight="1">
      <c r="B15" s="197" t="s">
        <v>45</v>
      </c>
      <c r="C15" s="255">
        <v>6199.6449995103303</v>
      </c>
      <c r="D15" s="255">
        <v>6219.900667142223</v>
      </c>
      <c r="E15" s="255">
        <v>7026.1710838753215</v>
      </c>
      <c r="F15" s="255">
        <v>7334.9321588002713</v>
      </c>
      <c r="G15" s="255">
        <v>8542.9410648245685</v>
      </c>
      <c r="H15" s="255">
        <v>10253.735274365346</v>
      </c>
      <c r="I15" s="256">
        <v>11032.666355515632</v>
      </c>
      <c r="J15" s="256">
        <v>11816.601971647044</v>
      </c>
      <c r="K15" s="256">
        <v>12361.448540370591</v>
      </c>
      <c r="L15" s="257">
        <v>13105.237280283354</v>
      </c>
      <c r="M15" s="254"/>
      <c r="N15" s="32"/>
      <c r="O15" s="32"/>
      <c r="P15" s="32"/>
      <c r="Q15" s="32"/>
      <c r="R15" s="32"/>
      <c r="S15" s="32"/>
      <c r="T15" s="32"/>
      <c r="U15" s="32"/>
      <c r="V15" s="32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12" customHeight="1">
      <c r="B16" s="197" t="s">
        <v>46</v>
      </c>
      <c r="C16" s="255">
        <v>4576.4097330434161</v>
      </c>
      <c r="D16" s="255">
        <v>5783.5250308713485</v>
      </c>
      <c r="E16" s="255">
        <v>6555.9377856698884</v>
      </c>
      <c r="F16" s="255">
        <v>6939.3669653715579</v>
      </c>
      <c r="G16" s="255">
        <v>7208.3418004449686</v>
      </c>
      <c r="H16" s="255">
        <v>8920.7321462893015</v>
      </c>
      <c r="I16" s="256">
        <v>10222.705030440504</v>
      </c>
      <c r="J16" s="256">
        <v>11277.701577541802</v>
      </c>
      <c r="K16" s="256">
        <v>12461.670212761381</v>
      </c>
      <c r="L16" s="257">
        <v>12891.185673431513</v>
      </c>
      <c r="M16" s="254"/>
      <c r="N16" s="32"/>
      <c r="O16" s="32"/>
      <c r="P16" s="32"/>
      <c r="Q16" s="32"/>
      <c r="R16" s="32"/>
      <c r="S16" s="32"/>
      <c r="T16" s="32"/>
      <c r="U16" s="32"/>
      <c r="V16" s="32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ht="12" customHeight="1">
      <c r="B17" s="194" t="s">
        <v>47</v>
      </c>
      <c r="C17" s="251">
        <v>3890.8603015217077</v>
      </c>
      <c r="D17" s="251">
        <v>4355.2771166709299</v>
      </c>
      <c r="E17" s="251">
        <v>4898.9860495952062</v>
      </c>
      <c r="F17" s="251">
        <v>5498.8250327449132</v>
      </c>
      <c r="G17" s="251">
        <v>6028.0937636451963</v>
      </c>
      <c r="H17" s="251">
        <v>6748.8102508708434</v>
      </c>
      <c r="I17" s="252">
        <v>7487.4941790040029</v>
      </c>
      <c r="J17" s="252">
        <v>8167.7543002663524</v>
      </c>
      <c r="K17" s="252">
        <v>9561.405793728225</v>
      </c>
      <c r="L17" s="253">
        <v>10379.552011740481</v>
      </c>
      <c r="M17" s="254"/>
      <c r="N17" s="32"/>
      <c r="O17" s="32"/>
      <c r="P17" s="32"/>
      <c r="Q17" s="32"/>
      <c r="R17" s="32"/>
      <c r="S17" s="32"/>
      <c r="T17" s="32"/>
      <c r="U17" s="32"/>
      <c r="V17" s="32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12" customHeight="1">
      <c r="B18" s="197" t="s">
        <v>48</v>
      </c>
      <c r="C18" s="255">
        <v>2636.9315233820425</v>
      </c>
      <c r="D18" s="255">
        <v>3111.625233796075</v>
      </c>
      <c r="E18" s="255">
        <v>3587.9037869469803</v>
      </c>
      <c r="F18" s="255">
        <v>4150.9476443656422</v>
      </c>
      <c r="G18" s="255">
        <v>4627.7096023896001</v>
      </c>
      <c r="H18" s="255">
        <v>5165.2316056363534</v>
      </c>
      <c r="I18" s="256">
        <v>6103.5241754951821</v>
      </c>
      <c r="J18" s="256">
        <v>6259.4334585176239</v>
      </c>
      <c r="K18" s="256">
        <v>6888.6036747736944</v>
      </c>
      <c r="L18" s="257">
        <v>7852.7054970818335</v>
      </c>
      <c r="M18" s="254"/>
      <c r="N18" s="32"/>
      <c r="O18" s="32"/>
      <c r="P18" s="32"/>
      <c r="Q18" s="32"/>
      <c r="R18" s="32"/>
      <c r="S18" s="32"/>
      <c r="T18" s="32"/>
      <c r="U18" s="32"/>
      <c r="V18" s="32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ht="12" customHeight="1">
      <c r="B19" s="197" t="s">
        <v>49</v>
      </c>
      <c r="C19" s="255">
        <v>2544.3443842025199</v>
      </c>
      <c r="D19" s="255">
        <v>2977.5139518826049</v>
      </c>
      <c r="E19" s="255">
        <v>3297.2391445571384</v>
      </c>
      <c r="F19" s="255">
        <v>3701.239331431866</v>
      </c>
      <c r="G19" s="255">
        <v>4211.8719623238612</v>
      </c>
      <c r="H19" s="255">
        <v>4661.5573494030523</v>
      </c>
      <c r="I19" s="256">
        <v>5372.4038206191535</v>
      </c>
      <c r="J19" s="256">
        <v>6051.0964758381124</v>
      </c>
      <c r="K19" s="256">
        <v>7072.7974118014981</v>
      </c>
      <c r="L19" s="257">
        <v>7835.7525449901486</v>
      </c>
      <c r="M19" s="254"/>
      <c r="N19" s="32"/>
      <c r="O19" s="32"/>
      <c r="P19" s="32"/>
      <c r="Q19" s="32"/>
      <c r="R19" s="32"/>
      <c r="S19" s="32"/>
      <c r="T19" s="32"/>
      <c r="U19" s="32"/>
      <c r="V19" s="32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2:32" ht="12" customHeight="1">
      <c r="B20" s="197" t="s">
        <v>50</v>
      </c>
      <c r="C20" s="255">
        <v>3735.1639289685149</v>
      </c>
      <c r="D20" s="255">
        <v>4145.0669940557673</v>
      </c>
      <c r="E20" s="255">
        <v>4621.8243891120437</v>
      </c>
      <c r="F20" s="255">
        <v>5055.4343913483863</v>
      </c>
      <c r="G20" s="255">
        <v>5634.9736562503022</v>
      </c>
      <c r="H20" s="255">
        <v>6149.034336561147</v>
      </c>
      <c r="I20" s="256">
        <v>7111.8496383283682</v>
      </c>
      <c r="J20" s="256">
        <v>7686.6201117544606</v>
      </c>
      <c r="K20" s="256">
        <v>9216.9635176476004</v>
      </c>
      <c r="L20" s="257">
        <v>10314.285058079089</v>
      </c>
      <c r="M20" s="254"/>
      <c r="N20" s="32"/>
      <c r="O20" s="32"/>
      <c r="P20" s="32"/>
      <c r="Q20" s="32"/>
      <c r="R20" s="32"/>
      <c r="S20" s="32"/>
      <c r="T20" s="32"/>
      <c r="U20" s="32"/>
      <c r="V20" s="32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2:32" ht="12" customHeight="1">
      <c r="B21" s="197" t="s">
        <v>51</v>
      </c>
      <c r="C21" s="255">
        <v>4234.4868625178506</v>
      </c>
      <c r="D21" s="255">
        <v>4626.3563116473533</v>
      </c>
      <c r="E21" s="255">
        <v>5259.9229536491393</v>
      </c>
      <c r="F21" s="255">
        <v>5950.3823597379833</v>
      </c>
      <c r="G21" s="255">
        <v>6753.0361733778263</v>
      </c>
      <c r="H21" s="255">
        <v>7607.0142261905885</v>
      </c>
      <c r="I21" s="256">
        <v>8202.8079629894437</v>
      </c>
      <c r="J21" s="256">
        <v>8893.9040651899049</v>
      </c>
      <c r="K21" s="256">
        <v>10207.555905847474</v>
      </c>
      <c r="L21" s="257">
        <v>11286.987518397411</v>
      </c>
      <c r="M21" s="254"/>
      <c r="N21" s="32"/>
      <c r="O21" s="32"/>
      <c r="P21" s="32"/>
      <c r="Q21" s="32"/>
      <c r="R21" s="32"/>
      <c r="S21" s="32"/>
      <c r="T21" s="32"/>
      <c r="U21" s="32"/>
      <c r="V21" s="32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2:32" ht="12" customHeight="1">
      <c r="B22" s="197" t="s">
        <v>52</v>
      </c>
      <c r="C22" s="255">
        <v>3538.8592046595331</v>
      </c>
      <c r="D22" s="255">
        <v>3998.3174616654223</v>
      </c>
      <c r="E22" s="255">
        <v>4209.9006119720725</v>
      </c>
      <c r="F22" s="255">
        <v>4691.0937824887505</v>
      </c>
      <c r="G22" s="255">
        <v>5506.5224679450048</v>
      </c>
      <c r="H22" s="255">
        <v>6097.0419103009581</v>
      </c>
      <c r="I22" s="256">
        <v>6865.9754799770981</v>
      </c>
      <c r="J22" s="256">
        <v>7617.7118497975553</v>
      </c>
      <c r="K22" s="256">
        <v>8481.143187662663</v>
      </c>
      <c r="L22" s="257">
        <v>9348.6907624407359</v>
      </c>
      <c r="M22" s="254"/>
      <c r="N22" s="32"/>
      <c r="O22" s="32"/>
      <c r="P22" s="32"/>
      <c r="Q22" s="32"/>
      <c r="R22" s="32"/>
      <c r="S22" s="32"/>
      <c r="T22" s="32"/>
      <c r="U22" s="32"/>
      <c r="V22" s="32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2" ht="12" customHeight="1">
      <c r="B23" s="197" t="s">
        <v>53</v>
      </c>
      <c r="C23" s="255">
        <v>4327.7763798586129</v>
      </c>
      <c r="D23" s="255">
        <v>4773.5305119688601</v>
      </c>
      <c r="E23" s="255">
        <v>5287.2867923541808</v>
      </c>
      <c r="F23" s="255">
        <v>5933.4631639152994</v>
      </c>
      <c r="G23" s="255">
        <v>6526.6298230528255</v>
      </c>
      <c r="H23" s="255">
        <v>7336.7771747174193</v>
      </c>
      <c r="I23" s="256">
        <v>8064.9523918067316</v>
      </c>
      <c r="J23" s="256">
        <v>8901.9329452278416</v>
      </c>
      <c r="K23" s="256">
        <v>10821.551591576574</v>
      </c>
      <c r="L23" s="257">
        <v>11776.09558023144</v>
      </c>
      <c r="M23" s="254"/>
      <c r="N23" s="32"/>
      <c r="O23" s="32"/>
      <c r="P23" s="32"/>
      <c r="Q23" s="32"/>
      <c r="R23" s="32"/>
      <c r="S23" s="32"/>
      <c r="T23" s="32"/>
      <c r="U23" s="32"/>
      <c r="V23" s="32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2:32" ht="12" customHeight="1">
      <c r="B24" s="197" t="s">
        <v>54</v>
      </c>
      <c r="C24" s="255">
        <v>3370.5320628770978</v>
      </c>
      <c r="D24" s="255">
        <v>3804.8914724624806</v>
      </c>
      <c r="E24" s="255">
        <v>4324.3544300744079</v>
      </c>
      <c r="F24" s="255">
        <v>4688.2487580077586</v>
      </c>
      <c r="G24" s="255">
        <v>5162.1873217624461</v>
      </c>
      <c r="H24" s="255">
        <v>5858.3712236805795</v>
      </c>
      <c r="I24" s="256">
        <v>6227.4998256029485</v>
      </c>
      <c r="J24" s="256">
        <v>6728.2078541087076</v>
      </c>
      <c r="K24" s="256">
        <v>7874.214098241293</v>
      </c>
      <c r="L24" s="257">
        <v>9079.4837325217213</v>
      </c>
      <c r="M24" s="254"/>
      <c r="N24" s="32"/>
      <c r="O24" s="32"/>
      <c r="P24" s="32"/>
      <c r="Q24" s="32"/>
      <c r="R24" s="32"/>
      <c r="S24" s="32"/>
      <c r="T24" s="32"/>
      <c r="U24" s="32"/>
      <c r="V24" s="32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2:32" ht="12" customHeight="1">
      <c r="B25" s="197" t="s">
        <v>55</v>
      </c>
      <c r="C25" s="255">
        <v>5059.8760692448332</v>
      </c>
      <c r="D25" s="255">
        <v>5718.372907930263</v>
      </c>
      <c r="E25" s="255">
        <v>6289.3902761838071</v>
      </c>
      <c r="F25" s="255">
        <v>6823.6091110891757</v>
      </c>
      <c r="G25" s="255">
        <v>7559.3452813064605</v>
      </c>
      <c r="H25" s="255">
        <v>8711.6965033609285</v>
      </c>
      <c r="I25" s="256">
        <v>9778.9621205963467</v>
      </c>
      <c r="J25" s="256">
        <v>9787.2537821275164</v>
      </c>
      <c r="K25" s="256">
        <v>11572.435485009228</v>
      </c>
      <c r="L25" s="257">
        <v>12536.448536408545</v>
      </c>
      <c r="M25" s="254"/>
      <c r="N25" s="33"/>
      <c r="O25" s="33"/>
      <c r="P25" s="33"/>
      <c r="Q25" s="33"/>
      <c r="R25" s="33"/>
      <c r="S25" s="33"/>
      <c r="T25" s="33"/>
      <c r="U25" s="33"/>
      <c r="V25" s="33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ht="12" customHeight="1">
      <c r="B26" s="197" t="s">
        <v>56</v>
      </c>
      <c r="C26" s="255">
        <v>4524.6740276194287</v>
      </c>
      <c r="D26" s="255">
        <v>5031.3964667347545</v>
      </c>
      <c r="E26" s="255">
        <v>5780.0613950999459</v>
      </c>
      <c r="F26" s="255">
        <v>6581.044983679928</v>
      </c>
      <c r="G26" s="255">
        <v>6918.9742353811434</v>
      </c>
      <c r="H26" s="255">
        <v>7787.4024465393859</v>
      </c>
      <c r="I26" s="256">
        <v>8378.3091069321799</v>
      </c>
      <c r="J26" s="256">
        <v>9364.7101143735072</v>
      </c>
      <c r="K26" s="256">
        <v>11007.467537150735</v>
      </c>
      <c r="L26" s="257">
        <v>11340.182981309252</v>
      </c>
      <c r="M26" s="254"/>
      <c r="N26" s="33"/>
      <c r="O26" s="33"/>
      <c r="P26" s="33"/>
      <c r="Q26" s="33"/>
      <c r="R26" s="33"/>
      <c r="S26" s="33"/>
      <c r="T26" s="33"/>
      <c r="U26" s="33"/>
      <c r="V26" s="33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2:32" ht="12" customHeight="1">
      <c r="B27" s="194" t="s">
        <v>57</v>
      </c>
      <c r="C27" s="251">
        <v>11140.342878127807</v>
      </c>
      <c r="D27" s="251">
        <v>12424.149386822577</v>
      </c>
      <c r="E27" s="251">
        <v>14009.41736712557</v>
      </c>
      <c r="F27" s="251">
        <v>15468.742291554841</v>
      </c>
      <c r="G27" s="251">
        <v>16911.698664654799</v>
      </c>
      <c r="H27" s="251">
        <v>19277.263359462017</v>
      </c>
      <c r="I27" s="252">
        <v>21182.648532390962</v>
      </c>
      <c r="J27" s="252">
        <v>22147.21661572831</v>
      </c>
      <c r="K27" s="252">
        <v>25987.861615738089</v>
      </c>
      <c r="L27" s="253">
        <v>28350.391665984949</v>
      </c>
      <c r="M27" s="254"/>
      <c r="N27" s="33"/>
      <c r="O27" s="33"/>
      <c r="P27" s="33"/>
      <c r="Q27" s="33"/>
      <c r="R27" s="33"/>
      <c r="S27" s="33"/>
      <c r="T27" s="33"/>
      <c r="U27" s="33"/>
      <c r="V27" s="33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2:32" ht="12" customHeight="1">
      <c r="B28" s="197" t="s">
        <v>58</v>
      </c>
      <c r="C28" s="255">
        <v>6903.9501966305143</v>
      </c>
      <c r="D28" s="255">
        <v>7936.7184112776758</v>
      </c>
      <c r="E28" s="255">
        <v>9335.9708461572063</v>
      </c>
      <c r="F28" s="255">
        <v>10013.762537453182</v>
      </c>
      <c r="G28" s="255">
        <v>11024.695937721497</v>
      </c>
      <c r="H28" s="255">
        <v>12519.399202946424</v>
      </c>
      <c r="I28" s="256">
        <v>14232.731504845542</v>
      </c>
      <c r="J28" s="256">
        <v>14328.61873436184</v>
      </c>
      <c r="K28" s="256">
        <v>17931.888958879234</v>
      </c>
      <c r="L28" s="257">
        <v>19573.291840554604</v>
      </c>
      <c r="M28" s="254"/>
      <c r="N28" s="33"/>
      <c r="O28" s="33"/>
      <c r="P28" s="33"/>
      <c r="Q28" s="33"/>
      <c r="R28" s="33"/>
      <c r="S28" s="33"/>
      <c r="T28" s="33"/>
      <c r="U28" s="33"/>
      <c r="V28" s="33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2:32" ht="12" customHeight="1">
      <c r="B29" s="194" t="s">
        <v>32</v>
      </c>
      <c r="C29" s="251">
        <v>8258.3842385501084</v>
      </c>
      <c r="D29" s="251">
        <v>9424.7944140608288</v>
      </c>
      <c r="E29" s="251">
        <v>11997.944357415641</v>
      </c>
      <c r="F29" s="251">
        <v>13854.906640322049</v>
      </c>
      <c r="G29" s="251">
        <v>15234.758093902639</v>
      </c>
      <c r="H29" s="251">
        <v>18002.916538759302</v>
      </c>
      <c r="I29" s="252">
        <v>20230.846248148366</v>
      </c>
      <c r="J29" s="252">
        <v>19145.168461896508</v>
      </c>
      <c r="K29" s="252">
        <v>23378.736797841633</v>
      </c>
      <c r="L29" s="253">
        <v>27542.132340318294</v>
      </c>
      <c r="M29" s="254"/>
      <c r="N29" s="33"/>
      <c r="O29" s="33"/>
      <c r="P29" s="33"/>
      <c r="Q29" s="33"/>
      <c r="R29" s="33"/>
      <c r="S29" s="33"/>
      <c r="T29" s="33"/>
      <c r="U29" s="33"/>
      <c r="V29" s="33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ht="12" customHeight="1">
      <c r="B30" s="197" t="s">
        <v>59</v>
      </c>
      <c r="C30" s="255">
        <v>11543.231553278332</v>
      </c>
      <c r="D30" s="255">
        <v>12513.504032571842</v>
      </c>
      <c r="E30" s="255">
        <v>14663.819164048769</v>
      </c>
      <c r="F30" s="255">
        <v>16057.400564323567</v>
      </c>
      <c r="G30" s="255">
        <v>17692.589854586546</v>
      </c>
      <c r="H30" s="255">
        <v>19245.079344487516</v>
      </c>
      <c r="I30" s="256">
        <v>21621.360928543119</v>
      </c>
      <c r="J30" s="256">
        <v>22102.976488593486</v>
      </c>
      <c r="K30" s="256">
        <v>25455.383810086383</v>
      </c>
      <c r="L30" s="257">
        <v>28696.42206054437</v>
      </c>
      <c r="M30" s="254"/>
      <c r="N30" s="33"/>
      <c r="O30" s="33"/>
      <c r="P30" s="33"/>
      <c r="Q30" s="33"/>
      <c r="R30" s="33"/>
      <c r="S30" s="33"/>
      <c r="T30" s="33"/>
      <c r="U30" s="33"/>
      <c r="V30" s="33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2" customHeight="1">
      <c r="B31" s="197" t="s">
        <v>60</v>
      </c>
      <c r="C31" s="255">
        <v>13258.84127715477</v>
      </c>
      <c r="D31" s="255">
        <v>14787.990977368048</v>
      </c>
      <c r="E31" s="255">
        <v>16157.786321470641</v>
      </c>
      <c r="F31" s="255">
        <v>17975.613328189149</v>
      </c>
      <c r="G31" s="255">
        <v>19550.365699760492</v>
      </c>
      <c r="H31" s="255">
        <v>22667.251545019142</v>
      </c>
      <c r="I31" s="256">
        <v>24456.844781347096</v>
      </c>
      <c r="J31" s="256">
        <v>26202.215052672629</v>
      </c>
      <c r="K31" s="256">
        <v>30243.166093840056</v>
      </c>
      <c r="L31" s="257">
        <v>32449.064234367223</v>
      </c>
      <c r="M31" s="254"/>
      <c r="N31" s="33"/>
      <c r="O31" s="33"/>
      <c r="P31" s="33"/>
      <c r="Q31" s="33"/>
      <c r="R31" s="33"/>
      <c r="S31" s="33"/>
      <c r="T31" s="33"/>
      <c r="U31" s="33"/>
      <c r="V31" s="33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ht="12" customHeight="1">
      <c r="B32" s="194" t="s">
        <v>61</v>
      </c>
      <c r="C32" s="251">
        <v>9614.6733707893763</v>
      </c>
      <c r="D32" s="251">
        <v>11439.760052520533</v>
      </c>
      <c r="E32" s="251">
        <v>12676.907478806444</v>
      </c>
      <c r="F32" s="251">
        <v>13205.967471426178</v>
      </c>
      <c r="G32" s="251">
        <v>14156.148666848187</v>
      </c>
      <c r="H32" s="251">
        <v>16563.997194658426</v>
      </c>
      <c r="I32" s="252">
        <v>18257.337921920076</v>
      </c>
      <c r="J32" s="252">
        <v>19324.643889997649</v>
      </c>
      <c r="K32" s="252">
        <v>22722.615125220909</v>
      </c>
      <c r="L32" s="253">
        <v>24382.787180167426</v>
      </c>
      <c r="M32" s="254"/>
      <c r="N32" s="33"/>
      <c r="O32" s="33"/>
      <c r="P32" s="33"/>
      <c r="Q32" s="33"/>
      <c r="R32" s="33"/>
      <c r="S32" s="33"/>
      <c r="T32" s="33"/>
      <c r="U32" s="33"/>
      <c r="V32" s="33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ht="12" customHeight="1">
      <c r="B33" s="197" t="s">
        <v>62</v>
      </c>
      <c r="C33" s="255">
        <v>8944.8027434032028</v>
      </c>
      <c r="D33" s="255">
        <v>10935.46170187889</v>
      </c>
      <c r="E33" s="255">
        <v>12079.826715677054</v>
      </c>
      <c r="F33" s="255">
        <v>12344.437083128983</v>
      </c>
      <c r="G33" s="255">
        <v>13151.984836409982</v>
      </c>
      <c r="H33" s="255">
        <v>15711.196108694512</v>
      </c>
      <c r="I33" s="256">
        <v>16927.320903153497</v>
      </c>
      <c r="J33" s="256">
        <v>17779.108846632615</v>
      </c>
      <c r="K33" s="256">
        <v>20813.982890567389</v>
      </c>
      <c r="L33" s="257">
        <v>22769.983234925407</v>
      </c>
      <c r="M33" s="254"/>
      <c r="N33" s="33"/>
      <c r="O33" s="33"/>
      <c r="P33" s="33"/>
      <c r="Q33" s="33"/>
      <c r="R33" s="33"/>
      <c r="S33" s="33"/>
      <c r="T33" s="33"/>
      <c r="U33" s="33"/>
      <c r="V33" s="33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2:32" ht="12" customHeight="1">
      <c r="B34" s="197" t="s">
        <v>63</v>
      </c>
      <c r="C34" s="255">
        <v>9969.4669829523464</v>
      </c>
      <c r="D34" s="255">
        <v>11764.476854533685</v>
      </c>
      <c r="E34" s="255">
        <v>13403.291564203719</v>
      </c>
      <c r="F34" s="255">
        <v>14542.791465261676</v>
      </c>
      <c r="G34" s="255">
        <v>15633.198377044726</v>
      </c>
      <c r="H34" s="255">
        <v>17834.003039188749</v>
      </c>
      <c r="I34" s="256">
        <v>20368.529258683262</v>
      </c>
      <c r="J34" s="256">
        <v>21214.52989426647</v>
      </c>
      <c r="K34" s="256">
        <v>24398.415488763698</v>
      </c>
      <c r="L34" s="257">
        <v>26760.817570417978</v>
      </c>
      <c r="M34" s="254"/>
      <c r="N34" s="33"/>
      <c r="O34" s="33"/>
      <c r="P34" s="33"/>
      <c r="Q34" s="33"/>
      <c r="R34" s="33"/>
      <c r="S34" s="33"/>
      <c r="T34" s="33"/>
      <c r="U34" s="33"/>
      <c r="V34" s="33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ht="12" customHeight="1">
      <c r="B35" s="197" t="s">
        <v>64</v>
      </c>
      <c r="C35" s="255">
        <v>10056.785174005408</v>
      </c>
      <c r="D35" s="255">
        <v>11741.682151017059</v>
      </c>
      <c r="E35" s="255">
        <v>12850.072058969863</v>
      </c>
      <c r="F35" s="255">
        <v>13298.021312991703</v>
      </c>
      <c r="G35" s="255">
        <v>14304.825274705392</v>
      </c>
      <c r="H35" s="255">
        <v>16688.742224076006</v>
      </c>
      <c r="I35" s="256">
        <v>18377.734973715535</v>
      </c>
      <c r="J35" s="256">
        <v>19778.389939259374</v>
      </c>
      <c r="K35" s="256">
        <v>23606.361685737422</v>
      </c>
      <c r="L35" s="257">
        <v>24562.811977648405</v>
      </c>
      <c r="M35" s="254"/>
      <c r="N35" s="33"/>
      <c r="O35" s="33"/>
      <c r="P35" s="33"/>
      <c r="Q35" s="33"/>
      <c r="R35" s="33"/>
      <c r="S35" s="33"/>
      <c r="T35" s="33"/>
      <c r="U35" s="33"/>
      <c r="V35" s="33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2:32" ht="12" customHeight="1">
      <c r="B36" s="194" t="s">
        <v>65</v>
      </c>
      <c r="C36" s="251">
        <v>10565.262437062525</v>
      </c>
      <c r="D36" s="251">
        <v>12228.009473539245</v>
      </c>
      <c r="E36" s="251">
        <v>13845.685416837292</v>
      </c>
      <c r="F36" s="251">
        <v>14605.730269665353</v>
      </c>
      <c r="G36" s="251">
        <v>15545.741015964144</v>
      </c>
      <c r="H36" s="251">
        <v>17844.45996371939</v>
      </c>
      <c r="I36" s="252">
        <v>20398.175836140301</v>
      </c>
      <c r="J36" s="252">
        <v>22364.628347690639</v>
      </c>
      <c r="K36" s="252">
        <v>24952.87986377328</v>
      </c>
      <c r="L36" s="253">
        <v>27829.640427229959</v>
      </c>
      <c r="M36" s="12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2:32" ht="12" customHeight="1">
      <c r="B37" s="197" t="s">
        <v>66</v>
      </c>
      <c r="C37" s="255">
        <v>7004.235516566041</v>
      </c>
      <c r="D37" s="255">
        <v>8772.3276737559554</v>
      </c>
      <c r="E37" s="255">
        <v>9461.2232481103729</v>
      </c>
      <c r="F37" s="255">
        <v>9561.1214806163662</v>
      </c>
      <c r="G37" s="255">
        <v>10592.444217919032</v>
      </c>
      <c r="H37" s="255">
        <v>12411.183309341073</v>
      </c>
      <c r="I37" s="256">
        <v>14187.467008454045</v>
      </c>
      <c r="J37" s="256">
        <v>15406.958060426379</v>
      </c>
      <c r="K37" s="256">
        <v>17765.679312078821</v>
      </c>
      <c r="L37" s="257">
        <v>19875.446844427024</v>
      </c>
      <c r="M37" s="12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ht="12" customHeight="1">
      <c r="B38" s="197" t="s">
        <v>67</v>
      </c>
      <c r="C38" s="255">
        <v>7928.0545689215733</v>
      </c>
      <c r="D38" s="255">
        <v>10347.228746272502</v>
      </c>
      <c r="E38" s="255">
        <v>13444.588457402135</v>
      </c>
      <c r="F38" s="255">
        <v>13365.064178760551</v>
      </c>
      <c r="G38" s="255">
        <v>12340.786324018361</v>
      </c>
      <c r="H38" s="255">
        <v>14953.58062844192</v>
      </c>
      <c r="I38" s="256">
        <v>18049.805618903312</v>
      </c>
      <c r="J38" s="256">
        <v>19087.298814624821</v>
      </c>
      <c r="K38" s="256">
        <v>19644.089292725166</v>
      </c>
      <c r="L38" s="257">
        <v>23218.235125215455</v>
      </c>
      <c r="M38" s="12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2" ht="12" customHeight="1">
      <c r="B39" s="197" t="s">
        <v>68</v>
      </c>
      <c r="C39" s="255">
        <v>7078.4039268906699</v>
      </c>
      <c r="D39" s="255">
        <v>7936.9051867147627</v>
      </c>
      <c r="E39" s="255">
        <v>8718.0125647535751</v>
      </c>
      <c r="F39" s="255">
        <v>8992.0203633827969</v>
      </c>
      <c r="G39" s="255">
        <v>9956.2957432058174</v>
      </c>
      <c r="H39" s="255">
        <v>11547.678871833457</v>
      </c>
      <c r="I39" s="256">
        <v>12877.880979149755</v>
      </c>
      <c r="J39" s="256">
        <v>14446.677334360727</v>
      </c>
      <c r="K39" s="256">
        <v>16251.698702438707</v>
      </c>
      <c r="L39" s="257">
        <v>18298.593943126543</v>
      </c>
      <c r="M39" s="12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ht="12" customHeight="1" thickBot="1">
      <c r="B40" s="199" t="s">
        <v>69</v>
      </c>
      <c r="C40" s="258">
        <v>25746.57371437694</v>
      </c>
      <c r="D40" s="258">
        <v>28282.447708221705</v>
      </c>
      <c r="E40" s="258">
        <v>30991.496299239781</v>
      </c>
      <c r="F40" s="258">
        <v>34514.738299306933</v>
      </c>
      <c r="G40" s="258">
        <v>37599.27629617347</v>
      </c>
      <c r="H40" s="258">
        <v>40696.078149258523</v>
      </c>
      <c r="I40" s="259">
        <v>45977.556985011892</v>
      </c>
      <c r="J40" s="259">
        <v>50438.461189880123</v>
      </c>
      <c r="K40" s="259">
        <v>58489.458833402467</v>
      </c>
      <c r="L40" s="260">
        <v>63020.021074729848</v>
      </c>
      <c r="M40" s="70"/>
    </row>
    <row r="41" spans="2:32">
      <c r="B41" s="70" t="s">
        <v>200</v>
      </c>
      <c r="C41" s="201"/>
      <c r="D41" s="201"/>
      <c r="E41" s="70"/>
      <c r="F41" s="201"/>
      <c r="G41" s="70"/>
      <c r="H41" s="83"/>
      <c r="I41" s="83"/>
      <c r="J41" s="83"/>
      <c r="K41" s="70"/>
      <c r="L41" s="70"/>
      <c r="M41" s="70"/>
    </row>
    <row r="42" spans="2:32">
      <c r="B42" s="108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mergeCells count="3">
    <mergeCell ref="B4:B5"/>
    <mergeCell ref="B2:M2"/>
    <mergeCell ref="C4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224"/>
  <sheetViews>
    <sheetView showGridLines="0" zoomScale="90" zoomScaleNormal="90" workbookViewId="0">
      <selection activeCell="B2" sqref="B2:G2"/>
    </sheetView>
  </sheetViews>
  <sheetFormatPr defaultRowHeight="12.75"/>
  <cols>
    <col min="1" max="1" width="4.7109375" style="19" customWidth="1"/>
    <col min="2" max="2" width="14.7109375" style="19" customWidth="1"/>
    <col min="3" max="8" width="18.140625" style="19" bestFit="1" customWidth="1"/>
    <col min="9" max="10" width="18.140625" style="19" customWidth="1"/>
    <col min="11" max="11" width="17" style="19" bestFit="1" customWidth="1"/>
    <col min="12" max="12" width="15.140625" style="19" customWidth="1"/>
    <col min="13" max="13" width="15.42578125" style="19" customWidth="1"/>
    <col min="14" max="16384" width="9.140625" style="19"/>
  </cols>
  <sheetData>
    <row r="2" spans="2:13" ht="17.25" thickBot="1">
      <c r="B2" s="408" t="s">
        <v>197</v>
      </c>
      <c r="C2" s="408"/>
      <c r="D2" s="408"/>
      <c r="E2" s="408"/>
      <c r="F2" s="408"/>
      <c r="G2" s="408"/>
      <c r="H2" s="261"/>
      <c r="I2" s="261"/>
      <c r="J2" s="261"/>
      <c r="K2" s="262"/>
      <c r="L2" s="262"/>
    </row>
    <row r="3" spans="2:13" ht="14.25" thickTop="1" thickBot="1">
      <c r="B3" s="262"/>
      <c r="C3" s="262"/>
      <c r="D3" s="262"/>
      <c r="E3" s="262"/>
      <c r="F3" s="262"/>
      <c r="G3" s="262"/>
      <c r="H3" s="261"/>
      <c r="I3" s="261"/>
      <c r="J3" s="261"/>
      <c r="K3" s="262"/>
      <c r="L3" s="262"/>
    </row>
    <row r="4" spans="2:13">
      <c r="B4" s="263" t="s">
        <v>80</v>
      </c>
      <c r="C4" s="264">
        <v>2002</v>
      </c>
      <c r="D4" s="264">
        <v>2003</v>
      </c>
      <c r="E4" s="264">
        <v>2004</v>
      </c>
      <c r="F4" s="264">
        <v>2005</v>
      </c>
      <c r="G4" s="264">
        <v>2006</v>
      </c>
      <c r="H4" s="264">
        <v>2007</v>
      </c>
      <c r="I4" s="265">
        <v>2008</v>
      </c>
      <c r="J4" s="266">
        <v>2009</v>
      </c>
      <c r="K4" s="265">
        <v>2010</v>
      </c>
      <c r="L4" s="356">
        <v>2010</v>
      </c>
      <c r="M4" s="357">
        <v>2011</v>
      </c>
    </row>
    <row r="5" spans="2:13">
      <c r="B5" s="267">
        <v>1</v>
      </c>
      <c r="C5" s="268" t="s">
        <v>69</v>
      </c>
      <c r="D5" s="268" t="s">
        <v>69</v>
      </c>
      <c r="E5" s="268" t="s">
        <v>69</v>
      </c>
      <c r="F5" s="268" t="s">
        <v>69</v>
      </c>
      <c r="G5" s="268" t="s">
        <v>69</v>
      </c>
      <c r="H5" s="268" t="s">
        <v>69</v>
      </c>
      <c r="I5" s="231" t="s">
        <v>69</v>
      </c>
      <c r="J5" s="231" t="s">
        <v>69</v>
      </c>
      <c r="K5" s="231" t="s">
        <v>69</v>
      </c>
      <c r="L5" s="231" t="s">
        <v>69</v>
      </c>
      <c r="M5" s="232" t="s">
        <v>69</v>
      </c>
    </row>
    <row r="6" spans="2:13">
      <c r="B6" s="267">
        <v>2</v>
      </c>
      <c r="C6" s="268" t="s">
        <v>60</v>
      </c>
      <c r="D6" s="268" t="s">
        <v>60</v>
      </c>
      <c r="E6" s="268" t="s">
        <v>60</v>
      </c>
      <c r="F6" s="268" t="s">
        <v>60</v>
      </c>
      <c r="G6" s="268" t="s">
        <v>60</v>
      </c>
      <c r="H6" s="268" t="s">
        <v>60</v>
      </c>
      <c r="I6" s="231" t="s">
        <v>60</v>
      </c>
      <c r="J6" s="231" t="s">
        <v>60</v>
      </c>
      <c r="K6" s="231" t="s">
        <v>60</v>
      </c>
      <c r="L6" s="231" t="s">
        <v>60</v>
      </c>
      <c r="M6" s="232" t="s">
        <v>60</v>
      </c>
    </row>
    <row r="7" spans="2:13">
      <c r="B7" s="267">
        <v>3</v>
      </c>
      <c r="C7" s="268" t="s">
        <v>59</v>
      </c>
      <c r="D7" s="268" t="s">
        <v>59</v>
      </c>
      <c r="E7" s="268" t="s">
        <v>59</v>
      </c>
      <c r="F7" s="268" t="s">
        <v>59</v>
      </c>
      <c r="G7" s="268" t="s">
        <v>59</v>
      </c>
      <c r="H7" s="268" t="s">
        <v>59</v>
      </c>
      <c r="I7" s="231" t="s">
        <v>59</v>
      </c>
      <c r="J7" s="231" t="s">
        <v>59</v>
      </c>
      <c r="K7" s="231" t="s">
        <v>59</v>
      </c>
      <c r="L7" s="231" t="s">
        <v>59</v>
      </c>
      <c r="M7" s="232" t="s">
        <v>59</v>
      </c>
    </row>
    <row r="8" spans="2:13">
      <c r="B8" s="267">
        <v>4</v>
      </c>
      <c r="C8" s="268" t="s">
        <v>64</v>
      </c>
      <c r="D8" s="268" t="s">
        <v>63</v>
      </c>
      <c r="E8" s="268" t="s">
        <v>67</v>
      </c>
      <c r="F8" s="268" t="s">
        <v>63</v>
      </c>
      <c r="G8" s="268" t="s">
        <v>63</v>
      </c>
      <c r="H8" s="269" t="s">
        <v>32</v>
      </c>
      <c r="I8" s="231" t="s">
        <v>63</v>
      </c>
      <c r="J8" s="231" t="s">
        <v>63</v>
      </c>
      <c r="K8" s="231" t="s">
        <v>63</v>
      </c>
      <c r="L8" s="231" t="s">
        <v>63</v>
      </c>
      <c r="M8" s="358" t="s">
        <v>32</v>
      </c>
    </row>
    <row r="9" spans="2:13">
      <c r="B9" s="267">
        <v>5</v>
      </c>
      <c r="C9" s="268" t="s">
        <v>63</v>
      </c>
      <c r="D9" s="268" t="s">
        <v>64</v>
      </c>
      <c r="E9" s="268" t="s">
        <v>63</v>
      </c>
      <c r="F9" s="269" t="s">
        <v>32</v>
      </c>
      <c r="G9" s="269" t="s">
        <v>32</v>
      </c>
      <c r="H9" s="268" t="s">
        <v>63</v>
      </c>
      <c r="I9" s="228" t="s">
        <v>32</v>
      </c>
      <c r="J9" s="231" t="s">
        <v>64</v>
      </c>
      <c r="K9" s="231" t="s">
        <v>64</v>
      </c>
      <c r="L9" s="231" t="s">
        <v>64</v>
      </c>
      <c r="M9" s="232" t="s">
        <v>63</v>
      </c>
    </row>
    <row r="10" spans="2:13">
      <c r="B10" s="267">
        <v>6</v>
      </c>
      <c r="C10" s="268" t="s">
        <v>62</v>
      </c>
      <c r="D10" s="268" t="s">
        <v>62</v>
      </c>
      <c r="E10" s="268" t="s">
        <v>64</v>
      </c>
      <c r="F10" s="268" t="s">
        <v>67</v>
      </c>
      <c r="G10" s="268" t="s">
        <v>64</v>
      </c>
      <c r="H10" s="268" t="s">
        <v>64</v>
      </c>
      <c r="I10" s="231" t="s">
        <v>64</v>
      </c>
      <c r="J10" s="228" t="s">
        <v>32</v>
      </c>
      <c r="K10" s="228" t="s">
        <v>32</v>
      </c>
      <c r="L10" s="228" t="s">
        <v>32</v>
      </c>
      <c r="M10" s="232" t="s">
        <v>64</v>
      </c>
    </row>
    <row r="11" spans="2:13">
      <c r="B11" s="267">
        <v>7</v>
      </c>
      <c r="C11" s="269" t="s">
        <v>32</v>
      </c>
      <c r="D11" s="268" t="s">
        <v>67</v>
      </c>
      <c r="E11" s="268" t="s">
        <v>62</v>
      </c>
      <c r="F11" s="268" t="s">
        <v>64</v>
      </c>
      <c r="G11" s="268" t="s">
        <v>62</v>
      </c>
      <c r="H11" s="268" t="s">
        <v>62</v>
      </c>
      <c r="I11" s="231" t="s">
        <v>81</v>
      </c>
      <c r="J11" s="231" t="s">
        <v>67</v>
      </c>
      <c r="K11" s="231" t="s">
        <v>62</v>
      </c>
      <c r="L11" s="231" t="s">
        <v>62</v>
      </c>
      <c r="M11" s="232" t="s">
        <v>67</v>
      </c>
    </row>
    <row r="12" spans="2:13">
      <c r="B12" s="267">
        <v>8</v>
      </c>
      <c r="C12" s="268" t="s">
        <v>67</v>
      </c>
      <c r="D12" s="269" t="s">
        <v>32</v>
      </c>
      <c r="E12" s="269" t="s">
        <v>32</v>
      </c>
      <c r="F12" s="268" t="s">
        <v>62</v>
      </c>
      <c r="G12" s="268" t="s">
        <v>67</v>
      </c>
      <c r="H12" s="268" t="s">
        <v>67</v>
      </c>
      <c r="I12" s="231" t="s">
        <v>62</v>
      </c>
      <c r="J12" s="231" t="s">
        <v>62</v>
      </c>
      <c r="K12" s="231" t="s">
        <v>67</v>
      </c>
      <c r="L12" s="231" t="s">
        <v>67</v>
      </c>
      <c r="M12" s="232" t="s">
        <v>62</v>
      </c>
    </row>
    <row r="13" spans="2:13">
      <c r="B13" s="267">
        <v>9</v>
      </c>
      <c r="C13" s="268" t="s">
        <v>42</v>
      </c>
      <c r="D13" s="268" t="s">
        <v>66</v>
      </c>
      <c r="E13" s="268" t="s">
        <v>42</v>
      </c>
      <c r="F13" s="268" t="s">
        <v>42</v>
      </c>
      <c r="G13" s="268" t="s">
        <v>42</v>
      </c>
      <c r="H13" s="268" t="s">
        <v>42</v>
      </c>
      <c r="I13" s="231" t="s">
        <v>58</v>
      </c>
      <c r="J13" s="231" t="s">
        <v>66</v>
      </c>
      <c r="K13" s="231" t="s">
        <v>58</v>
      </c>
      <c r="L13" s="231" t="s">
        <v>58</v>
      </c>
      <c r="M13" s="232" t="s">
        <v>66</v>
      </c>
    </row>
    <row r="14" spans="2:13">
      <c r="B14" s="267">
        <v>10</v>
      </c>
      <c r="C14" s="268" t="s">
        <v>68</v>
      </c>
      <c r="D14" s="268" t="s">
        <v>42</v>
      </c>
      <c r="E14" s="268" t="s">
        <v>66</v>
      </c>
      <c r="F14" s="268" t="s">
        <v>58</v>
      </c>
      <c r="G14" s="268" t="s">
        <v>58</v>
      </c>
      <c r="H14" s="268" t="s">
        <v>58</v>
      </c>
      <c r="I14" s="231" t="s">
        <v>66</v>
      </c>
      <c r="J14" s="231" t="s">
        <v>42</v>
      </c>
      <c r="K14" s="231" t="s">
        <v>66</v>
      </c>
      <c r="L14" s="231" t="s">
        <v>66</v>
      </c>
      <c r="M14" s="232" t="s">
        <v>58</v>
      </c>
    </row>
    <row r="15" spans="2:13">
      <c r="B15" s="267">
        <v>11</v>
      </c>
      <c r="C15" s="268" t="s">
        <v>66</v>
      </c>
      <c r="D15" s="268" t="s">
        <v>68</v>
      </c>
      <c r="E15" s="268" t="s">
        <v>58</v>
      </c>
      <c r="F15" s="268" t="s">
        <v>66</v>
      </c>
      <c r="G15" s="268" t="s">
        <v>66</v>
      </c>
      <c r="H15" s="268" t="s">
        <v>66</v>
      </c>
      <c r="I15" s="231" t="s">
        <v>42</v>
      </c>
      <c r="J15" s="231" t="s">
        <v>68</v>
      </c>
      <c r="K15" s="231" t="s">
        <v>42</v>
      </c>
      <c r="L15" s="231" t="s">
        <v>42</v>
      </c>
      <c r="M15" s="232" t="s">
        <v>68</v>
      </c>
    </row>
    <row r="16" spans="2:13">
      <c r="B16" s="267">
        <v>12</v>
      </c>
      <c r="C16" s="268" t="s">
        <v>58</v>
      </c>
      <c r="D16" s="268" t="s">
        <v>58</v>
      </c>
      <c r="E16" s="268" t="s">
        <v>68</v>
      </c>
      <c r="F16" s="268" t="s">
        <v>68</v>
      </c>
      <c r="G16" s="268" t="s">
        <v>68</v>
      </c>
      <c r="H16" s="268" t="s">
        <v>68</v>
      </c>
      <c r="I16" s="231" t="s">
        <v>68</v>
      </c>
      <c r="J16" s="231" t="s">
        <v>58</v>
      </c>
      <c r="K16" s="231" t="s">
        <v>68</v>
      </c>
      <c r="L16" s="231" t="s">
        <v>68</v>
      </c>
      <c r="M16" s="232" t="s">
        <v>42</v>
      </c>
    </row>
    <row r="17" spans="2:13">
      <c r="B17" s="267">
        <v>13</v>
      </c>
      <c r="C17" s="268" t="s">
        <v>43</v>
      </c>
      <c r="D17" s="268" t="s">
        <v>43</v>
      </c>
      <c r="E17" s="268" t="s">
        <v>43</v>
      </c>
      <c r="F17" s="268" t="s">
        <v>40</v>
      </c>
      <c r="G17" s="268" t="s">
        <v>43</v>
      </c>
      <c r="H17" s="268" t="s">
        <v>43</v>
      </c>
      <c r="I17" s="231" t="s">
        <v>40</v>
      </c>
      <c r="J17" s="231" t="s">
        <v>40</v>
      </c>
      <c r="K17" s="231" t="s">
        <v>40</v>
      </c>
      <c r="L17" s="231" t="s">
        <v>40</v>
      </c>
      <c r="M17" s="232" t="s">
        <v>40</v>
      </c>
    </row>
    <row r="18" spans="2:13">
      <c r="B18" s="267">
        <v>14</v>
      </c>
      <c r="C18" s="268" t="s">
        <v>45</v>
      </c>
      <c r="D18" s="268" t="s">
        <v>40</v>
      </c>
      <c r="E18" s="268" t="s">
        <v>40</v>
      </c>
      <c r="F18" s="268" t="s">
        <v>43</v>
      </c>
      <c r="G18" s="268" t="s">
        <v>45</v>
      </c>
      <c r="H18" s="268" t="s">
        <v>40</v>
      </c>
      <c r="I18" s="231" t="s">
        <v>43</v>
      </c>
      <c r="J18" s="231" t="s">
        <v>43</v>
      </c>
      <c r="K18" s="231" t="s">
        <v>43</v>
      </c>
      <c r="L18" s="231" t="s">
        <v>43</v>
      </c>
      <c r="M18" s="232" t="s">
        <v>43</v>
      </c>
    </row>
    <row r="19" spans="2:13">
      <c r="B19" s="267">
        <v>15</v>
      </c>
      <c r="C19" s="268" t="s">
        <v>40</v>
      </c>
      <c r="D19" s="268" t="s">
        <v>45</v>
      </c>
      <c r="E19" s="268" t="s">
        <v>45</v>
      </c>
      <c r="F19" s="268" t="s">
        <v>45</v>
      </c>
      <c r="G19" s="268" t="s">
        <v>40</v>
      </c>
      <c r="H19" s="268" t="s">
        <v>45</v>
      </c>
      <c r="I19" s="231" t="s">
        <v>45</v>
      </c>
      <c r="J19" s="231" t="s">
        <v>45</v>
      </c>
      <c r="K19" s="231" t="s">
        <v>46</v>
      </c>
      <c r="L19" s="231" t="s">
        <v>46</v>
      </c>
      <c r="M19" s="232" t="s">
        <v>45</v>
      </c>
    </row>
    <row r="20" spans="2:13">
      <c r="B20" s="267">
        <v>16</v>
      </c>
      <c r="C20" s="268" t="s">
        <v>55</v>
      </c>
      <c r="D20" s="268" t="s">
        <v>46</v>
      </c>
      <c r="E20" s="268" t="s">
        <v>46</v>
      </c>
      <c r="F20" s="268" t="s">
        <v>46</v>
      </c>
      <c r="G20" s="268" t="s">
        <v>55</v>
      </c>
      <c r="H20" s="268" t="s">
        <v>46</v>
      </c>
      <c r="I20" s="231" t="s">
        <v>46</v>
      </c>
      <c r="J20" s="231" t="s">
        <v>46</v>
      </c>
      <c r="K20" s="231" t="s">
        <v>45</v>
      </c>
      <c r="L20" s="231" t="s">
        <v>45</v>
      </c>
      <c r="M20" s="232" t="s">
        <v>46</v>
      </c>
    </row>
    <row r="21" spans="2:13">
      <c r="B21" s="267">
        <v>17</v>
      </c>
      <c r="C21" s="268" t="s">
        <v>41</v>
      </c>
      <c r="D21" s="268" t="s">
        <v>55</v>
      </c>
      <c r="E21" s="268" t="s">
        <v>55</v>
      </c>
      <c r="F21" s="268" t="s">
        <v>55</v>
      </c>
      <c r="G21" s="268" t="s">
        <v>46</v>
      </c>
      <c r="H21" s="268" t="s">
        <v>41</v>
      </c>
      <c r="I21" s="231" t="s">
        <v>41</v>
      </c>
      <c r="J21" s="231" t="s">
        <v>41</v>
      </c>
      <c r="K21" s="231" t="s">
        <v>55</v>
      </c>
      <c r="L21" s="231" t="s">
        <v>55</v>
      </c>
      <c r="M21" s="232" t="s">
        <v>55</v>
      </c>
    </row>
    <row r="22" spans="2:13">
      <c r="B22" s="267">
        <v>18</v>
      </c>
      <c r="C22" s="268" t="s">
        <v>46</v>
      </c>
      <c r="D22" s="268" t="s">
        <v>41</v>
      </c>
      <c r="E22" s="268" t="s">
        <v>41</v>
      </c>
      <c r="F22" s="268" t="s">
        <v>41</v>
      </c>
      <c r="G22" s="268" t="s">
        <v>41</v>
      </c>
      <c r="H22" s="268" t="s">
        <v>55</v>
      </c>
      <c r="I22" s="231" t="s">
        <v>55</v>
      </c>
      <c r="J22" s="231" t="s">
        <v>55</v>
      </c>
      <c r="K22" s="231" t="s">
        <v>41</v>
      </c>
      <c r="L22" s="231" t="s">
        <v>41</v>
      </c>
      <c r="M22" s="232" t="s">
        <v>41</v>
      </c>
    </row>
    <row r="23" spans="2:13">
      <c r="B23" s="267">
        <v>19</v>
      </c>
      <c r="C23" s="268" t="s">
        <v>56</v>
      </c>
      <c r="D23" s="268" t="s">
        <v>56</v>
      </c>
      <c r="E23" s="268" t="s">
        <v>56</v>
      </c>
      <c r="F23" s="268" t="s">
        <v>56</v>
      </c>
      <c r="G23" s="268" t="s">
        <v>56</v>
      </c>
      <c r="H23" s="268" t="s">
        <v>56</v>
      </c>
      <c r="I23" s="231" t="s">
        <v>56</v>
      </c>
      <c r="J23" s="231" t="s">
        <v>56</v>
      </c>
      <c r="K23" s="231" t="s">
        <v>56</v>
      </c>
      <c r="L23" s="231" t="s">
        <v>56</v>
      </c>
      <c r="M23" s="232" t="s">
        <v>53</v>
      </c>
    </row>
    <row r="24" spans="2:13">
      <c r="B24" s="267">
        <v>20</v>
      </c>
      <c r="C24" s="268" t="s">
        <v>53</v>
      </c>
      <c r="D24" s="268" t="s">
        <v>53</v>
      </c>
      <c r="E24" s="268" t="s">
        <v>53</v>
      </c>
      <c r="F24" s="268" t="s">
        <v>51</v>
      </c>
      <c r="G24" s="268" t="s">
        <v>51</v>
      </c>
      <c r="H24" s="268" t="s">
        <v>51</v>
      </c>
      <c r="I24" s="231" t="s">
        <v>51</v>
      </c>
      <c r="J24" s="231" t="s">
        <v>53</v>
      </c>
      <c r="K24" s="231" t="s">
        <v>53</v>
      </c>
      <c r="L24" s="231" t="s">
        <v>53</v>
      </c>
      <c r="M24" s="232" t="s">
        <v>44</v>
      </c>
    </row>
    <row r="25" spans="2:13">
      <c r="B25" s="267">
        <v>21</v>
      </c>
      <c r="C25" s="268" t="s">
        <v>51</v>
      </c>
      <c r="D25" s="268" t="s">
        <v>51</v>
      </c>
      <c r="E25" s="268" t="s">
        <v>51</v>
      </c>
      <c r="F25" s="268" t="s">
        <v>53</v>
      </c>
      <c r="G25" s="268" t="s">
        <v>53</v>
      </c>
      <c r="H25" s="268" t="s">
        <v>53</v>
      </c>
      <c r="I25" s="231" t="s">
        <v>53</v>
      </c>
      <c r="J25" s="231" t="s">
        <v>51</v>
      </c>
      <c r="K25" s="231" t="s">
        <v>44</v>
      </c>
      <c r="L25" s="231" t="s">
        <v>44</v>
      </c>
      <c r="M25" s="232" t="s">
        <v>56</v>
      </c>
    </row>
    <row r="26" spans="2:13">
      <c r="B26" s="267">
        <v>22</v>
      </c>
      <c r="C26" s="268" t="s">
        <v>44</v>
      </c>
      <c r="D26" s="268" t="s">
        <v>44</v>
      </c>
      <c r="E26" s="268" t="s">
        <v>44</v>
      </c>
      <c r="F26" s="268" t="s">
        <v>44</v>
      </c>
      <c r="G26" s="268" t="s">
        <v>44</v>
      </c>
      <c r="H26" s="268" t="s">
        <v>44</v>
      </c>
      <c r="I26" s="231" t="s">
        <v>44</v>
      </c>
      <c r="J26" s="231" t="s">
        <v>44</v>
      </c>
      <c r="K26" s="231" t="s">
        <v>51</v>
      </c>
      <c r="L26" s="231" t="s">
        <v>51</v>
      </c>
      <c r="M26" s="232" t="s">
        <v>51</v>
      </c>
    </row>
    <row r="27" spans="2:13">
      <c r="B27" s="267">
        <v>23</v>
      </c>
      <c r="C27" s="268" t="s">
        <v>50</v>
      </c>
      <c r="D27" s="268" t="s">
        <v>50</v>
      </c>
      <c r="E27" s="268" t="s">
        <v>50</v>
      </c>
      <c r="F27" s="268" t="s">
        <v>50</v>
      </c>
      <c r="G27" s="268" t="s">
        <v>50</v>
      </c>
      <c r="H27" s="268" t="s">
        <v>50</v>
      </c>
      <c r="I27" s="231" t="s">
        <v>50</v>
      </c>
      <c r="J27" s="231" t="s">
        <v>50</v>
      </c>
      <c r="K27" s="231" t="s">
        <v>50</v>
      </c>
      <c r="L27" s="231" t="s">
        <v>50</v>
      </c>
      <c r="M27" s="232" t="s">
        <v>50</v>
      </c>
    </row>
    <row r="28" spans="2:13">
      <c r="B28" s="267">
        <v>24</v>
      </c>
      <c r="C28" s="268" t="s">
        <v>52</v>
      </c>
      <c r="D28" s="268" t="s">
        <v>52</v>
      </c>
      <c r="E28" s="268" t="s">
        <v>54</v>
      </c>
      <c r="F28" s="268" t="s">
        <v>52</v>
      </c>
      <c r="G28" s="268" t="s">
        <v>52</v>
      </c>
      <c r="H28" s="268" t="s">
        <v>52</v>
      </c>
      <c r="I28" s="231" t="s">
        <v>52</v>
      </c>
      <c r="J28" s="231" t="s">
        <v>52</v>
      </c>
      <c r="K28" s="231" t="s">
        <v>52</v>
      </c>
      <c r="L28" s="231" t="s">
        <v>52</v>
      </c>
      <c r="M28" s="232" t="s">
        <v>52</v>
      </c>
    </row>
    <row r="29" spans="2:13">
      <c r="B29" s="267">
        <v>25</v>
      </c>
      <c r="C29" s="268" t="s">
        <v>54</v>
      </c>
      <c r="D29" s="268" t="s">
        <v>54</v>
      </c>
      <c r="E29" s="268" t="s">
        <v>52</v>
      </c>
      <c r="F29" s="268" t="s">
        <v>54</v>
      </c>
      <c r="G29" s="268" t="s">
        <v>54</v>
      </c>
      <c r="H29" s="268" t="s">
        <v>54</v>
      </c>
      <c r="I29" s="231" t="s">
        <v>54</v>
      </c>
      <c r="J29" s="231" t="s">
        <v>54</v>
      </c>
      <c r="K29" s="231" t="s">
        <v>54</v>
      </c>
      <c r="L29" s="231" t="s">
        <v>54</v>
      </c>
      <c r="M29" s="232" t="s">
        <v>54</v>
      </c>
    </row>
    <row r="30" spans="2:13">
      <c r="B30" s="267">
        <v>26</v>
      </c>
      <c r="C30" s="268" t="s">
        <v>48</v>
      </c>
      <c r="D30" s="268" t="s">
        <v>48</v>
      </c>
      <c r="E30" s="268" t="s">
        <v>48</v>
      </c>
      <c r="F30" s="268" t="s">
        <v>48</v>
      </c>
      <c r="G30" s="268" t="s">
        <v>48</v>
      </c>
      <c r="H30" s="268" t="s">
        <v>48</v>
      </c>
      <c r="I30" s="231" t="s">
        <v>48</v>
      </c>
      <c r="J30" s="231" t="s">
        <v>48</v>
      </c>
      <c r="K30" s="231" t="s">
        <v>49</v>
      </c>
      <c r="L30" s="231" t="s">
        <v>49</v>
      </c>
      <c r="M30" s="232" t="s">
        <v>48</v>
      </c>
    </row>
    <row r="31" spans="2:13" ht="13.5" thickBot="1">
      <c r="B31" s="270">
        <v>27</v>
      </c>
      <c r="C31" s="271" t="s">
        <v>49</v>
      </c>
      <c r="D31" s="271" t="s">
        <v>49</v>
      </c>
      <c r="E31" s="271" t="s">
        <v>49</v>
      </c>
      <c r="F31" s="271" t="s">
        <v>49</v>
      </c>
      <c r="G31" s="271" t="s">
        <v>49</v>
      </c>
      <c r="H31" s="271" t="s">
        <v>49</v>
      </c>
      <c r="I31" s="236" t="s">
        <v>49</v>
      </c>
      <c r="J31" s="236" t="s">
        <v>49</v>
      </c>
      <c r="K31" s="236" t="s">
        <v>48</v>
      </c>
      <c r="L31" s="236" t="s">
        <v>48</v>
      </c>
      <c r="M31" s="237" t="s">
        <v>49</v>
      </c>
    </row>
    <row r="32" spans="2:13">
      <c r="B32" s="70" t="s">
        <v>200</v>
      </c>
      <c r="C32" s="262"/>
      <c r="D32" s="262"/>
      <c r="E32" s="262"/>
      <c r="F32" s="262"/>
      <c r="G32" s="262"/>
      <c r="H32" s="261"/>
      <c r="I32" s="261"/>
      <c r="J32" s="261"/>
      <c r="K32" s="262"/>
      <c r="L32" s="262"/>
    </row>
    <row r="33" spans="2:12">
      <c r="B33" s="108" t="s">
        <v>164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</row>
    <row r="34" spans="2:12">
      <c r="B34" s="262"/>
      <c r="C34" s="262"/>
      <c r="D34" s="262"/>
      <c r="E34" s="272"/>
      <c r="F34" s="273"/>
      <c r="G34" s="262"/>
      <c r="H34" s="262"/>
      <c r="I34" s="262"/>
      <c r="J34" s="262"/>
      <c r="K34" s="262"/>
      <c r="L34" s="262"/>
    </row>
    <row r="35" spans="2:12">
      <c r="E35" s="24"/>
      <c r="F35" s="42"/>
    </row>
    <row r="36" spans="2:12">
      <c r="E36" s="24"/>
      <c r="F36" s="42"/>
    </row>
    <row r="37" spans="2:12">
      <c r="E37" s="24"/>
      <c r="F37" s="42"/>
    </row>
    <row r="38" spans="2:12">
      <c r="B38"/>
      <c r="C38"/>
      <c r="D38"/>
      <c r="E38" s="24"/>
      <c r="F38" s="42"/>
    </row>
    <row r="39" spans="2:12">
      <c r="B39"/>
      <c r="C39"/>
      <c r="D39"/>
      <c r="E39" s="24"/>
      <c r="F39" s="42"/>
    </row>
    <row r="40" spans="2:12">
      <c r="B40"/>
      <c r="C40"/>
      <c r="D40"/>
      <c r="E40" s="24"/>
      <c r="F40" s="42"/>
    </row>
    <row r="41" spans="2:12">
      <c r="B41"/>
      <c r="C41"/>
      <c r="D41"/>
      <c r="E41" s="24"/>
      <c r="F41" s="42"/>
    </row>
    <row r="42" spans="2:12">
      <c r="B42"/>
      <c r="C42"/>
      <c r="D42"/>
      <c r="E42" s="24"/>
      <c r="F42" s="42"/>
    </row>
    <row r="43" spans="2:12">
      <c r="B43"/>
      <c r="C43"/>
      <c r="D43"/>
      <c r="E43" s="24"/>
      <c r="F43" s="42"/>
    </row>
    <row r="44" spans="2:12">
      <c r="B44"/>
      <c r="C44"/>
      <c r="D44"/>
      <c r="E44" s="24"/>
      <c r="F44" s="42"/>
    </row>
    <row r="45" spans="2:12">
      <c r="B45"/>
      <c r="C45"/>
      <c r="D45"/>
      <c r="E45" s="24"/>
      <c r="F45" s="42"/>
    </row>
    <row r="46" spans="2:12">
      <c r="B46"/>
      <c r="C46"/>
      <c r="D46"/>
      <c r="E46" s="24"/>
      <c r="F46" s="42"/>
    </row>
    <row r="47" spans="2:12">
      <c r="B47"/>
      <c r="C47"/>
      <c r="D47"/>
      <c r="E47" s="24"/>
      <c r="F47" s="42"/>
    </row>
    <row r="48" spans="2:12">
      <c r="B48"/>
      <c r="C48"/>
      <c r="D48"/>
      <c r="E48" s="24"/>
      <c r="F48" s="42"/>
    </row>
    <row r="49" spans="2:6">
      <c r="B49"/>
      <c r="C49"/>
      <c r="D49"/>
      <c r="E49" s="24"/>
      <c r="F49" s="42"/>
    </row>
    <row r="50" spans="2:6">
      <c r="B50"/>
      <c r="C50"/>
      <c r="D50"/>
      <c r="E50" s="24"/>
      <c r="F50" s="42"/>
    </row>
    <row r="51" spans="2:6">
      <c r="B51"/>
      <c r="C51"/>
      <c r="D51"/>
      <c r="E51" s="24"/>
      <c r="F51" s="42"/>
    </row>
    <row r="52" spans="2:6">
      <c r="B52"/>
      <c r="C52"/>
      <c r="D52"/>
      <c r="E52" s="24"/>
      <c r="F52" s="42"/>
    </row>
    <row r="53" spans="2:6">
      <c r="B53"/>
      <c r="C53"/>
      <c r="D53"/>
      <c r="E53" s="24"/>
      <c r="F53" s="42"/>
    </row>
    <row r="54" spans="2:6">
      <c r="B54"/>
      <c r="C54"/>
      <c r="D54"/>
      <c r="E54" s="24"/>
      <c r="F54" s="42"/>
    </row>
    <row r="55" spans="2:6">
      <c r="B55"/>
      <c r="C55"/>
      <c r="D55"/>
      <c r="E55" s="24"/>
      <c r="F55" s="42"/>
    </row>
    <row r="56" spans="2:6">
      <c r="B56"/>
      <c r="C56"/>
      <c r="D56"/>
      <c r="E56" s="24"/>
      <c r="F56" s="42"/>
    </row>
    <row r="57" spans="2:6">
      <c r="B57"/>
      <c r="C57"/>
      <c r="D57"/>
      <c r="E57" s="43"/>
      <c r="F57" s="41"/>
    </row>
    <row r="58" spans="2:6">
      <c r="B58"/>
      <c r="C58"/>
      <c r="D58"/>
      <c r="E58" s="43"/>
      <c r="F58" s="41"/>
    </row>
    <row r="59" spans="2:6">
      <c r="B59"/>
      <c r="C59"/>
      <c r="D59"/>
      <c r="E59" s="43"/>
      <c r="F59" s="41"/>
    </row>
    <row r="60" spans="2:6">
      <c r="B60"/>
      <c r="C60"/>
      <c r="D60"/>
      <c r="E60" s="43"/>
      <c r="F60" s="41"/>
    </row>
    <row r="61" spans="2:6">
      <c r="B61"/>
      <c r="C61"/>
      <c r="D61"/>
      <c r="E61" s="43"/>
      <c r="F61" s="41"/>
    </row>
    <row r="62" spans="2:6">
      <c r="B62"/>
      <c r="C62"/>
      <c r="D62"/>
      <c r="E62" s="43"/>
      <c r="F62" s="41"/>
    </row>
    <row r="63" spans="2:6">
      <c r="B63"/>
      <c r="C63"/>
      <c r="D63"/>
      <c r="E63" s="43"/>
      <c r="F63" s="41"/>
    </row>
    <row r="64" spans="2:6">
      <c r="B64"/>
      <c r="C64"/>
      <c r="D64"/>
      <c r="E64" s="43"/>
      <c r="F64" s="41"/>
    </row>
    <row r="65" spans="2:6">
      <c r="B65"/>
      <c r="C65"/>
      <c r="D65"/>
      <c r="E65" s="43"/>
      <c r="F65" s="41"/>
    </row>
    <row r="66" spans="2:6">
      <c r="B66"/>
      <c r="C66"/>
      <c r="D66"/>
      <c r="E66" s="43"/>
      <c r="F66" s="41"/>
    </row>
    <row r="67" spans="2:6">
      <c r="B67"/>
      <c r="C67"/>
      <c r="D67"/>
      <c r="E67" s="43"/>
      <c r="F67" s="41"/>
    </row>
    <row r="68" spans="2:6">
      <c r="B68"/>
      <c r="C68"/>
      <c r="D68"/>
      <c r="E68" s="43"/>
      <c r="F68" s="41"/>
    </row>
    <row r="69" spans="2:6">
      <c r="B69"/>
      <c r="C69"/>
      <c r="D69"/>
      <c r="E69" s="43"/>
      <c r="F69" s="41"/>
    </row>
    <row r="70" spans="2:6">
      <c r="E70" s="43"/>
      <c r="F70" s="41"/>
    </row>
    <row r="71" spans="2:6">
      <c r="E71" s="43"/>
      <c r="F71" s="41"/>
    </row>
    <row r="72" spans="2:6">
      <c r="E72" s="43"/>
      <c r="F72" s="41"/>
    </row>
    <row r="73" spans="2:6">
      <c r="E73" s="43"/>
      <c r="F73" s="41"/>
    </row>
    <row r="74" spans="2:6">
      <c r="E74" s="43"/>
      <c r="F74" s="41"/>
    </row>
    <row r="75" spans="2:6">
      <c r="E75" s="43"/>
      <c r="F75" s="41"/>
    </row>
    <row r="76" spans="2:6">
      <c r="E76" s="43"/>
      <c r="F76" s="41"/>
    </row>
    <row r="77" spans="2:6">
      <c r="E77" s="43"/>
      <c r="F77" s="41"/>
    </row>
    <row r="78" spans="2:6">
      <c r="E78" s="43"/>
      <c r="F78" s="41"/>
    </row>
    <row r="79" spans="2:6">
      <c r="E79" s="43"/>
      <c r="F79" s="41"/>
    </row>
    <row r="80" spans="2:6">
      <c r="E80" s="43"/>
      <c r="F80" s="41"/>
    </row>
    <row r="81" spans="5:6">
      <c r="E81" s="43"/>
      <c r="F81" s="41"/>
    </row>
    <row r="82" spans="5:6">
      <c r="E82" s="43"/>
      <c r="F82" s="41"/>
    </row>
    <row r="83" spans="5:6">
      <c r="E83" s="43"/>
      <c r="F83" s="41"/>
    </row>
    <row r="84" spans="5:6">
      <c r="E84" s="43"/>
      <c r="F84" s="41"/>
    </row>
    <row r="85" spans="5:6">
      <c r="E85" s="43"/>
      <c r="F85" s="41"/>
    </row>
    <row r="86" spans="5:6">
      <c r="E86" s="43"/>
      <c r="F86" s="41"/>
    </row>
    <row r="87" spans="5:6">
      <c r="E87" s="43"/>
      <c r="F87" s="41"/>
    </row>
    <row r="88" spans="5:6">
      <c r="E88" s="43"/>
      <c r="F88" s="41"/>
    </row>
    <row r="89" spans="5:6">
      <c r="E89" s="43"/>
      <c r="F89" s="41"/>
    </row>
    <row r="90" spans="5:6">
      <c r="E90" s="43"/>
      <c r="F90" s="41"/>
    </row>
    <row r="91" spans="5:6">
      <c r="E91" s="43"/>
      <c r="F91" s="41"/>
    </row>
    <row r="92" spans="5:6">
      <c r="E92" s="43"/>
      <c r="F92" s="41"/>
    </row>
    <row r="93" spans="5:6">
      <c r="E93" s="43"/>
      <c r="F93" s="41"/>
    </row>
    <row r="94" spans="5:6">
      <c r="E94" s="43"/>
      <c r="F94" s="41"/>
    </row>
    <row r="95" spans="5:6">
      <c r="E95" s="43"/>
      <c r="F95" s="41"/>
    </row>
    <row r="96" spans="5:6">
      <c r="E96" s="43"/>
      <c r="F96" s="41"/>
    </row>
    <row r="97" spans="5:6">
      <c r="E97" s="43"/>
      <c r="F97" s="41"/>
    </row>
    <row r="98" spans="5:6">
      <c r="E98" s="43"/>
      <c r="F98" s="41"/>
    </row>
    <row r="99" spans="5:6">
      <c r="E99" s="43"/>
      <c r="F99" s="41"/>
    </row>
    <row r="100" spans="5:6">
      <c r="E100" s="43"/>
      <c r="F100" s="41"/>
    </row>
    <row r="101" spans="5:6">
      <c r="E101" s="43"/>
      <c r="F101" s="41"/>
    </row>
    <row r="102" spans="5:6">
      <c r="E102" s="43"/>
      <c r="F102" s="41"/>
    </row>
    <row r="103" spans="5:6">
      <c r="E103" s="43"/>
      <c r="F103" s="41"/>
    </row>
    <row r="104" spans="5:6">
      <c r="E104" s="43"/>
      <c r="F104" s="41"/>
    </row>
    <row r="105" spans="5:6">
      <c r="E105" s="43"/>
      <c r="F105" s="41"/>
    </row>
    <row r="106" spans="5:6">
      <c r="E106" s="43"/>
      <c r="F106" s="41"/>
    </row>
    <row r="107" spans="5:6">
      <c r="E107" s="43"/>
      <c r="F107" s="41"/>
    </row>
    <row r="108" spans="5:6">
      <c r="E108" s="43"/>
      <c r="F108" s="41"/>
    </row>
    <row r="109" spans="5:6">
      <c r="E109" s="43"/>
      <c r="F109" s="41"/>
    </row>
    <row r="110" spans="5:6">
      <c r="E110" s="43"/>
      <c r="F110" s="41"/>
    </row>
    <row r="111" spans="5:6">
      <c r="E111" s="43"/>
      <c r="F111" s="41"/>
    </row>
    <row r="112" spans="5:6">
      <c r="E112" s="43"/>
      <c r="F112" s="41"/>
    </row>
    <row r="113" spans="5:6">
      <c r="E113" s="43"/>
      <c r="F113" s="41"/>
    </row>
    <row r="114" spans="5:6">
      <c r="E114" s="43"/>
      <c r="F114" s="41"/>
    </row>
    <row r="115" spans="5:6">
      <c r="E115" s="43"/>
      <c r="F115" s="41"/>
    </row>
    <row r="116" spans="5:6">
      <c r="E116" s="43"/>
      <c r="F116" s="41"/>
    </row>
    <row r="117" spans="5:6">
      <c r="E117" s="43"/>
      <c r="F117" s="41"/>
    </row>
    <row r="118" spans="5:6">
      <c r="E118" s="43"/>
      <c r="F118" s="41"/>
    </row>
    <row r="119" spans="5:6">
      <c r="E119" s="43"/>
      <c r="F119" s="41"/>
    </row>
    <row r="120" spans="5:6">
      <c r="E120" s="43"/>
      <c r="F120" s="41"/>
    </row>
    <row r="121" spans="5:6">
      <c r="E121" s="43"/>
      <c r="F121" s="41"/>
    </row>
    <row r="122" spans="5:6">
      <c r="E122" s="43"/>
      <c r="F122" s="41"/>
    </row>
    <row r="123" spans="5:6">
      <c r="E123" s="43"/>
      <c r="F123" s="41"/>
    </row>
    <row r="124" spans="5:6">
      <c r="E124" s="43"/>
      <c r="F124" s="41"/>
    </row>
    <row r="125" spans="5:6">
      <c r="E125" s="43"/>
      <c r="F125" s="41"/>
    </row>
    <row r="126" spans="5:6">
      <c r="E126" s="43"/>
      <c r="F126" s="41"/>
    </row>
    <row r="127" spans="5:6">
      <c r="E127" s="43"/>
      <c r="F127" s="41"/>
    </row>
    <row r="128" spans="5:6">
      <c r="E128" s="43"/>
      <c r="F128" s="41"/>
    </row>
    <row r="129" spans="5:6">
      <c r="E129" s="43"/>
      <c r="F129" s="41"/>
    </row>
    <row r="130" spans="5:6">
      <c r="E130" s="43"/>
      <c r="F130" s="41"/>
    </row>
    <row r="131" spans="5:6">
      <c r="E131" s="43"/>
      <c r="F131" s="41"/>
    </row>
    <row r="132" spans="5:6">
      <c r="E132" s="43"/>
      <c r="F132" s="41"/>
    </row>
    <row r="133" spans="5:6">
      <c r="E133" s="43"/>
      <c r="F133" s="41"/>
    </row>
    <row r="134" spans="5:6">
      <c r="E134" s="43"/>
      <c r="F134" s="41"/>
    </row>
    <row r="135" spans="5:6">
      <c r="E135" s="43"/>
      <c r="F135" s="41"/>
    </row>
    <row r="136" spans="5:6">
      <c r="E136" s="43"/>
      <c r="F136" s="41"/>
    </row>
    <row r="137" spans="5:6">
      <c r="E137" s="43"/>
      <c r="F137" s="41"/>
    </row>
    <row r="138" spans="5:6">
      <c r="E138" s="43"/>
      <c r="F138" s="41"/>
    </row>
    <row r="139" spans="5:6">
      <c r="E139" s="43"/>
      <c r="F139" s="41"/>
    </row>
    <row r="140" spans="5:6">
      <c r="E140" s="43"/>
      <c r="F140" s="41"/>
    </row>
    <row r="141" spans="5:6">
      <c r="E141" s="43"/>
      <c r="F141" s="41"/>
    </row>
    <row r="142" spans="5:6">
      <c r="E142" s="43"/>
      <c r="F142" s="41"/>
    </row>
    <row r="143" spans="5:6">
      <c r="E143" s="43"/>
      <c r="F143" s="41"/>
    </row>
    <row r="144" spans="5:6">
      <c r="E144" s="43"/>
      <c r="F144" s="41"/>
    </row>
    <row r="145" spans="5:6">
      <c r="E145" s="43"/>
      <c r="F145" s="41"/>
    </row>
    <row r="146" spans="5:6">
      <c r="E146" s="43"/>
      <c r="F146" s="41"/>
    </row>
    <row r="147" spans="5:6">
      <c r="E147" s="43"/>
      <c r="F147" s="41"/>
    </row>
    <row r="148" spans="5:6">
      <c r="E148" s="43"/>
      <c r="F148" s="41"/>
    </row>
    <row r="149" spans="5:6">
      <c r="E149" s="43"/>
      <c r="F149" s="41"/>
    </row>
    <row r="150" spans="5:6">
      <c r="E150" s="43"/>
      <c r="F150" s="41"/>
    </row>
    <row r="151" spans="5:6">
      <c r="E151" s="43"/>
      <c r="F151" s="41"/>
    </row>
    <row r="152" spans="5:6">
      <c r="E152" s="43"/>
      <c r="F152" s="41"/>
    </row>
    <row r="153" spans="5:6">
      <c r="E153" s="43"/>
      <c r="F153" s="41"/>
    </row>
    <row r="154" spans="5:6">
      <c r="E154" s="43"/>
      <c r="F154" s="41"/>
    </row>
    <row r="155" spans="5:6">
      <c r="E155" s="43"/>
      <c r="F155" s="41"/>
    </row>
    <row r="156" spans="5:6">
      <c r="E156" s="43"/>
      <c r="F156" s="41"/>
    </row>
    <row r="157" spans="5:6">
      <c r="E157" s="43"/>
      <c r="F157" s="41"/>
    </row>
    <row r="158" spans="5:6">
      <c r="E158" s="43"/>
      <c r="F158" s="41"/>
    </row>
    <row r="159" spans="5:6">
      <c r="E159" s="43"/>
      <c r="F159" s="41"/>
    </row>
    <row r="160" spans="5:6">
      <c r="E160" s="43"/>
      <c r="F160" s="41"/>
    </row>
    <row r="161" spans="5:6">
      <c r="E161" s="43"/>
      <c r="F161" s="41"/>
    </row>
    <row r="162" spans="5:6">
      <c r="E162" s="43"/>
      <c r="F162" s="41"/>
    </row>
    <row r="163" spans="5:6">
      <c r="E163" s="43"/>
      <c r="F163" s="41"/>
    </row>
    <row r="164" spans="5:6">
      <c r="E164" s="43"/>
      <c r="F164" s="41"/>
    </row>
    <row r="165" spans="5:6">
      <c r="E165" s="43"/>
      <c r="F165" s="41"/>
    </row>
    <row r="166" spans="5:6">
      <c r="E166" s="43"/>
      <c r="F166" s="41"/>
    </row>
    <row r="167" spans="5:6">
      <c r="E167" s="43"/>
      <c r="F167" s="41"/>
    </row>
    <row r="168" spans="5:6">
      <c r="E168" s="43"/>
      <c r="F168" s="41"/>
    </row>
    <row r="169" spans="5:6">
      <c r="E169" s="43"/>
      <c r="F169" s="41"/>
    </row>
    <row r="170" spans="5:6">
      <c r="E170" s="43"/>
      <c r="F170" s="41"/>
    </row>
    <row r="171" spans="5:6">
      <c r="E171" s="43"/>
      <c r="F171" s="41"/>
    </row>
    <row r="172" spans="5:6">
      <c r="E172" s="43"/>
      <c r="F172" s="41"/>
    </row>
    <row r="173" spans="5:6">
      <c r="E173" s="43"/>
      <c r="F173" s="41"/>
    </row>
    <row r="174" spans="5:6">
      <c r="E174" s="43"/>
      <c r="F174" s="41"/>
    </row>
    <row r="175" spans="5:6">
      <c r="E175" s="43"/>
      <c r="F175" s="41"/>
    </row>
    <row r="176" spans="5:6">
      <c r="E176" s="43"/>
      <c r="F176" s="41"/>
    </row>
    <row r="177" spans="5:6">
      <c r="E177" s="43"/>
      <c r="F177" s="41"/>
    </row>
    <row r="178" spans="5:6">
      <c r="E178" s="43"/>
      <c r="F178" s="41"/>
    </row>
    <row r="179" spans="5:6">
      <c r="E179" s="43"/>
      <c r="F179" s="41"/>
    </row>
    <row r="180" spans="5:6">
      <c r="E180" s="43"/>
      <c r="F180" s="41"/>
    </row>
    <row r="181" spans="5:6">
      <c r="E181" s="43"/>
      <c r="F181" s="41"/>
    </row>
    <row r="182" spans="5:6">
      <c r="E182" s="43"/>
      <c r="F182" s="41"/>
    </row>
    <row r="183" spans="5:6">
      <c r="E183" s="43"/>
      <c r="F183" s="41"/>
    </row>
    <row r="184" spans="5:6">
      <c r="E184" s="43"/>
      <c r="F184" s="41"/>
    </row>
    <row r="185" spans="5:6">
      <c r="E185" s="41"/>
      <c r="F185" s="41"/>
    </row>
    <row r="186" spans="5:6">
      <c r="E186" s="41"/>
      <c r="F186" s="41"/>
    </row>
    <row r="187" spans="5:6">
      <c r="E187" s="41"/>
      <c r="F187" s="41"/>
    </row>
    <row r="188" spans="5:6">
      <c r="E188" s="41"/>
      <c r="F188" s="41"/>
    </row>
    <row r="189" spans="5:6">
      <c r="E189" s="41"/>
      <c r="F189" s="41"/>
    </row>
    <row r="190" spans="5:6">
      <c r="E190" s="41"/>
      <c r="F190" s="41"/>
    </row>
    <row r="191" spans="5:6">
      <c r="E191" s="41"/>
      <c r="F191" s="41"/>
    </row>
    <row r="192" spans="5:6">
      <c r="E192" s="41"/>
      <c r="F192" s="41"/>
    </row>
    <row r="193" spans="5:6">
      <c r="E193" s="41"/>
      <c r="F193" s="41"/>
    </row>
    <row r="194" spans="5:6">
      <c r="E194" s="41"/>
      <c r="F194" s="41"/>
    </row>
    <row r="195" spans="5:6">
      <c r="E195" s="41"/>
      <c r="F195" s="41"/>
    </row>
    <row r="196" spans="5:6">
      <c r="E196" s="41"/>
      <c r="F196" s="41"/>
    </row>
    <row r="197" spans="5:6">
      <c r="E197" s="41"/>
      <c r="F197" s="41"/>
    </row>
    <row r="198" spans="5:6">
      <c r="E198" s="41"/>
      <c r="F198" s="41"/>
    </row>
    <row r="199" spans="5:6">
      <c r="E199" s="41"/>
      <c r="F199" s="41"/>
    </row>
    <row r="200" spans="5:6">
      <c r="E200" s="41"/>
      <c r="F200" s="41"/>
    </row>
    <row r="201" spans="5:6">
      <c r="E201" s="41"/>
      <c r="F201" s="41"/>
    </row>
    <row r="202" spans="5:6">
      <c r="E202" s="41"/>
      <c r="F202" s="41"/>
    </row>
    <row r="203" spans="5:6">
      <c r="E203" s="41"/>
      <c r="F203" s="41"/>
    </row>
    <row r="204" spans="5:6">
      <c r="E204" s="41"/>
      <c r="F204" s="41"/>
    </row>
    <row r="205" spans="5:6">
      <c r="E205" s="41"/>
      <c r="F205" s="41"/>
    </row>
    <row r="206" spans="5:6">
      <c r="E206" s="41"/>
      <c r="F206" s="41"/>
    </row>
    <row r="207" spans="5:6">
      <c r="E207" s="41"/>
      <c r="F207" s="41"/>
    </row>
    <row r="208" spans="5:6">
      <c r="E208" s="41"/>
      <c r="F208" s="41"/>
    </row>
    <row r="209" spans="5:6">
      <c r="E209" s="41"/>
      <c r="F209" s="41"/>
    </row>
    <row r="210" spans="5:6">
      <c r="E210" s="41"/>
      <c r="F210" s="41"/>
    </row>
    <row r="211" spans="5:6">
      <c r="E211" s="41"/>
      <c r="F211" s="41"/>
    </row>
    <row r="212" spans="5:6">
      <c r="E212" s="41"/>
      <c r="F212" s="41"/>
    </row>
    <row r="213" spans="5:6">
      <c r="E213" s="41"/>
      <c r="F213" s="41"/>
    </row>
    <row r="214" spans="5:6">
      <c r="E214" s="41"/>
      <c r="F214" s="41"/>
    </row>
    <row r="215" spans="5:6">
      <c r="E215" s="41"/>
      <c r="F215" s="41"/>
    </row>
    <row r="216" spans="5:6">
      <c r="E216" s="41"/>
      <c r="F216" s="41"/>
    </row>
    <row r="217" spans="5:6">
      <c r="E217" s="41"/>
      <c r="F217" s="41"/>
    </row>
    <row r="218" spans="5:6">
      <c r="E218" s="41"/>
      <c r="F218" s="41"/>
    </row>
    <row r="219" spans="5:6">
      <c r="E219" s="41"/>
      <c r="F219" s="41"/>
    </row>
    <row r="220" spans="5:6">
      <c r="E220" s="41"/>
      <c r="F220" s="41"/>
    </row>
    <row r="221" spans="5:6">
      <c r="E221" s="41"/>
      <c r="F221" s="41"/>
    </row>
    <row r="222" spans="5:6">
      <c r="E222" s="41"/>
      <c r="F222" s="41"/>
    </row>
    <row r="223" spans="5:6">
      <c r="E223" s="41"/>
      <c r="F223" s="41"/>
    </row>
    <row r="224" spans="5:6">
      <c r="E224" s="41"/>
      <c r="F224" s="41"/>
    </row>
  </sheetData>
  <mergeCells count="1"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"/>
  <sheetViews>
    <sheetView workbookViewId="0">
      <selection activeCell="O33" sqref="O33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31"/>
  <sheetViews>
    <sheetView showGridLines="0" workbookViewId="0">
      <selection activeCell="J22" sqref="J22"/>
    </sheetView>
  </sheetViews>
  <sheetFormatPr defaultRowHeight="12.75"/>
  <cols>
    <col min="1" max="1" width="4.7109375" style="1" customWidth="1"/>
    <col min="2" max="2" width="9.28515625" style="1" customWidth="1"/>
    <col min="3" max="3" width="14" style="1" customWidth="1"/>
    <col min="4" max="4" width="13.7109375" style="1" customWidth="1"/>
    <col min="5" max="5" width="13.85546875" style="1" customWidth="1"/>
    <col min="6" max="6" width="14.5703125" style="1" customWidth="1"/>
    <col min="7" max="7" width="17.28515625" style="1" customWidth="1"/>
    <col min="8" max="8" width="15.85546875" style="1" customWidth="1"/>
    <col min="9" max="9" width="17.42578125" style="1" customWidth="1"/>
    <col min="10" max="10" width="21.28515625" style="1" customWidth="1"/>
    <col min="11" max="11" width="17.85546875" style="1" customWidth="1"/>
    <col min="12" max="12" width="10" style="1" customWidth="1"/>
    <col min="13" max="13" width="14.42578125" style="1" customWidth="1"/>
    <col min="14" max="14" width="9.140625" style="1" customWidth="1"/>
    <col min="15" max="15" width="14.85546875" style="1" customWidth="1"/>
    <col min="16" max="17" width="9.140625" style="1" customWidth="1"/>
    <col min="18" max="16384" width="9.140625" style="1"/>
  </cols>
  <sheetData>
    <row r="1" spans="2:16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6" ht="18" thickBot="1">
      <c r="B2" s="380" t="s">
        <v>193</v>
      </c>
      <c r="C2" s="380"/>
      <c r="D2" s="380"/>
      <c r="E2" s="380"/>
      <c r="F2" s="380"/>
      <c r="G2" s="71"/>
      <c r="H2" s="71"/>
      <c r="I2" s="71"/>
      <c r="J2" s="71"/>
      <c r="K2" s="71"/>
    </row>
    <row r="3" spans="2:16" ht="14.25" thickTop="1" thickBot="1">
      <c r="B3" s="70"/>
      <c r="C3" s="410"/>
      <c r="D3" s="410"/>
      <c r="E3" s="410"/>
      <c r="F3" s="410"/>
      <c r="G3" s="410"/>
      <c r="H3" s="410"/>
      <c r="I3" s="410"/>
      <c r="J3" s="410"/>
      <c r="K3" s="410"/>
      <c r="L3" s="409"/>
      <c r="M3" s="409"/>
      <c r="N3" s="7"/>
      <c r="O3" s="7"/>
    </row>
    <row r="4" spans="2:16" ht="44.25" customHeight="1">
      <c r="B4" s="275" t="s">
        <v>16</v>
      </c>
      <c r="C4" s="276" t="s">
        <v>187</v>
      </c>
      <c r="D4" s="276" t="s">
        <v>78</v>
      </c>
      <c r="E4" s="276" t="s">
        <v>134</v>
      </c>
      <c r="F4" s="276" t="s">
        <v>30</v>
      </c>
      <c r="G4" s="276" t="s">
        <v>135</v>
      </c>
      <c r="H4" s="276" t="s">
        <v>31</v>
      </c>
      <c r="I4" s="276" t="s">
        <v>87</v>
      </c>
      <c r="J4" s="276" t="s">
        <v>133</v>
      </c>
      <c r="K4" s="277" t="s">
        <v>88</v>
      </c>
      <c r="L4" s="36"/>
      <c r="M4" s="37"/>
      <c r="N4" s="36"/>
      <c r="O4" s="37"/>
    </row>
    <row r="5" spans="2:16">
      <c r="B5" s="119">
        <v>2002</v>
      </c>
      <c r="C5" s="363">
        <v>26.756050051030151</v>
      </c>
      <c r="D5" s="309">
        <v>3239.8649999999998</v>
      </c>
      <c r="E5" s="309">
        <f>C5/D5*1000000</f>
        <v>8258.3842385501102</v>
      </c>
      <c r="F5" s="278">
        <v>100</v>
      </c>
      <c r="G5" s="278">
        <f t="shared" ref="G5:G13" si="0">F5/H5*100</f>
        <v>100</v>
      </c>
      <c r="H5" s="278">
        <f t="shared" ref="H5:H12" si="1">D5/$D$5*100</f>
        <v>100</v>
      </c>
      <c r="I5" s="278" t="s">
        <v>19</v>
      </c>
      <c r="J5" s="278" t="s">
        <v>19</v>
      </c>
      <c r="K5" s="279" t="s">
        <v>19</v>
      </c>
      <c r="L5" s="10"/>
      <c r="M5" s="38"/>
      <c r="O5" s="39"/>
    </row>
    <row r="6" spans="2:16">
      <c r="B6" s="119">
        <v>2003</v>
      </c>
      <c r="C6" s="363">
        <v>31.063717122584688</v>
      </c>
      <c r="D6" s="309">
        <v>3295.9569999999999</v>
      </c>
      <c r="E6" s="309">
        <f t="shared" ref="E6:E14" si="2">C6/D6*1000000</f>
        <v>9424.7944140608288</v>
      </c>
      <c r="F6" s="278">
        <v>101.42820487499355</v>
      </c>
      <c r="G6" s="278">
        <f t="shared" si="0"/>
        <v>99.702056485360984</v>
      </c>
      <c r="H6" s="278">
        <f t="shared" si="1"/>
        <v>101.73130670568065</v>
      </c>
      <c r="I6" s="278">
        <f>(F6/F5-1)*100</f>
        <v>1.428204874993555</v>
      </c>
      <c r="J6" s="278">
        <f>(G6/G5-1)*100</f>
        <v>-0.2979435146390208</v>
      </c>
      <c r="K6" s="279">
        <f>(H6/H5-1)*100</f>
        <v>1.7313067056806464</v>
      </c>
      <c r="L6" s="40"/>
      <c r="M6" s="38"/>
      <c r="O6" s="39"/>
      <c r="P6" s="20"/>
    </row>
    <row r="7" spans="2:16">
      <c r="B7" s="119">
        <v>2004</v>
      </c>
      <c r="C7" s="363">
        <v>40.217397436721804</v>
      </c>
      <c r="D7" s="309">
        <v>3352.0239999999999</v>
      </c>
      <c r="E7" s="309">
        <f t="shared" si="2"/>
        <v>11997.944357415641</v>
      </c>
      <c r="F7" s="278">
        <v>107.12243715764201</v>
      </c>
      <c r="G7" s="278">
        <f t="shared" si="0"/>
        <v>103.53811155938735</v>
      </c>
      <c r="H7" s="278">
        <f t="shared" si="1"/>
        <v>103.46184177427146</v>
      </c>
      <c r="I7" s="278">
        <f t="shared" ref="I7:K10" si="3">(F7/F6-1)*100</f>
        <v>5.6140521166340163</v>
      </c>
      <c r="J7" s="278">
        <f t="shared" si="3"/>
        <v>3.8475185058892025</v>
      </c>
      <c r="K7" s="279">
        <f t="shared" si="3"/>
        <v>1.7010840857450304</v>
      </c>
      <c r="L7" s="40"/>
      <c r="M7" s="38"/>
      <c r="O7" s="39"/>
      <c r="P7" s="20"/>
    </row>
    <row r="8" spans="2:16">
      <c r="B8" s="119">
        <v>2005</v>
      </c>
      <c r="C8" s="363">
        <v>47.222578871141259</v>
      </c>
      <c r="D8" s="309">
        <v>3408.3649999999998</v>
      </c>
      <c r="E8" s="309">
        <f t="shared" si="2"/>
        <v>13854.906640322049</v>
      </c>
      <c r="F8" s="278">
        <v>111.63618484422936</v>
      </c>
      <c r="G8" s="278">
        <f t="shared" si="0"/>
        <v>106.11720517325732</v>
      </c>
      <c r="H8" s="278">
        <f t="shared" si="1"/>
        <v>105.20083398536669</v>
      </c>
      <c r="I8" s="278">
        <f t="shared" si="3"/>
        <v>4.2136342360703516</v>
      </c>
      <c r="J8" s="278">
        <f t="shared" si="3"/>
        <v>2.490960647269147</v>
      </c>
      <c r="K8" s="279">
        <f t="shared" si="3"/>
        <v>1.6808053880282614</v>
      </c>
      <c r="L8" s="40"/>
      <c r="M8" s="38"/>
      <c r="O8" s="39"/>
      <c r="P8" s="20"/>
    </row>
    <row r="9" spans="2:16">
      <c r="B9" s="119">
        <v>2006</v>
      </c>
      <c r="C9" s="363">
        <v>52.777543943335509</v>
      </c>
      <c r="D9" s="309">
        <v>3464.2849999999999</v>
      </c>
      <c r="E9" s="309">
        <f t="shared" si="2"/>
        <v>15234.758093902641</v>
      </c>
      <c r="F9" s="278">
        <v>120.2268621611656</v>
      </c>
      <c r="G9" s="278">
        <f t="shared" si="0"/>
        <v>112.43844047928641</v>
      </c>
      <c r="H9" s="278">
        <f t="shared" si="1"/>
        <v>106.92683182786938</v>
      </c>
      <c r="I9" s="278">
        <f t="shared" si="3"/>
        <v>7.6952444486733107</v>
      </c>
      <c r="J9" s="278">
        <f t="shared" si="3"/>
        <v>5.9568429979930393</v>
      </c>
      <c r="K9" s="279">
        <f t="shared" si="3"/>
        <v>1.6406693531942684</v>
      </c>
      <c r="L9" s="40"/>
      <c r="M9" s="38"/>
      <c r="O9" s="39"/>
      <c r="P9" s="20"/>
    </row>
    <row r="10" spans="2:16">
      <c r="B10" s="119">
        <v>2007</v>
      </c>
      <c r="C10" s="363">
        <v>60.339817272546853</v>
      </c>
      <c r="D10" s="309">
        <v>3351.6689999999999</v>
      </c>
      <c r="E10" s="309">
        <f t="shared" si="2"/>
        <v>18002.916538759302</v>
      </c>
      <c r="F10" s="278">
        <v>129.65141955284483</v>
      </c>
      <c r="G10" s="278">
        <f t="shared" si="0"/>
        <v>125.3265451957152</v>
      </c>
      <c r="H10" s="278">
        <f t="shared" si="1"/>
        <v>103.45088452759606</v>
      </c>
      <c r="I10" s="278">
        <f t="shared" si="3"/>
        <v>7.8389780971289902</v>
      </c>
      <c r="J10" s="278">
        <f t="shared" si="3"/>
        <v>11.462365238695259</v>
      </c>
      <c r="K10" s="279">
        <f t="shared" si="3"/>
        <v>-3.2507718042828482</v>
      </c>
      <c r="L10" s="40"/>
      <c r="M10" s="38"/>
      <c r="O10" s="39"/>
      <c r="P10" s="20"/>
    </row>
    <row r="11" spans="2:16">
      <c r="B11" s="119">
        <v>2008</v>
      </c>
      <c r="C11" s="363">
        <v>69.870221683225111</v>
      </c>
      <c r="D11" s="309">
        <v>3453.6480000000001</v>
      </c>
      <c r="E11" s="309">
        <f t="shared" si="2"/>
        <v>20230.846248148366</v>
      </c>
      <c r="F11" s="278">
        <v>139.72697171413012</v>
      </c>
      <c r="G11" s="278">
        <f t="shared" si="0"/>
        <v>131.07778361101077</v>
      </c>
      <c r="H11" s="278">
        <f t="shared" si="1"/>
        <v>106.59851567889405</v>
      </c>
      <c r="I11" s="278">
        <f t="shared" ref="I11:K13" si="4">(F11/F10-1)*100</f>
        <v>7.7712625099168875</v>
      </c>
      <c r="J11" s="278">
        <f t="shared" si="4"/>
        <v>4.5890025982238569</v>
      </c>
      <c r="K11" s="279">
        <f t="shared" si="4"/>
        <v>3.0426333865307242</v>
      </c>
      <c r="L11" s="40"/>
      <c r="M11" s="38"/>
      <c r="O11" s="39"/>
      <c r="P11" s="20"/>
    </row>
    <row r="12" spans="2:16">
      <c r="B12" s="119">
        <v>2009</v>
      </c>
      <c r="C12" s="363">
        <v>66.763012315157042</v>
      </c>
      <c r="D12" s="309">
        <v>3487.1990000000001</v>
      </c>
      <c r="E12" s="309">
        <f t="shared" si="2"/>
        <v>19145.168461896508</v>
      </c>
      <c r="F12" s="278">
        <v>130.32158613090891</v>
      </c>
      <c r="G12" s="278">
        <f t="shared" si="0"/>
        <v>121.0783627920337</v>
      </c>
      <c r="H12" s="278">
        <f t="shared" si="1"/>
        <v>107.63408351891206</v>
      </c>
      <c r="I12" s="278">
        <f t="shared" si="4"/>
        <v>-6.731259876199025</v>
      </c>
      <c r="J12" s="278">
        <f t="shared" si="4"/>
        <v>-7.6286160350800269</v>
      </c>
      <c r="K12" s="279">
        <f t="shared" si="4"/>
        <v>0.97146553441462835</v>
      </c>
      <c r="L12" s="40"/>
      <c r="M12" s="38"/>
      <c r="O12" s="39"/>
      <c r="P12" s="20"/>
    </row>
    <row r="13" spans="2:16">
      <c r="B13" s="119">
        <v>2010</v>
      </c>
      <c r="C13" s="363">
        <f>'tab3'!F14</f>
        <v>82.122</v>
      </c>
      <c r="D13" s="309">
        <v>3512.672</v>
      </c>
      <c r="E13" s="309">
        <f t="shared" si="2"/>
        <v>23378.784013992765</v>
      </c>
      <c r="F13" s="359">
        <f>'tab2'!H13</f>
        <v>148.79946779236883</v>
      </c>
      <c r="G13" s="359">
        <f t="shared" si="0"/>
        <v>137.24315498831746</v>
      </c>
      <c r="H13" s="359">
        <f>D13/$D$5*100</f>
        <v>108.42031998246841</v>
      </c>
      <c r="I13" s="359">
        <f t="shared" si="4"/>
        <v>14.178680761987316</v>
      </c>
      <c r="J13" s="359">
        <f t="shared" si="4"/>
        <v>13.350686137083546</v>
      </c>
      <c r="K13" s="360">
        <f t="shared" si="4"/>
        <v>0.73047164787556351</v>
      </c>
      <c r="L13" s="40"/>
      <c r="M13" s="38"/>
      <c r="O13" s="39"/>
      <c r="P13" s="20"/>
    </row>
    <row r="14" spans="2:16" ht="13.5" thickBot="1">
      <c r="B14" s="123">
        <v>2011</v>
      </c>
      <c r="C14" s="364">
        <f>'tab3'!F15</f>
        <v>97.693458228387726</v>
      </c>
      <c r="D14" s="310">
        <f>'tab3'!G15</f>
        <v>3547.0549999999998</v>
      </c>
      <c r="E14" s="310">
        <f t="shared" si="2"/>
        <v>27542.132340318301</v>
      </c>
      <c r="F14" s="361">
        <f>'tab2'!H14</f>
        <v>159.06663107004226</v>
      </c>
      <c r="G14" s="361">
        <f>F14/H14*100</f>
        <v>145.29078648956457</v>
      </c>
      <c r="H14" s="361">
        <f>D14/$D$5*100</f>
        <v>109.48156790483554</v>
      </c>
      <c r="I14" s="361">
        <f>(F14/F13-1)*100</f>
        <v>6.899999999999995</v>
      </c>
      <c r="J14" s="361">
        <f>((G14/G13)-1)*100</f>
        <v>5.8637762312678809</v>
      </c>
      <c r="K14" s="362">
        <f>(H14/H13-1)*100</f>
        <v>0.97882751364202214</v>
      </c>
      <c r="L14" s="40"/>
      <c r="O14" s="39"/>
      <c r="P14" s="20"/>
    </row>
    <row r="15" spans="2:16">
      <c r="B15" s="70" t="s">
        <v>200</v>
      </c>
      <c r="C15" s="70"/>
      <c r="D15" s="70"/>
      <c r="E15" s="70"/>
      <c r="F15" s="70"/>
      <c r="G15" s="280"/>
      <c r="H15" s="70"/>
      <c r="I15" s="70"/>
      <c r="J15" s="70"/>
      <c r="K15" s="70"/>
    </row>
    <row r="16" spans="2:16">
      <c r="B16" s="108" t="s">
        <v>164</v>
      </c>
      <c r="C16" s="70"/>
      <c r="D16" s="70"/>
      <c r="E16" s="70"/>
      <c r="F16" s="83"/>
      <c r="G16" s="280"/>
      <c r="H16" s="70"/>
      <c r="I16" s="70"/>
      <c r="J16" s="70"/>
      <c r="K16" s="70"/>
    </row>
    <row r="17" spans="2:11">
      <c r="B17" s="70"/>
      <c r="C17" s="70"/>
      <c r="D17" s="70"/>
      <c r="E17" s="70"/>
      <c r="F17" s="83"/>
      <c r="G17" s="280"/>
      <c r="H17" s="70"/>
      <c r="I17" s="70"/>
      <c r="J17" s="70"/>
      <c r="K17" s="70"/>
    </row>
    <row r="18" spans="2:11">
      <c r="F18" s="13"/>
      <c r="G18" s="18"/>
    </row>
    <row r="19" spans="2:11">
      <c r="D19" s="16"/>
      <c r="E19" s="30"/>
      <c r="F19" s="27"/>
      <c r="G19" s="18"/>
      <c r="J19" s="27"/>
    </row>
    <row r="20" spans="2:11">
      <c r="D20" s="16"/>
      <c r="E20" s="30"/>
      <c r="F20" s="27"/>
      <c r="G20" s="18"/>
      <c r="J20" s="27"/>
    </row>
    <row r="21" spans="2:11">
      <c r="D21" s="16"/>
      <c r="E21" s="30"/>
      <c r="F21" s="27"/>
      <c r="G21" s="18"/>
      <c r="J21" s="27"/>
    </row>
    <row r="22" spans="2:11">
      <c r="D22" s="16"/>
      <c r="E22" s="30"/>
      <c r="F22" s="27"/>
      <c r="G22" s="18"/>
      <c r="J22" s="27"/>
    </row>
    <row r="23" spans="2:11">
      <c r="D23" s="16"/>
      <c r="E23" s="30"/>
      <c r="F23" s="27"/>
      <c r="G23" s="18"/>
      <c r="J23" s="27"/>
    </row>
    <row r="24" spans="2:11">
      <c r="D24" s="16"/>
      <c r="E24" s="30"/>
      <c r="F24" s="27"/>
      <c r="G24" s="18"/>
      <c r="J24" s="27"/>
    </row>
    <row r="25" spans="2:11">
      <c r="D25" s="16"/>
      <c r="E25" s="311"/>
      <c r="F25" s="27"/>
      <c r="G25" s="18"/>
      <c r="J25" s="27"/>
    </row>
    <row r="26" spans="2:11">
      <c r="D26" s="35"/>
      <c r="E26" s="30"/>
      <c r="F26" s="27"/>
      <c r="G26" s="18"/>
      <c r="J26" s="27"/>
    </row>
    <row r="27" spans="2:11">
      <c r="C27" s="30"/>
      <c r="D27" s="35"/>
      <c r="E27" s="30"/>
      <c r="F27" s="27"/>
      <c r="G27" s="18"/>
      <c r="J27" s="27"/>
    </row>
    <row r="30" spans="2:11">
      <c r="G30" s="18"/>
    </row>
    <row r="31" spans="2:11">
      <c r="G31" s="311"/>
    </row>
  </sheetData>
  <mergeCells count="3">
    <mergeCell ref="B2:F2"/>
    <mergeCell ref="L3:M3"/>
    <mergeCell ref="C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showGridLines="0" workbookViewId="0">
      <selection activeCell="B2" sqref="B2"/>
    </sheetView>
  </sheetViews>
  <sheetFormatPr defaultRowHeight="12.75"/>
  <cols>
    <col min="1" max="1" width="4.7109375" style="1" customWidth="1"/>
    <col min="2" max="2" width="10.28515625" style="1" customWidth="1"/>
    <col min="3" max="3" width="16.140625" style="1" customWidth="1"/>
    <col min="4" max="5" width="16.5703125" style="1" customWidth="1"/>
    <col min="6" max="6" width="12.140625" style="1" customWidth="1"/>
    <col min="7" max="7" width="9.28515625" style="1" bestFit="1" customWidth="1"/>
    <col min="8" max="16384" width="9.140625" style="1"/>
  </cols>
  <sheetData>
    <row r="2" spans="1:10" ht="22.5" customHeight="1" thickBot="1">
      <c r="A2" s="70"/>
      <c r="B2" s="113" t="s">
        <v>180</v>
      </c>
      <c r="C2" s="113"/>
      <c r="D2" s="113"/>
      <c r="E2" s="113"/>
      <c r="F2" s="113"/>
      <c r="G2" s="108"/>
    </row>
    <row r="3" spans="1:10" ht="17.25" customHeight="1" thickTop="1" thickBot="1">
      <c r="A3" s="70"/>
      <c r="B3" s="114"/>
      <c r="C3" s="115"/>
      <c r="D3" s="115"/>
      <c r="E3" s="115"/>
      <c r="F3" s="115" t="s">
        <v>181</v>
      </c>
      <c r="G3" s="108"/>
    </row>
    <row r="4" spans="1:10" ht="60.75" customHeight="1">
      <c r="A4" s="70"/>
      <c r="B4" s="116" t="s">
        <v>20</v>
      </c>
      <c r="C4" s="117" t="s">
        <v>33</v>
      </c>
      <c r="D4" s="117" t="s">
        <v>34</v>
      </c>
      <c r="E4" s="117" t="s">
        <v>35</v>
      </c>
      <c r="F4" s="118" t="s">
        <v>163</v>
      </c>
      <c r="G4" s="70"/>
    </row>
    <row r="5" spans="1:10" ht="18" customHeight="1">
      <c r="A5" s="70"/>
      <c r="B5" s="119">
        <v>2002</v>
      </c>
      <c r="C5" s="86">
        <v>22.185118206918393</v>
      </c>
      <c r="D5" s="86">
        <v>4.5709318441117563</v>
      </c>
      <c r="E5" s="86">
        <v>26.756050051030151</v>
      </c>
      <c r="F5" s="120" t="s">
        <v>19</v>
      </c>
      <c r="G5" s="121"/>
      <c r="H5" s="28"/>
      <c r="I5" s="17"/>
      <c r="J5" s="15"/>
    </row>
    <row r="6" spans="1:10" ht="20.25" customHeight="1">
      <c r="A6" s="70"/>
      <c r="B6" s="119">
        <v>2003</v>
      </c>
      <c r="C6" s="335">
        <v>25.384001466817946</v>
      </c>
      <c r="D6" s="335">
        <v>5.6797156557667394</v>
      </c>
      <c r="E6" s="335">
        <v>31.063717122584688</v>
      </c>
      <c r="F6" s="122">
        <v>1.5073455255356416</v>
      </c>
      <c r="G6" s="121"/>
      <c r="H6" s="28"/>
      <c r="I6" s="28"/>
    </row>
    <row r="7" spans="1:10" ht="18.75" customHeight="1">
      <c r="A7" s="70"/>
      <c r="B7" s="119">
        <v>2004</v>
      </c>
      <c r="C7" s="335">
        <v>32.486855750856598</v>
      </c>
      <c r="D7" s="335">
        <v>7.7305416858652034</v>
      </c>
      <c r="E7" s="335">
        <v>40.217397436721804</v>
      </c>
      <c r="F7" s="122">
        <v>5.7745808060277515</v>
      </c>
      <c r="G7" s="121"/>
      <c r="H7" s="28"/>
      <c r="I7" s="28"/>
    </row>
    <row r="8" spans="1:10" ht="16.5" customHeight="1">
      <c r="A8" s="70"/>
      <c r="B8" s="119">
        <v>2005</v>
      </c>
      <c r="C8" s="335">
        <v>37.852526255727135</v>
      </c>
      <c r="D8" s="335">
        <v>9.3700526154141279</v>
      </c>
      <c r="E8" s="335">
        <v>47.222578871141259</v>
      </c>
      <c r="F8" s="122">
        <v>4.2891682263849429</v>
      </c>
      <c r="G8" s="121"/>
      <c r="H8" s="28"/>
      <c r="I8" s="28"/>
    </row>
    <row r="9" spans="1:10" ht="19.5" customHeight="1">
      <c r="A9" s="70"/>
      <c r="B9" s="119">
        <v>2006</v>
      </c>
      <c r="C9" s="335">
        <v>42.644847621266059</v>
      </c>
      <c r="D9" s="335">
        <v>10.132696322069442</v>
      </c>
      <c r="E9" s="335">
        <v>52.777543943335509</v>
      </c>
      <c r="F9" s="122">
        <v>7.6952444486733107</v>
      </c>
      <c r="G9" s="121"/>
      <c r="H9" s="28"/>
      <c r="I9" s="28"/>
    </row>
    <row r="10" spans="1:10" ht="18.75" customHeight="1">
      <c r="A10" s="70"/>
      <c r="B10" s="119">
        <v>2007</v>
      </c>
      <c r="C10" s="335">
        <v>48.444100238407891</v>
      </c>
      <c r="D10" s="335">
        <v>11.895717034138963</v>
      </c>
      <c r="E10" s="335">
        <v>60.339817272546853</v>
      </c>
      <c r="F10" s="122">
        <v>7.8424462960547281</v>
      </c>
      <c r="G10" s="121"/>
      <c r="H10" s="28"/>
      <c r="I10" s="28"/>
    </row>
    <row r="11" spans="1:10" ht="18.75" customHeight="1">
      <c r="A11" s="70"/>
      <c r="B11" s="119">
        <v>2008</v>
      </c>
      <c r="C11" s="335">
        <v>55.507963889478781</v>
      </c>
      <c r="D11" s="335">
        <v>14.362257793746332</v>
      </c>
      <c r="E11" s="335">
        <v>69.870221683225111</v>
      </c>
      <c r="F11" s="122">
        <v>7.8</v>
      </c>
      <c r="G11" s="121"/>
      <c r="H11" s="28"/>
      <c r="I11" s="28"/>
    </row>
    <row r="12" spans="1:10" ht="22.5" customHeight="1">
      <c r="A12" s="70"/>
      <c r="B12" s="119">
        <v>2009</v>
      </c>
      <c r="C12" s="335">
        <v>54.181732784189457</v>
      </c>
      <c r="D12" s="335">
        <v>12.581279530967592</v>
      </c>
      <c r="E12" s="335">
        <v>66.763012315157042</v>
      </c>
      <c r="F12" s="122">
        <v>-6.7312598761990197</v>
      </c>
      <c r="G12" s="121"/>
      <c r="H12" s="28"/>
      <c r="I12" s="28"/>
    </row>
    <row r="13" spans="1:10" ht="22.5" customHeight="1">
      <c r="A13" s="70"/>
      <c r="B13" s="119">
        <v>2010</v>
      </c>
      <c r="C13" s="335">
        <v>67.507137166788453</v>
      </c>
      <c r="D13" s="335">
        <v>14.614696978359511</v>
      </c>
      <c r="E13" s="335">
        <v>82.122</v>
      </c>
      <c r="F13" s="122">
        <v>13.8</v>
      </c>
      <c r="G13" s="121"/>
      <c r="H13" s="28"/>
      <c r="I13" s="28"/>
    </row>
    <row r="14" spans="1:10" ht="22.5" customHeight="1" thickBot="1">
      <c r="A14" s="70"/>
      <c r="B14" s="123">
        <v>2011</v>
      </c>
      <c r="C14" s="336">
        <v>78.921353270424603</v>
      </c>
      <c r="D14" s="336">
        <v>18.772104957963126</v>
      </c>
      <c r="E14" s="336">
        <v>97.693458228387726</v>
      </c>
      <c r="F14" s="124">
        <v>6.9</v>
      </c>
      <c r="G14" s="121"/>
      <c r="H14" s="28"/>
      <c r="I14" s="28"/>
    </row>
    <row r="15" spans="1:10">
      <c r="A15" s="70"/>
      <c r="B15" s="70" t="s">
        <v>200</v>
      </c>
      <c r="C15" s="70"/>
      <c r="D15" s="70"/>
      <c r="E15" s="70"/>
      <c r="F15" s="70"/>
      <c r="G15" s="70"/>
    </row>
    <row r="16" spans="1:10">
      <c r="A16" s="70"/>
      <c r="B16" s="108" t="s">
        <v>164</v>
      </c>
      <c r="C16" s="70"/>
      <c r="D16" s="70"/>
      <c r="E16" s="70"/>
      <c r="F16" s="112"/>
      <c r="G16" s="70"/>
    </row>
    <row r="17" spans="1:7">
      <c r="A17" s="70"/>
      <c r="B17" s="70"/>
      <c r="C17" s="70"/>
      <c r="D17" s="70"/>
      <c r="E17" s="70"/>
      <c r="F17" s="70"/>
      <c r="G17" s="70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16"/>
  <sheetViews>
    <sheetView showGridLines="0" workbookViewId="0">
      <selection activeCell="B2" sqref="B2:F2"/>
    </sheetView>
  </sheetViews>
  <sheetFormatPr defaultRowHeight="12.75"/>
  <cols>
    <col min="1" max="5" width="14.28515625" customWidth="1"/>
    <col min="6" max="6" width="15.28515625" customWidth="1"/>
    <col min="7" max="256" width="14.28515625" customWidth="1"/>
  </cols>
  <sheetData>
    <row r="2" spans="2:11" ht="18" thickBot="1">
      <c r="B2" s="380" t="s">
        <v>192</v>
      </c>
      <c r="C2" s="380"/>
      <c r="D2" s="380"/>
      <c r="E2" s="380"/>
      <c r="F2" s="380"/>
      <c r="G2" s="71"/>
      <c r="H2" s="71"/>
      <c r="I2" s="71"/>
      <c r="J2" s="71"/>
      <c r="K2" s="71"/>
    </row>
    <row r="3" spans="2:11" ht="14.25" thickTop="1" thickBot="1">
      <c r="B3" s="70"/>
      <c r="C3" s="410"/>
      <c r="D3" s="410"/>
      <c r="E3" s="410"/>
      <c r="F3" s="410"/>
      <c r="G3" s="410"/>
      <c r="H3" s="410"/>
      <c r="I3" s="410"/>
      <c r="J3" s="410"/>
      <c r="K3" s="411"/>
    </row>
    <row r="4" spans="2:11" ht="51">
      <c r="B4" s="275" t="s">
        <v>16</v>
      </c>
      <c r="C4" s="276" t="s">
        <v>187</v>
      </c>
      <c r="D4" s="276" t="s">
        <v>78</v>
      </c>
      <c r="E4" s="276" t="s">
        <v>134</v>
      </c>
      <c r="F4" s="276" t="s">
        <v>30</v>
      </c>
      <c r="G4" s="276" t="s">
        <v>135</v>
      </c>
      <c r="H4" s="276" t="s">
        <v>31</v>
      </c>
      <c r="I4" s="276" t="s">
        <v>87</v>
      </c>
      <c r="J4" s="276" t="s">
        <v>133</v>
      </c>
      <c r="K4" s="277" t="s">
        <v>88</v>
      </c>
    </row>
    <row r="5" spans="2:11">
      <c r="B5" s="119">
        <v>2002</v>
      </c>
      <c r="C5" s="363">
        <v>1477.8217690000001</v>
      </c>
      <c r="D5" s="309">
        <v>174632.95999999999</v>
      </c>
      <c r="E5" s="309">
        <v>8378.1011691553576</v>
      </c>
      <c r="F5" s="278">
        <v>100</v>
      </c>
      <c r="G5" s="278">
        <f t="shared" ref="G5:G13" si="0">F5/H5*100</f>
        <v>100</v>
      </c>
      <c r="H5" s="278">
        <f t="shared" ref="H5:H12" si="1">D5/$D$5*100</f>
        <v>100</v>
      </c>
      <c r="I5" s="278" t="s">
        <v>19</v>
      </c>
      <c r="J5" s="278" t="s">
        <v>19</v>
      </c>
      <c r="K5" s="279" t="s">
        <v>19</v>
      </c>
    </row>
    <row r="6" spans="2:11">
      <c r="B6" s="119">
        <v>2003</v>
      </c>
      <c r="C6" s="363">
        <v>1699.9476939999997</v>
      </c>
      <c r="D6" s="309">
        <v>176871.43700000001</v>
      </c>
      <c r="E6" s="309">
        <v>9497.6941514964346</v>
      </c>
      <c r="F6" s="278">
        <f>F5*(1+I6/100)</f>
        <v>101.14663563329876</v>
      </c>
      <c r="G6" s="278">
        <f t="shared" si="0"/>
        <v>99.866528334275003</v>
      </c>
      <c r="H6" s="278">
        <f t="shared" si="1"/>
        <v>101.28181816307757</v>
      </c>
      <c r="I6" s="278">
        <v>1.1466356332987537</v>
      </c>
      <c r="J6" s="278">
        <f>(G6/G5-1)*100</f>
        <v>-0.13347166572499347</v>
      </c>
      <c r="K6" s="279">
        <f>(H6/H5-1)*100</f>
        <v>1.2818181630775749</v>
      </c>
    </row>
    <row r="7" spans="2:11">
      <c r="B7" s="119">
        <v>2004</v>
      </c>
      <c r="C7" s="363">
        <v>1941.4983580000003</v>
      </c>
      <c r="D7" s="309">
        <v>181581.024</v>
      </c>
      <c r="E7" s="309">
        <v>10692.187516246193</v>
      </c>
      <c r="F7" s="278">
        <f t="shared" ref="F7:F14" si="2">F6*(1+I7/100)</f>
        <v>106.86774307751348</v>
      </c>
      <c r="G7" s="278">
        <f t="shared" si="0"/>
        <v>102.77852768439992</v>
      </c>
      <c r="H7" s="278">
        <f t="shared" si="1"/>
        <v>103.97866702826317</v>
      </c>
      <c r="I7" s="278">
        <v>5.6562508563866354</v>
      </c>
      <c r="J7" s="278">
        <f t="shared" ref="J7:K13" si="3">(G7/G6-1)*100</f>
        <v>2.9158912387319713</v>
      </c>
      <c r="K7" s="279">
        <f t="shared" si="3"/>
        <v>2.6627176665048768</v>
      </c>
    </row>
    <row r="8" spans="2:11">
      <c r="B8" s="119">
        <v>2005</v>
      </c>
      <c r="C8" s="363">
        <v>2147.2392920000002</v>
      </c>
      <c r="D8" s="309">
        <v>184184.264</v>
      </c>
      <c r="E8" s="309">
        <v>11658.103930094703</v>
      </c>
      <c r="F8" s="278">
        <f t="shared" si="2"/>
        <v>110.24439462780954</v>
      </c>
      <c r="G8" s="278">
        <f t="shared" si="0"/>
        <v>104.52741477014824</v>
      </c>
      <c r="H8" s="278">
        <f t="shared" si="1"/>
        <v>105.46935927788201</v>
      </c>
      <c r="I8" s="278">
        <v>3.1596545908590068</v>
      </c>
      <c r="J8" s="278">
        <f t="shared" si="3"/>
        <v>1.701607451625109</v>
      </c>
      <c r="K8" s="279">
        <f t="shared" si="3"/>
        <v>1.4336520098046979</v>
      </c>
    </row>
    <row r="9" spans="2:11">
      <c r="B9" s="119">
        <v>2006</v>
      </c>
      <c r="C9" s="363">
        <v>2369.4835461749994</v>
      </c>
      <c r="D9" s="309">
        <v>186770.56200000001</v>
      </c>
      <c r="E9" s="309">
        <v>12686.600719095119</v>
      </c>
      <c r="F9" s="278">
        <f t="shared" si="2"/>
        <v>114.60678838703184</v>
      </c>
      <c r="G9" s="278">
        <f t="shared" si="0"/>
        <v>107.15887170763556</v>
      </c>
      <c r="H9" s="278">
        <f t="shared" si="1"/>
        <v>106.95035003701479</v>
      </c>
      <c r="I9" s="278">
        <v>3.9570209206100326</v>
      </c>
      <c r="J9" s="278">
        <f t="shared" si="3"/>
        <v>2.5174801685029502</v>
      </c>
      <c r="K9" s="279">
        <f t="shared" si="3"/>
        <v>1.4041905338884053</v>
      </c>
    </row>
    <row r="10" spans="2:11">
      <c r="B10" s="119">
        <v>2007</v>
      </c>
      <c r="C10" s="363">
        <v>2661.344525</v>
      </c>
      <c r="D10" s="309">
        <v>183989.71100000001</v>
      </c>
      <c r="E10" s="309">
        <v>14464.732986029017</v>
      </c>
      <c r="F10" s="278">
        <f t="shared" si="2"/>
        <v>121.58798175297487</v>
      </c>
      <c r="G10" s="278">
        <f t="shared" si="0"/>
        <v>115.40465517633203</v>
      </c>
      <c r="H10" s="278">
        <f t="shared" si="1"/>
        <v>105.3579524735766</v>
      </c>
      <c r="I10" s="278">
        <v>6.0914309389486165</v>
      </c>
      <c r="J10" s="278">
        <f t="shared" si="3"/>
        <v>7.6949144175329387</v>
      </c>
      <c r="K10" s="279">
        <f t="shared" si="3"/>
        <v>-1.4889129048077598</v>
      </c>
    </row>
    <row r="11" spans="2:11">
      <c r="B11" s="119">
        <v>2008</v>
      </c>
      <c r="C11" s="363">
        <v>3032.2034904109173</v>
      </c>
      <c r="D11" s="309">
        <v>189612.81400000001</v>
      </c>
      <c r="E11" s="309">
        <v>15991.553663725057</v>
      </c>
      <c r="F11" s="278">
        <f t="shared" si="2"/>
        <v>127.91055680412957</v>
      </c>
      <c r="G11" s="278">
        <f t="shared" si="0"/>
        <v>117.8053248550664</v>
      </c>
      <c r="H11" s="278">
        <f t="shared" si="1"/>
        <v>108.57790762980828</v>
      </c>
      <c r="I11" s="278">
        <v>5.2</v>
      </c>
      <c r="J11" s="278">
        <f t="shared" si="3"/>
        <v>2.0802190995383052</v>
      </c>
      <c r="K11" s="279">
        <f t="shared" si="3"/>
        <v>3.0562051374709798</v>
      </c>
    </row>
    <row r="12" spans="2:11">
      <c r="B12" s="119">
        <v>2009</v>
      </c>
      <c r="C12" s="363">
        <v>3239.4040529999997</v>
      </c>
      <c r="D12" s="309">
        <v>191480.63</v>
      </c>
      <c r="E12" s="309">
        <v>16917.659258798132</v>
      </c>
      <c r="F12" s="278">
        <f t="shared" si="2"/>
        <v>127.48878020512964</v>
      </c>
      <c r="G12" s="278">
        <f t="shared" si="0"/>
        <v>116.27151557842272</v>
      </c>
      <c r="H12" s="278">
        <f t="shared" si="1"/>
        <v>109.64747433703236</v>
      </c>
      <c r="I12" s="278">
        <v>-0.32974338439147877</v>
      </c>
      <c r="J12" s="278">
        <f t="shared" si="3"/>
        <v>-1.3019863733075732</v>
      </c>
      <c r="K12" s="279">
        <f t="shared" si="3"/>
        <v>0.98506844584878017</v>
      </c>
    </row>
    <row r="13" spans="2:11">
      <c r="B13" s="119">
        <v>2010</v>
      </c>
      <c r="C13" s="363">
        <v>3770.0848715800003</v>
      </c>
      <c r="D13" s="309">
        <v>190747.85500000001</v>
      </c>
      <c r="E13" s="309">
        <v>19766.327379510509</v>
      </c>
      <c r="F13" s="278">
        <f t="shared" si="2"/>
        <v>137.05043872051436</v>
      </c>
      <c r="G13" s="359">
        <f t="shared" si="0"/>
        <v>125.47204676593628</v>
      </c>
      <c r="H13" s="359">
        <f>D13/$D$5*100</f>
        <v>109.22786569041722</v>
      </c>
      <c r="I13" s="359">
        <v>7.5</v>
      </c>
      <c r="J13" s="359">
        <f t="shared" si="3"/>
        <v>7.9129708955311573</v>
      </c>
      <c r="K13" s="360">
        <f t="shared" si="3"/>
        <v>-0.38268883907472961</v>
      </c>
    </row>
    <row r="14" spans="2:11" ht="13.5" thickBot="1">
      <c r="B14" s="123">
        <v>2011</v>
      </c>
      <c r="C14" s="364">
        <v>4143.0133365444481</v>
      </c>
      <c r="D14" s="310">
        <v>192379.28700000001</v>
      </c>
      <c r="E14" s="310">
        <v>21535.651790540465</v>
      </c>
      <c r="F14" s="369">
        <f t="shared" si="2"/>
        <v>140.75080056596823</v>
      </c>
      <c r="G14" s="361">
        <f>F14/H14*100</f>
        <v>127.76702371916319</v>
      </c>
      <c r="H14" s="361">
        <f>D14/$D$5*100</f>
        <v>110.16207192502495</v>
      </c>
      <c r="I14" s="361">
        <v>2.7</v>
      </c>
      <c r="J14" s="361">
        <f>((G14/G13)-1)*100</f>
        <v>1.8290742937413729</v>
      </c>
      <c r="K14" s="362">
        <f>(H14/H13-1)*100</f>
        <v>0.85528196372117726</v>
      </c>
    </row>
    <row r="15" spans="2:11">
      <c r="B15" s="70" t="s">
        <v>200</v>
      </c>
      <c r="C15" s="70"/>
      <c r="D15" s="70"/>
      <c r="E15" s="70"/>
      <c r="F15" s="70"/>
      <c r="G15" s="280"/>
      <c r="H15" s="70"/>
      <c r="I15" s="70"/>
      <c r="J15" s="70"/>
      <c r="K15" s="70"/>
    </row>
    <row r="16" spans="2:11">
      <c r="B16" s="108" t="s">
        <v>164</v>
      </c>
      <c r="C16" s="70"/>
      <c r="D16" s="70"/>
      <c r="E16" s="70"/>
      <c r="F16" s="83"/>
      <c r="G16" s="280"/>
      <c r="H16" s="70"/>
      <c r="I16" s="70"/>
      <c r="J16" s="70"/>
      <c r="K16" s="70"/>
    </row>
  </sheetData>
  <mergeCells count="2">
    <mergeCell ref="B2:F2"/>
    <mergeCell ref="C3:K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22"/>
  <sheetViews>
    <sheetView showGridLines="0" workbookViewId="0">
      <selection activeCell="B2" sqref="B2"/>
    </sheetView>
  </sheetViews>
  <sheetFormatPr defaultRowHeight="12.75"/>
  <cols>
    <col min="1" max="1" width="4.7109375" style="1" customWidth="1"/>
    <col min="2" max="2" width="9.140625" style="1"/>
    <col min="3" max="3" width="11.5703125" style="1" customWidth="1"/>
    <col min="4" max="4" width="13.28515625" style="1" customWidth="1"/>
    <col min="5" max="5" width="14" style="1" customWidth="1"/>
    <col min="6" max="6" width="14.7109375" style="1" customWidth="1"/>
    <col min="7" max="7" width="16.5703125" style="1" customWidth="1"/>
    <col min="8" max="8" width="13.42578125" style="1" customWidth="1"/>
    <col min="9" max="9" width="18" style="1" customWidth="1"/>
    <col min="10" max="16384" width="9.140625" style="1"/>
  </cols>
  <sheetData>
    <row r="1" spans="2:12">
      <c r="B1" s="70"/>
      <c r="C1" s="70"/>
      <c r="D1" s="70"/>
      <c r="E1" s="70"/>
      <c r="F1" s="70"/>
      <c r="G1" s="70"/>
      <c r="H1" s="70"/>
      <c r="I1" s="70"/>
    </row>
    <row r="2" spans="2:12" ht="18" thickBot="1">
      <c r="B2" s="113" t="s">
        <v>198</v>
      </c>
      <c r="C2" s="113"/>
      <c r="D2" s="113"/>
      <c r="E2" s="113"/>
      <c r="F2" s="113"/>
      <c r="G2" s="113"/>
      <c r="H2" s="113"/>
      <c r="I2" s="71"/>
    </row>
    <row r="3" spans="2:12" ht="13.5" thickTop="1">
      <c r="B3" s="71" t="s">
        <v>8</v>
      </c>
      <c r="C3" s="274"/>
      <c r="D3" s="274"/>
      <c r="E3" s="274"/>
      <c r="F3" s="274"/>
      <c r="G3" s="274"/>
      <c r="I3" s="274"/>
    </row>
    <row r="4" spans="2:12" ht="13.5" thickBot="1">
      <c r="B4" s="70"/>
      <c r="C4" s="281"/>
      <c r="D4" s="71"/>
      <c r="E4" s="71"/>
      <c r="F4" s="71"/>
      <c r="G4" s="71"/>
      <c r="H4" s="71"/>
      <c r="I4" s="71"/>
    </row>
    <row r="5" spans="2:12" ht="53.25" customHeight="1">
      <c r="B5" s="323" t="s">
        <v>20</v>
      </c>
      <c r="C5" s="160" t="s">
        <v>17</v>
      </c>
      <c r="D5" s="160" t="s">
        <v>22</v>
      </c>
      <c r="E5" s="160" t="s">
        <v>23</v>
      </c>
      <c r="F5" s="160" t="s">
        <v>24</v>
      </c>
      <c r="G5" s="160" t="s">
        <v>27</v>
      </c>
      <c r="H5" s="160" t="s">
        <v>25</v>
      </c>
      <c r="I5" s="325" t="s">
        <v>26</v>
      </c>
    </row>
    <row r="6" spans="2:12">
      <c r="B6" s="282">
        <v>2002</v>
      </c>
      <c r="C6" s="283" t="s">
        <v>7</v>
      </c>
      <c r="D6" s="198">
        <f>'tab17'!C8</f>
        <v>1808.430577914311</v>
      </c>
      <c r="E6" s="198">
        <f>'tab17'!C9</f>
        <v>7044.2775954896206</v>
      </c>
      <c r="F6" s="198">
        <f>'tab17'!C15</f>
        <v>13332.410033514454</v>
      </c>
      <c r="G6" s="198">
        <f>'tab17'!C26</f>
        <v>22185.118206918385</v>
      </c>
      <c r="H6" s="198">
        <f>'tab17'!C27</f>
        <v>4570.9318441117566</v>
      </c>
      <c r="I6" s="284">
        <f>'tab17'!C28</f>
        <v>26756.050051030143</v>
      </c>
      <c r="J6" s="68"/>
      <c r="K6" s="68"/>
      <c r="L6" s="7"/>
    </row>
    <row r="7" spans="2:12">
      <c r="B7" s="282">
        <v>2003</v>
      </c>
      <c r="C7" s="283" t="s">
        <v>7</v>
      </c>
      <c r="D7" s="198">
        <f>'tab17'!D8</f>
        <v>2207.569621983208</v>
      </c>
      <c r="E7" s="198">
        <f>'tab17'!D9</f>
        <v>7846.2139083549519</v>
      </c>
      <c r="F7" s="198">
        <f>'tab17'!D15</f>
        <v>15330.217936479779</v>
      </c>
      <c r="G7" s="198">
        <f>'tab17'!D26</f>
        <v>25384.001466817939</v>
      </c>
      <c r="H7" s="198">
        <f>'tab17'!D27</f>
        <v>5679.7156557667395</v>
      </c>
      <c r="I7" s="284">
        <f>'tab17'!D28</f>
        <v>31063.71712258468</v>
      </c>
      <c r="J7" s="68"/>
      <c r="K7" s="68"/>
      <c r="L7" s="7"/>
    </row>
    <row r="8" spans="2:12">
      <c r="B8" s="282">
        <v>2004</v>
      </c>
      <c r="C8" s="283" t="s">
        <v>7</v>
      </c>
      <c r="D8" s="198">
        <f>'tab17'!E8</f>
        <v>3040.0605973736438</v>
      </c>
      <c r="E8" s="198">
        <f>'tab17'!E9</f>
        <v>10638.20662372832</v>
      </c>
      <c r="F8" s="198">
        <f>'tab17'!E15</f>
        <v>18808.588529754627</v>
      </c>
      <c r="G8" s="198">
        <f>'tab17'!E26</f>
        <v>32486.85575085659</v>
      </c>
      <c r="H8" s="198">
        <f>'tab17'!E27</f>
        <v>7730.5416858652034</v>
      </c>
      <c r="I8" s="284">
        <f>'tab17'!E28</f>
        <v>40217.397436721796</v>
      </c>
      <c r="J8" s="68"/>
      <c r="K8" s="68"/>
      <c r="L8" s="7"/>
    </row>
    <row r="9" spans="2:12">
      <c r="B9" s="282">
        <v>2005</v>
      </c>
      <c r="C9" s="283" t="s">
        <v>7</v>
      </c>
      <c r="D9" s="198">
        <f>'tab17'!F8</f>
        <v>3318.8953182743267</v>
      </c>
      <c r="E9" s="198">
        <f>'tab17'!F9</f>
        <v>12774.071067986737</v>
      </c>
      <c r="F9" s="198">
        <f>'tab17'!F15</f>
        <v>21759.559869466091</v>
      </c>
      <c r="G9" s="198">
        <f>'tab17'!F26</f>
        <v>37852.526255727156</v>
      </c>
      <c r="H9" s="198">
        <f>'tab17'!F27</f>
        <v>9370.052615414128</v>
      </c>
      <c r="I9" s="284">
        <f>'tab17'!F28</f>
        <v>47222.578871141282</v>
      </c>
      <c r="J9" s="68"/>
      <c r="K9" s="68"/>
      <c r="L9" s="7"/>
    </row>
    <row r="10" spans="2:12">
      <c r="B10" s="282">
        <v>2006</v>
      </c>
      <c r="C10" s="283" t="s">
        <v>7</v>
      </c>
      <c r="D10" s="198">
        <f>'tab17'!G8</f>
        <v>4052.681601367497</v>
      </c>
      <c r="E10" s="198">
        <f>'tab17'!G9</f>
        <v>14508.950464548803</v>
      </c>
      <c r="F10" s="198">
        <f>'tab17'!G15</f>
        <v>24083.215555349761</v>
      </c>
      <c r="G10" s="198">
        <f>'tab17'!G26</f>
        <v>42644.847621266061</v>
      </c>
      <c r="H10" s="198">
        <f>'tab17'!G27</f>
        <v>10132.696322069442</v>
      </c>
      <c r="I10" s="284">
        <f>'tab17'!G28</f>
        <v>52777.543943335506</v>
      </c>
      <c r="J10" s="68"/>
      <c r="K10" s="68"/>
      <c r="L10" s="7"/>
    </row>
    <row r="11" spans="2:12">
      <c r="B11" s="282">
        <v>2007</v>
      </c>
      <c r="C11" s="283" t="s">
        <v>7</v>
      </c>
      <c r="D11" s="198">
        <f>'tab17'!H8</f>
        <v>4489.2709170545386</v>
      </c>
      <c r="E11" s="198">
        <f>'tab17'!H9</f>
        <v>16695.730110108165</v>
      </c>
      <c r="F11" s="198">
        <f>'tab17'!H15</f>
        <v>27259.099211245157</v>
      </c>
      <c r="G11" s="198">
        <f>'tab17'!H26</f>
        <v>48444.10023840786</v>
      </c>
      <c r="H11" s="198">
        <f>'tab17'!H27</f>
        <v>11895.717034138963</v>
      </c>
      <c r="I11" s="284">
        <f>'tab17'!H28</f>
        <v>60339.817272546825</v>
      </c>
      <c r="J11" s="68"/>
      <c r="K11" s="68"/>
      <c r="L11" s="7"/>
    </row>
    <row r="12" spans="2:12">
      <c r="B12" s="282">
        <v>2008</v>
      </c>
      <c r="C12" s="198" t="s">
        <v>7</v>
      </c>
      <c r="D12" s="198">
        <f>'tab17'!I8</f>
        <v>3796.1438258327935</v>
      </c>
      <c r="E12" s="198">
        <f>'tab17'!I9</f>
        <v>19998.680119283024</v>
      </c>
      <c r="F12" s="198">
        <f>'tab17'!I15</f>
        <v>31713.139944362949</v>
      </c>
      <c r="G12" s="198">
        <f>'tab17'!I26</f>
        <v>55507.963889478764</v>
      </c>
      <c r="H12" s="198">
        <f>'tab17'!I27</f>
        <v>14362.257793746332</v>
      </c>
      <c r="I12" s="284">
        <f>'tab17'!I28</f>
        <v>69870.2216832251</v>
      </c>
      <c r="J12" s="68"/>
      <c r="K12" s="68"/>
      <c r="L12" s="7"/>
    </row>
    <row r="13" spans="2:12">
      <c r="B13" s="282">
        <v>2009</v>
      </c>
      <c r="C13" s="198" t="s">
        <v>7</v>
      </c>
      <c r="D13" s="198">
        <f>'tab17'!J8</f>
        <v>3661.5834125756014</v>
      </c>
      <c r="E13" s="198">
        <f>'tab17'!J9</f>
        <v>16128.195455855141</v>
      </c>
      <c r="F13" s="198">
        <f>'tab17'!J15</f>
        <v>34391.953915758691</v>
      </c>
      <c r="G13" s="198">
        <f>'tab17'!J26</f>
        <v>54181.732784189429</v>
      </c>
      <c r="H13" s="198">
        <f>'tab17'!J27</f>
        <v>12581.279530967591</v>
      </c>
      <c r="I13" s="284">
        <f>'tab17'!J28</f>
        <v>66763.012315157015</v>
      </c>
      <c r="J13" s="69"/>
      <c r="K13" s="68"/>
      <c r="L13" s="7"/>
    </row>
    <row r="14" spans="2:12">
      <c r="B14" s="282">
        <v>2010</v>
      </c>
      <c r="C14" s="198" t="s">
        <v>7</v>
      </c>
      <c r="D14" s="198">
        <f>'tab17'!K8</f>
        <v>4265.1313605416144</v>
      </c>
      <c r="E14" s="198">
        <f>'tab17'!K9</f>
        <v>24272.560847190889</v>
      </c>
      <c r="F14" s="198">
        <f>'tab17'!K15</f>
        <v>38969.444959055945</v>
      </c>
      <c r="G14" s="198">
        <f>'tab17'!K26</f>
        <v>67507.137166788452</v>
      </c>
      <c r="H14" s="198">
        <f>'tab17'!K27</f>
        <v>14614.69697835951</v>
      </c>
      <c r="I14" s="284">
        <f>'tab17'!K28</f>
        <v>82121.834145147965</v>
      </c>
      <c r="J14" s="68"/>
      <c r="K14" s="68"/>
      <c r="L14" s="7"/>
    </row>
    <row r="15" spans="2:12" ht="13.5" thickBot="1">
      <c r="B15" s="285">
        <v>2011</v>
      </c>
      <c r="C15" s="200" t="s">
        <v>7</v>
      </c>
      <c r="D15" s="200">
        <f>'tab17'!L8</f>
        <v>4904.9777874396887</v>
      </c>
      <c r="E15" s="200">
        <f>'tab17'!L9</f>
        <v>30412.928533485199</v>
      </c>
      <c r="F15" s="200">
        <f>'tab17'!L15</f>
        <v>43603.44694949971</v>
      </c>
      <c r="G15" s="200">
        <f>'tab17'!L26</f>
        <v>78921.353270424588</v>
      </c>
      <c r="H15" s="200">
        <f>'tab17'!L27</f>
        <v>18772.104957963125</v>
      </c>
      <c r="I15" s="286">
        <f>'tab17'!L28</f>
        <v>97693.45822838771</v>
      </c>
      <c r="J15" s="68"/>
      <c r="K15" s="68"/>
      <c r="L15" s="7"/>
    </row>
    <row r="16" spans="2:12">
      <c r="B16" s="70" t="s">
        <v>200</v>
      </c>
      <c r="C16" s="287"/>
      <c r="D16" s="288"/>
      <c r="E16" s="288"/>
      <c r="F16" s="288"/>
      <c r="G16" s="288"/>
      <c r="H16" s="288"/>
      <c r="I16" s="288"/>
      <c r="J16" s="9"/>
      <c r="K16" s="7"/>
      <c r="L16" s="7"/>
    </row>
    <row r="17" spans="2:12">
      <c r="B17" s="108" t="s">
        <v>164</v>
      </c>
      <c r="C17" s="70"/>
      <c r="D17" s="70"/>
      <c r="E17" s="70"/>
      <c r="F17" s="70"/>
      <c r="G17" s="70"/>
      <c r="H17" s="70"/>
      <c r="I17" s="70"/>
      <c r="J17" s="7"/>
      <c r="K17" s="7"/>
      <c r="L17" s="7"/>
    </row>
    <row r="18" spans="2:12">
      <c r="B18" s="70"/>
      <c r="C18" s="70"/>
      <c r="D18" s="70"/>
      <c r="E18" s="70"/>
      <c r="F18" s="70"/>
      <c r="G18" s="70"/>
      <c r="H18" s="70"/>
      <c r="I18" s="70"/>
      <c r="J18" s="7"/>
      <c r="K18" s="7"/>
      <c r="L18" s="7"/>
    </row>
    <row r="19" spans="2:12">
      <c r="J19" s="7"/>
      <c r="K19" s="7"/>
      <c r="L19" s="7"/>
    </row>
    <row r="22" spans="2:12">
      <c r="C22" s="22"/>
      <c r="D22" s="23"/>
      <c r="E22" s="21"/>
      <c r="F22" s="21"/>
      <c r="G22" s="21"/>
      <c r="H22" s="21"/>
      <c r="I22" s="21"/>
      <c r="J22" s="21"/>
      <c r="K22" s="2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R18"/>
  <sheetViews>
    <sheetView showGridLines="0" workbookViewId="0">
      <selection activeCell="B2" sqref="B2"/>
    </sheetView>
  </sheetViews>
  <sheetFormatPr defaultRowHeight="12.75"/>
  <cols>
    <col min="1" max="1" width="4.7109375" style="1" customWidth="1"/>
    <col min="2" max="2" width="11" style="1" customWidth="1"/>
    <col min="3" max="3" width="16.85546875" style="1" customWidth="1"/>
    <col min="4" max="4" width="14.140625" style="1" customWidth="1"/>
    <col min="5" max="5" width="15" style="1" customWidth="1"/>
    <col min="6" max="6" width="19.140625" style="1" customWidth="1"/>
    <col min="7" max="16384" width="9.140625" style="1"/>
  </cols>
  <sheetData>
    <row r="2" spans="2:18" ht="18" thickBot="1">
      <c r="B2" s="113" t="s">
        <v>179</v>
      </c>
      <c r="C2" s="113"/>
      <c r="D2" s="113"/>
      <c r="E2" s="113"/>
      <c r="F2" s="113"/>
    </row>
    <row r="3" spans="2:18" ht="14.25" thickTop="1" thickBot="1">
      <c r="B3" s="70"/>
      <c r="C3" s="71"/>
      <c r="D3" s="71"/>
      <c r="E3" s="71"/>
      <c r="F3" s="131" t="s">
        <v>84</v>
      </c>
      <c r="K3" s="9"/>
      <c r="L3" s="9"/>
      <c r="M3" s="9"/>
      <c r="N3" s="9"/>
      <c r="O3" s="9"/>
      <c r="P3" s="9"/>
      <c r="Q3" s="9"/>
    </row>
    <row r="4" spans="2:18" ht="25.5">
      <c r="B4" s="323" t="s">
        <v>20</v>
      </c>
      <c r="C4" s="160" t="s">
        <v>22</v>
      </c>
      <c r="D4" s="160" t="s">
        <v>23</v>
      </c>
      <c r="E4" s="160" t="s">
        <v>24</v>
      </c>
      <c r="F4" s="325" t="s">
        <v>27</v>
      </c>
      <c r="K4" s="9"/>
      <c r="L4" s="9"/>
      <c r="M4" s="67"/>
      <c r="N4" s="67"/>
      <c r="O4" s="67"/>
      <c r="P4" s="9"/>
      <c r="Q4" s="9"/>
    </row>
    <row r="5" spans="2:18">
      <c r="B5" s="282">
        <v>2002</v>
      </c>
      <c r="C5" s="166">
        <v>8.1515480830314235</v>
      </c>
      <c r="D5" s="166">
        <v>31.752265323936275</v>
      </c>
      <c r="E5" s="166">
        <v>60.0961865930323</v>
      </c>
      <c r="F5" s="167">
        <v>100</v>
      </c>
      <c r="G5" s="20"/>
      <c r="H5" s="20"/>
      <c r="I5" s="20"/>
      <c r="J5" s="20"/>
      <c r="K5" s="65"/>
      <c r="L5" s="65"/>
      <c r="M5" s="66"/>
      <c r="N5" s="66"/>
      <c r="O5" s="66"/>
      <c r="P5" s="8"/>
      <c r="Q5" s="8"/>
      <c r="R5" s="13"/>
    </row>
    <row r="6" spans="2:18">
      <c r="B6" s="282">
        <v>2003</v>
      </c>
      <c r="C6" s="166">
        <v>8.6966967161144844</v>
      </c>
      <c r="D6" s="166">
        <v>30.910075066815416</v>
      </c>
      <c r="E6" s="166">
        <v>60.393228217070096</v>
      </c>
      <c r="F6" s="167">
        <v>100</v>
      </c>
      <c r="G6" s="20"/>
      <c r="H6" s="20"/>
      <c r="I6" s="20"/>
      <c r="J6" s="20"/>
      <c r="K6" s="65"/>
      <c r="L6" s="65"/>
      <c r="M6" s="66"/>
      <c r="N6" s="66"/>
      <c r="O6" s="66"/>
      <c r="P6" s="8"/>
      <c r="Q6" s="8"/>
      <c r="R6" s="13"/>
    </row>
    <row r="7" spans="2:18">
      <c r="B7" s="282">
        <v>2004</v>
      </c>
      <c r="C7" s="166">
        <v>9.3578172682762197</v>
      </c>
      <c r="D7" s="166">
        <v>32.746187274365028</v>
      </c>
      <c r="E7" s="166">
        <v>57.895995457358765</v>
      </c>
      <c r="F7" s="167">
        <v>100.00000000000001</v>
      </c>
      <c r="G7" s="20"/>
      <c r="H7" s="20"/>
      <c r="I7" s="20"/>
      <c r="J7" s="20"/>
      <c r="K7" s="65"/>
      <c r="L7" s="65"/>
      <c r="M7" s="66"/>
      <c r="N7" s="66"/>
      <c r="O7" s="66"/>
      <c r="P7" s="8"/>
      <c r="Q7" s="8"/>
      <c r="R7" s="13"/>
    </row>
    <row r="8" spans="2:18">
      <c r="B8" s="282">
        <v>2005</v>
      </c>
      <c r="C8" s="166">
        <v>8.767962528715433</v>
      </c>
      <c r="D8" s="166">
        <v>33.746944607307412</v>
      </c>
      <c r="E8" s="166">
        <v>57.485092863977158</v>
      </c>
      <c r="F8" s="167">
        <v>100</v>
      </c>
      <c r="G8" s="20"/>
      <c r="H8" s="20"/>
      <c r="I8" s="20"/>
      <c r="J8" s="20"/>
      <c r="K8" s="65"/>
      <c r="L8" s="65"/>
      <c r="M8" s="66"/>
      <c r="N8" s="66"/>
      <c r="O8" s="66"/>
      <c r="P8" s="8"/>
      <c r="Q8" s="8"/>
      <c r="R8" s="13"/>
    </row>
    <row r="9" spans="2:18">
      <c r="B9" s="282">
        <v>2006</v>
      </c>
      <c r="C9" s="166">
        <v>9.5033323541447317</v>
      </c>
      <c r="D9" s="166">
        <v>34.022751337757171</v>
      </c>
      <c r="E9" s="166">
        <v>56.473916308098104</v>
      </c>
      <c r="F9" s="167">
        <v>100</v>
      </c>
      <c r="G9" s="20"/>
      <c r="H9" s="20"/>
      <c r="I9" s="20"/>
      <c r="J9" s="20"/>
      <c r="K9" s="65"/>
      <c r="L9" s="65"/>
      <c r="M9" s="66"/>
      <c r="N9" s="66"/>
      <c r="O9" s="66"/>
      <c r="P9" s="8"/>
      <c r="Q9" s="8"/>
      <c r="R9" s="13"/>
    </row>
    <row r="10" spans="2:18">
      <c r="B10" s="282">
        <v>2007</v>
      </c>
      <c r="C10" s="166">
        <v>9.2669094790934246</v>
      </c>
      <c r="D10" s="166">
        <v>34.463907943265532</v>
      </c>
      <c r="E10" s="166">
        <v>56.269182577641033</v>
      </c>
      <c r="F10" s="167">
        <v>99.999999999999986</v>
      </c>
      <c r="G10" s="20"/>
      <c r="H10" s="20"/>
      <c r="I10" s="20"/>
      <c r="J10" s="20"/>
      <c r="K10" s="65"/>
      <c r="L10" s="65"/>
      <c r="M10" s="66"/>
      <c r="N10" s="66"/>
      <c r="O10" s="66"/>
      <c r="P10" s="8"/>
      <c r="Q10" s="8"/>
      <c r="R10" s="13"/>
    </row>
    <row r="11" spans="2:18">
      <c r="B11" s="282">
        <v>2008</v>
      </c>
      <c r="C11" s="166">
        <v>6.8</v>
      </c>
      <c r="D11" s="166">
        <v>36</v>
      </c>
      <c r="E11" s="166">
        <v>57.2</v>
      </c>
      <c r="F11" s="167">
        <v>100</v>
      </c>
      <c r="G11" s="20"/>
      <c r="H11" s="20"/>
      <c r="I11" s="20"/>
      <c r="J11" s="20"/>
      <c r="K11" s="65"/>
      <c r="L11" s="65"/>
      <c r="M11" s="66"/>
      <c r="N11" s="66"/>
      <c r="O11" s="66"/>
      <c r="P11" s="8"/>
      <c r="Q11" s="8"/>
      <c r="R11" s="13"/>
    </row>
    <row r="12" spans="2:18">
      <c r="B12" s="282">
        <v>2009</v>
      </c>
      <c r="C12" s="166">
        <f>('tab17'!J8/'tab17'!J26)*100</f>
        <v>6.7579666142461843</v>
      </c>
      <c r="D12" s="166">
        <f>('tab17'!J9/'tab17'!J26)*100</f>
        <v>29.766850610140416</v>
      </c>
      <c r="E12" s="166">
        <f>('tab17'!J15/'tab17'!J26)*100</f>
        <v>63.475182775613405</v>
      </c>
      <c r="F12" s="167">
        <f>SUM(C12:E12)</f>
        <v>100</v>
      </c>
      <c r="G12" s="20"/>
      <c r="H12" s="20"/>
      <c r="I12" s="20"/>
      <c r="J12" s="20"/>
      <c r="K12" s="65"/>
      <c r="L12" s="65"/>
      <c r="M12" s="66"/>
      <c r="N12" s="66"/>
      <c r="O12" s="66"/>
      <c r="P12" s="8"/>
      <c r="Q12" s="8"/>
      <c r="R12" s="13"/>
    </row>
    <row r="13" spans="2:18">
      <c r="B13" s="282">
        <v>2010</v>
      </c>
      <c r="C13" s="166">
        <f>('tab17'!K8/'tab17'!$K$26)*100</f>
        <v>6.3180450831500163</v>
      </c>
      <c r="D13" s="166">
        <f>('tab17'!K9/'tab17'!$K$26)*100</f>
        <v>35.955547614500652</v>
      </c>
      <c r="E13" s="166">
        <f>('tab17'!K15/'tab17'!$K$26)*100</f>
        <v>57.726407302349322</v>
      </c>
      <c r="F13" s="167">
        <f>SUM(C13:E13)</f>
        <v>100</v>
      </c>
      <c r="G13" s="20"/>
      <c r="H13" s="20"/>
      <c r="I13" s="20"/>
      <c r="J13" s="20"/>
      <c r="K13" s="65"/>
      <c r="L13" s="65"/>
      <c r="M13" s="66"/>
      <c r="N13" s="66"/>
      <c r="O13" s="66"/>
      <c r="P13" s="8"/>
      <c r="Q13" s="8"/>
      <c r="R13" s="13"/>
    </row>
    <row r="14" spans="2:18" ht="13.5" thickBot="1">
      <c r="B14" s="285">
        <v>2011</v>
      </c>
      <c r="C14" s="289">
        <f>('tab17'!L8/'tab17'!$L$26)*100</f>
        <v>6.2150198700125507</v>
      </c>
      <c r="D14" s="289">
        <f>('tab17'!L9/'tab17'!$L$26)*100</f>
        <v>38.535741308534185</v>
      </c>
      <c r="E14" s="289">
        <f>('tab17'!L15/'tab17'!$L$26)*100</f>
        <v>55.249238821453282</v>
      </c>
      <c r="F14" s="290">
        <f>SUM(C14:E14)</f>
        <v>100.00000000000003</v>
      </c>
      <c r="G14" s="20"/>
      <c r="H14" s="20"/>
      <c r="I14" s="20"/>
      <c r="J14" s="20"/>
      <c r="K14" s="65"/>
      <c r="L14" s="65"/>
      <c r="M14" s="66"/>
      <c r="N14" s="66"/>
      <c r="O14" s="66"/>
      <c r="P14" s="8"/>
      <c r="Q14" s="8"/>
      <c r="R14" s="13"/>
    </row>
    <row r="15" spans="2:18">
      <c r="B15" s="70" t="s">
        <v>200</v>
      </c>
      <c r="C15" s="70"/>
      <c r="D15" s="70"/>
      <c r="E15" s="70"/>
      <c r="F15" s="70"/>
      <c r="K15" s="9"/>
      <c r="L15" s="9"/>
      <c r="M15" s="9"/>
      <c r="N15" s="9"/>
      <c r="O15" s="9"/>
      <c r="P15" s="9"/>
      <c r="Q15" s="9"/>
    </row>
    <row r="16" spans="2:18">
      <c r="B16" s="108" t="s">
        <v>164</v>
      </c>
      <c r="C16" s="70"/>
      <c r="D16" s="70"/>
      <c r="E16" s="70"/>
      <c r="F16" s="70" t="s">
        <v>89</v>
      </c>
      <c r="K16" s="9"/>
      <c r="L16" s="9"/>
      <c r="M16" s="9"/>
      <c r="N16" s="9"/>
      <c r="O16" s="9"/>
      <c r="P16" s="9"/>
      <c r="Q16" s="9"/>
    </row>
    <row r="17" spans="2:17">
      <c r="B17" s="70"/>
      <c r="C17" s="70"/>
      <c r="D17" s="70"/>
      <c r="E17" s="70"/>
      <c r="F17" s="70"/>
      <c r="K17" s="9"/>
      <c r="L17" s="9"/>
      <c r="M17" s="9"/>
      <c r="N17" s="9"/>
      <c r="O17" s="9"/>
      <c r="P17" s="9"/>
      <c r="Q17" s="9"/>
    </row>
    <row r="18" spans="2:17">
      <c r="K18" s="9"/>
      <c r="L18" s="9"/>
      <c r="M18" s="9"/>
      <c r="N18" s="9"/>
      <c r="O18" s="9"/>
      <c r="P18" s="9"/>
      <c r="Q18" s="9"/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B2:U112"/>
  <sheetViews>
    <sheetView showGridLines="0" tabSelected="1" zoomScale="80" zoomScaleNormal="80" workbookViewId="0">
      <selection activeCell="B2" sqref="B2"/>
    </sheetView>
  </sheetViews>
  <sheetFormatPr defaultRowHeight="16.5" customHeight="1"/>
  <cols>
    <col min="1" max="1" width="4.7109375" style="1" customWidth="1"/>
    <col min="2" max="2" width="53.7109375" style="1" customWidth="1"/>
    <col min="3" max="3" width="19.5703125" style="14" customWidth="1"/>
    <col min="4" max="4" width="12.140625" style="14" customWidth="1"/>
    <col min="5" max="5" width="11.42578125" style="14" customWidth="1"/>
    <col min="6" max="6" width="14.28515625" style="14" customWidth="1"/>
    <col min="7" max="7" width="11.85546875" style="14" customWidth="1"/>
    <col min="8" max="8" width="12.42578125" style="14" customWidth="1"/>
    <col min="9" max="9" width="12.28515625" style="1" bestFit="1" customWidth="1"/>
    <col min="10" max="11" width="12.28515625" style="1" customWidth="1"/>
    <col min="12" max="12" width="12" style="1" bestFit="1" customWidth="1"/>
    <col min="13" max="13" width="9.140625" style="1"/>
    <col min="14" max="14" width="27.5703125" style="1" customWidth="1"/>
    <col min="15" max="15" width="15" style="1" customWidth="1"/>
    <col min="16" max="16" width="16.85546875" style="1" customWidth="1"/>
    <col min="17" max="17" width="13.28515625" style="1" customWidth="1"/>
    <col min="18" max="18" width="13" style="1" customWidth="1"/>
    <col min="19" max="19" width="21" style="1" customWidth="1"/>
    <col min="20" max="16384" width="9.140625" style="1"/>
  </cols>
  <sheetData>
    <row r="2" spans="2:21" ht="16.5" customHeight="1" thickBot="1">
      <c r="B2" s="113" t="s">
        <v>199</v>
      </c>
      <c r="C2" s="113"/>
      <c r="D2" s="113"/>
      <c r="E2" s="113"/>
      <c r="F2" s="113"/>
      <c r="G2" s="113"/>
      <c r="H2" s="113"/>
      <c r="I2" s="70"/>
      <c r="J2" s="70"/>
      <c r="K2" s="70"/>
      <c r="L2" s="70"/>
    </row>
    <row r="3" spans="2:21" ht="13.5" customHeight="1" thickTop="1">
      <c r="C3" s="291"/>
      <c r="D3" s="291"/>
      <c r="E3" s="291"/>
      <c r="F3" s="291"/>
      <c r="G3" s="291"/>
      <c r="H3" s="291"/>
      <c r="I3" s="70"/>
      <c r="J3" s="70"/>
      <c r="K3" s="70"/>
      <c r="L3" s="70"/>
    </row>
    <row r="4" spans="2:21" ht="16.5" customHeight="1" thickBot="1">
      <c r="B4" s="71"/>
      <c r="C4" s="291"/>
      <c r="D4" s="291"/>
      <c r="E4" s="291"/>
      <c r="F4" s="291"/>
      <c r="G4" s="291"/>
      <c r="H4" s="291"/>
      <c r="I4" s="70"/>
      <c r="J4" s="70"/>
      <c r="K4" s="70"/>
      <c r="L4" s="319" t="s">
        <v>8</v>
      </c>
    </row>
    <row r="5" spans="2:21" ht="16.5" customHeight="1">
      <c r="B5" s="402" t="s">
        <v>6</v>
      </c>
      <c r="C5" s="160">
        <v>2002</v>
      </c>
      <c r="D5" s="160">
        <v>2003</v>
      </c>
      <c r="E5" s="160">
        <v>2004</v>
      </c>
      <c r="F5" s="160">
        <v>2005</v>
      </c>
      <c r="G5" s="160">
        <v>2006</v>
      </c>
      <c r="H5" s="172">
        <v>2007</v>
      </c>
      <c r="I5" s="292">
        <v>2008</v>
      </c>
      <c r="J5" s="292">
        <v>2009</v>
      </c>
      <c r="K5" s="292">
        <v>2010</v>
      </c>
      <c r="L5" s="293">
        <v>2011</v>
      </c>
    </row>
    <row r="6" spans="2:21" ht="16.5" customHeight="1">
      <c r="B6" s="403"/>
      <c r="C6" s="187" t="s">
        <v>7</v>
      </c>
      <c r="D6" s="187" t="s">
        <v>7</v>
      </c>
      <c r="E6" s="187" t="s">
        <v>7</v>
      </c>
      <c r="F6" s="187" t="s">
        <v>7</v>
      </c>
      <c r="G6" s="187" t="s">
        <v>7</v>
      </c>
      <c r="H6" s="202" t="s">
        <v>7</v>
      </c>
      <c r="I6" s="202" t="s">
        <v>7</v>
      </c>
      <c r="J6" s="294" t="s">
        <v>7</v>
      </c>
      <c r="K6" s="294" t="s">
        <v>7</v>
      </c>
      <c r="L6" s="295" t="s">
        <v>7</v>
      </c>
      <c r="N6"/>
      <c r="O6"/>
    </row>
    <row r="7" spans="2:21" ht="2.25" customHeight="1">
      <c r="B7" s="134"/>
      <c r="C7" s="162"/>
      <c r="D7" s="162"/>
      <c r="E7" s="162"/>
      <c r="F7" s="162"/>
      <c r="G7" s="162"/>
      <c r="H7" s="296"/>
      <c r="I7" s="71"/>
      <c r="J7" s="71"/>
      <c r="K7" s="71"/>
      <c r="L7" s="297"/>
      <c r="N7"/>
      <c r="O7"/>
    </row>
    <row r="8" spans="2:21" ht="16.5" customHeight="1">
      <c r="B8" s="163" t="s">
        <v>22</v>
      </c>
      <c r="C8" s="195">
        <v>1808.430577914311</v>
      </c>
      <c r="D8" s="195">
        <v>2207.569621983208</v>
      </c>
      <c r="E8" s="195">
        <v>3040.0605973736438</v>
      </c>
      <c r="F8" s="195">
        <v>3318.8953182743267</v>
      </c>
      <c r="G8" s="195">
        <v>4052.681601367497</v>
      </c>
      <c r="H8" s="195">
        <v>4489.2709170545386</v>
      </c>
      <c r="I8" s="195">
        <v>3796.1438258327935</v>
      </c>
      <c r="J8" s="298">
        <v>3661.5834125756014</v>
      </c>
      <c r="K8" s="298">
        <v>4265.1313605416144</v>
      </c>
      <c r="L8" s="299">
        <v>4904.9777874396887</v>
      </c>
      <c r="N8"/>
      <c r="O8"/>
      <c r="P8" s="9"/>
      <c r="Q8" s="9"/>
      <c r="R8" s="9"/>
      <c r="S8" s="9"/>
      <c r="T8" s="9"/>
      <c r="U8" s="9"/>
    </row>
    <row r="9" spans="2:21" ht="16.5" customHeight="1">
      <c r="B9" s="163" t="s">
        <v>23</v>
      </c>
      <c r="C9" s="300">
        <f>SUM(C11:C14)</f>
        <v>7044.2775954896206</v>
      </c>
      <c r="D9" s="300">
        <f t="shared" ref="D9:I9" si="0">SUM(D11:D14)</f>
        <v>7846.2139083549519</v>
      </c>
      <c r="E9" s="300">
        <f t="shared" si="0"/>
        <v>10638.20662372832</v>
      </c>
      <c r="F9" s="300">
        <f t="shared" si="0"/>
        <v>12774.071067986737</v>
      </c>
      <c r="G9" s="300">
        <f t="shared" si="0"/>
        <v>14508.950464548803</v>
      </c>
      <c r="H9" s="300">
        <f t="shared" si="0"/>
        <v>16695.730110108165</v>
      </c>
      <c r="I9" s="300">
        <f t="shared" si="0"/>
        <v>19998.680119283024</v>
      </c>
      <c r="J9" s="300">
        <f>SUM(J11:J14)</f>
        <v>16128.195455855141</v>
      </c>
      <c r="K9" s="300">
        <f>SUM(K11:K14)</f>
        <v>24272.560847190889</v>
      </c>
      <c r="L9" s="301">
        <f>SUM(L11:L14)</f>
        <v>30412.928533485199</v>
      </c>
      <c r="N9"/>
      <c r="O9"/>
      <c r="P9" s="9"/>
      <c r="Q9" s="9"/>
      <c r="R9" s="9"/>
      <c r="S9" s="9"/>
      <c r="T9" s="9"/>
      <c r="U9" s="9"/>
    </row>
    <row r="10" spans="2:21" ht="16.5" customHeight="1">
      <c r="B10" s="139" t="s">
        <v>113</v>
      </c>
      <c r="C10" s="85">
        <f t="shared" ref="C10:K10" si="1">C11+C12</f>
        <v>5200.8079295110256</v>
      </c>
      <c r="D10" s="85">
        <f t="shared" si="1"/>
        <v>6186.9855691393577</v>
      </c>
      <c r="E10" s="85">
        <f t="shared" si="1"/>
        <v>8077.2883561253993</v>
      </c>
      <c r="F10" s="85">
        <f t="shared" si="1"/>
        <v>9917.6744249807216</v>
      </c>
      <c r="G10" s="85">
        <f t="shared" si="1"/>
        <v>11395.612046411179</v>
      </c>
      <c r="H10" s="302">
        <f t="shared" si="1"/>
        <v>12947.428546912954</v>
      </c>
      <c r="I10" s="85">
        <f t="shared" si="1"/>
        <v>15876.1915666899</v>
      </c>
      <c r="J10" s="85">
        <f t="shared" si="1"/>
        <v>11377.796277267098</v>
      </c>
      <c r="K10" s="85">
        <f t="shared" si="1"/>
        <v>18612.916160873712</v>
      </c>
      <c r="L10" s="125">
        <f>L11+L12</f>
        <v>25884.989071593573</v>
      </c>
      <c r="N10"/>
      <c r="O10"/>
      <c r="P10" s="9"/>
      <c r="Q10" s="9"/>
      <c r="R10" s="9"/>
      <c r="S10" s="9"/>
      <c r="T10" s="9"/>
      <c r="U10" s="9"/>
    </row>
    <row r="11" spans="2:21" ht="16.5" customHeight="1">
      <c r="B11" s="139" t="s">
        <v>114</v>
      </c>
      <c r="C11" s="85">
        <v>1329.8866501659973</v>
      </c>
      <c r="D11" s="85">
        <v>1501.4696795487898</v>
      </c>
      <c r="E11" s="85">
        <v>2315.4211586306965</v>
      </c>
      <c r="F11" s="85">
        <v>3495.6756843858416</v>
      </c>
      <c r="G11" s="85">
        <v>4584.6456286211069</v>
      </c>
      <c r="H11" s="302">
        <v>5522.0811625735969</v>
      </c>
      <c r="I11" s="85">
        <v>8958.340752441236</v>
      </c>
      <c r="J11" s="85">
        <v>4819.9427926749531</v>
      </c>
      <c r="K11" s="85">
        <v>11327.996180771137</v>
      </c>
      <c r="L11" s="125">
        <v>17611.060035457085</v>
      </c>
      <c r="N11"/>
      <c r="O11"/>
      <c r="P11" s="9"/>
      <c r="Q11" s="9"/>
      <c r="R11" s="9"/>
      <c r="S11" s="9"/>
      <c r="T11" s="9"/>
      <c r="U11" s="9"/>
    </row>
    <row r="12" spans="2:21" ht="16.5" customHeight="1">
      <c r="B12" s="303" t="s">
        <v>115</v>
      </c>
      <c r="C12" s="85">
        <v>3870.9212793450283</v>
      </c>
      <c r="D12" s="85">
        <v>4685.5158895905679</v>
      </c>
      <c r="E12" s="85">
        <v>5761.8671974947029</v>
      </c>
      <c r="F12" s="85">
        <v>6421.9987405948796</v>
      </c>
      <c r="G12" s="85">
        <v>6810.9664177900722</v>
      </c>
      <c r="H12" s="302">
        <v>7425.3473843393558</v>
      </c>
      <c r="I12" s="85">
        <v>6917.8508142486644</v>
      </c>
      <c r="J12" s="85">
        <v>6557.8534845921458</v>
      </c>
      <c r="K12" s="85">
        <v>7284.9199801025752</v>
      </c>
      <c r="L12" s="125">
        <v>8273.9290361364874</v>
      </c>
      <c r="N12"/>
      <c r="O12"/>
      <c r="P12" s="9"/>
      <c r="Q12" s="9"/>
      <c r="R12" s="9"/>
      <c r="S12" s="9"/>
      <c r="T12" s="9"/>
      <c r="U12" s="9"/>
    </row>
    <row r="13" spans="2:21" ht="16.5" customHeight="1">
      <c r="B13" s="303" t="s">
        <v>116</v>
      </c>
      <c r="C13" s="85">
        <v>1664.7843088754771</v>
      </c>
      <c r="D13" s="85">
        <v>1383.3851453943937</v>
      </c>
      <c r="E13" s="85">
        <v>2206.4934663431559</v>
      </c>
      <c r="F13" s="85">
        <v>2529.8490692357332</v>
      </c>
      <c r="G13" s="85">
        <v>2625.7810470154259</v>
      </c>
      <c r="H13" s="302">
        <v>3263.6644782869907</v>
      </c>
      <c r="I13" s="85">
        <v>3680.2661706579597</v>
      </c>
      <c r="J13" s="85">
        <v>4321.0737118584311</v>
      </c>
      <c r="K13" s="85">
        <v>5256.7187652171006</v>
      </c>
      <c r="L13" s="125">
        <v>4268.8264226184601</v>
      </c>
      <c r="N13"/>
      <c r="O13"/>
      <c r="P13" s="9"/>
      <c r="Q13" s="9"/>
      <c r="R13" s="9"/>
      <c r="S13" s="9"/>
      <c r="T13" s="9"/>
      <c r="U13" s="9"/>
    </row>
    <row r="14" spans="2:21" ht="16.5" customHeight="1">
      <c r="B14" s="144" t="s">
        <v>117</v>
      </c>
      <c r="C14" s="85">
        <v>178.68535710311812</v>
      </c>
      <c r="D14" s="85">
        <v>275.84319382120083</v>
      </c>
      <c r="E14" s="85">
        <v>354.42480125976613</v>
      </c>
      <c r="F14" s="85">
        <v>326.54757377028159</v>
      </c>
      <c r="G14" s="85">
        <v>487.55737112219862</v>
      </c>
      <c r="H14" s="302">
        <v>484.63708490822108</v>
      </c>
      <c r="I14" s="85">
        <v>442.22238193516517</v>
      </c>
      <c r="J14" s="85">
        <v>429.32546672961121</v>
      </c>
      <c r="K14" s="85">
        <v>402.92592110007672</v>
      </c>
      <c r="L14" s="125">
        <v>259.1130392731684</v>
      </c>
      <c r="N14"/>
      <c r="O14"/>
      <c r="P14" s="9"/>
      <c r="Q14" s="9"/>
      <c r="R14" s="9"/>
      <c r="S14" s="9"/>
      <c r="T14" s="9"/>
      <c r="U14" s="9"/>
    </row>
    <row r="15" spans="2:21" ht="16.5" customHeight="1">
      <c r="B15" s="194" t="s">
        <v>24</v>
      </c>
      <c r="C15" s="300">
        <f t="shared" ref="C15:L15" si="2">SUM(C16:C25)</f>
        <v>13332.410033514454</v>
      </c>
      <c r="D15" s="300">
        <f t="shared" si="2"/>
        <v>15330.217936479779</v>
      </c>
      <c r="E15" s="300">
        <f t="shared" si="2"/>
        <v>18808.588529754627</v>
      </c>
      <c r="F15" s="300">
        <f t="shared" si="2"/>
        <v>21759.559869466091</v>
      </c>
      <c r="G15" s="300">
        <f t="shared" si="2"/>
        <v>24083.215555349761</v>
      </c>
      <c r="H15" s="300">
        <f t="shared" si="2"/>
        <v>27259.099211245157</v>
      </c>
      <c r="I15" s="300">
        <f t="shared" si="2"/>
        <v>31713.139944362949</v>
      </c>
      <c r="J15" s="300">
        <f t="shared" si="2"/>
        <v>34391.953915758691</v>
      </c>
      <c r="K15" s="300">
        <f>SUM(K16:K25)</f>
        <v>38969.444959055945</v>
      </c>
      <c r="L15" s="301">
        <f t="shared" si="2"/>
        <v>43603.44694949971</v>
      </c>
      <c r="N15"/>
      <c r="O15"/>
      <c r="P15" s="9"/>
      <c r="Q15" s="9"/>
      <c r="R15" s="47"/>
      <c r="S15" s="48"/>
      <c r="T15" s="9"/>
      <c r="U15" s="9"/>
    </row>
    <row r="16" spans="2:21" ht="16.5" customHeight="1">
      <c r="B16" s="303" t="s">
        <v>118</v>
      </c>
      <c r="C16" s="85">
        <v>2418.4511808655252</v>
      </c>
      <c r="D16" s="85">
        <v>2722.9660965747612</v>
      </c>
      <c r="E16" s="85">
        <v>4179.417151902202</v>
      </c>
      <c r="F16" s="85">
        <v>4977.8430440331558</v>
      </c>
      <c r="G16" s="85">
        <v>5394.9173405217298</v>
      </c>
      <c r="H16" s="302">
        <v>6151.3595176168674</v>
      </c>
      <c r="I16" s="85">
        <v>7900.5017088477371</v>
      </c>
      <c r="J16" s="85">
        <v>8798.4478059480061</v>
      </c>
      <c r="K16" s="85">
        <v>9515.7181140916673</v>
      </c>
      <c r="L16" s="125">
        <f>10412.5671531576+673.880046883414</f>
        <v>11086.447200041015</v>
      </c>
      <c r="O16"/>
      <c r="P16" s="50"/>
      <c r="Q16" s="9"/>
      <c r="R16" s="31"/>
      <c r="S16" s="48"/>
      <c r="T16" s="9"/>
      <c r="U16" s="9"/>
    </row>
    <row r="17" spans="2:21" ht="16.5" customHeight="1">
      <c r="B17" s="303" t="s">
        <v>119</v>
      </c>
      <c r="C17" s="85">
        <v>375.22197442093506</v>
      </c>
      <c r="D17" s="85">
        <v>337.14300531827786</v>
      </c>
      <c r="E17" s="85">
        <v>500.77101701023838</v>
      </c>
      <c r="F17" s="85">
        <v>518.90115403044069</v>
      </c>
      <c r="G17" s="85">
        <v>574.50539241431761</v>
      </c>
      <c r="H17" s="302">
        <v>893.61532382498308</v>
      </c>
      <c r="I17" s="85">
        <v>1215.0472256171552</v>
      </c>
      <c r="J17" s="85">
        <v>1071.9087710199883</v>
      </c>
      <c r="K17" s="85">
        <v>1473.0768544006987</v>
      </c>
      <c r="L17" s="125">
        <v>1766.1530283512068</v>
      </c>
      <c r="O17"/>
      <c r="P17" s="50"/>
      <c r="Q17" s="9"/>
      <c r="R17" s="44"/>
      <c r="S17" s="48"/>
      <c r="T17" s="9"/>
      <c r="U17" s="9"/>
    </row>
    <row r="18" spans="2:21" ht="16.5" customHeight="1">
      <c r="B18" s="303" t="s">
        <v>120</v>
      </c>
      <c r="C18" s="85">
        <v>1842.1667177654735</v>
      </c>
      <c r="D18" s="85">
        <v>1968.0443411846732</v>
      </c>
      <c r="E18" s="85">
        <v>2818.3965685795806</v>
      </c>
      <c r="F18" s="85">
        <v>3210.3287556116534</v>
      </c>
      <c r="G18" s="85">
        <v>3253.4473109297955</v>
      </c>
      <c r="H18" s="302">
        <v>3290.6795873421734</v>
      </c>
      <c r="I18" s="85">
        <v>4068.255184944609</v>
      </c>
      <c r="J18" s="85">
        <v>4090.6672466257196</v>
      </c>
      <c r="K18" s="85">
        <v>4825.7066506958145</v>
      </c>
      <c r="L18" s="125">
        <v>5482.2099306092286</v>
      </c>
      <c r="O18"/>
      <c r="P18" s="50"/>
      <c r="Q18" s="9"/>
      <c r="R18" s="44"/>
      <c r="S18" s="48"/>
      <c r="T18" s="9"/>
      <c r="U18" s="9"/>
    </row>
    <row r="19" spans="2:21" ht="16.5" customHeight="1">
      <c r="B19" s="303" t="s">
        <v>121</v>
      </c>
      <c r="C19" s="85">
        <v>687.46935767819832</v>
      </c>
      <c r="D19" s="85">
        <v>848.45695857756664</v>
      </c>
      <c r="E19" s="85">
        <v>913.26472382212751</v>
      </c>
      <c r="F19" s="85">
        <v>1127.9321149002117</v>
      </c>
      <c r="G19" s="85">
        <v>1189.288237473801</v>
      </c>
      <c r="H19" s="302">
        <v>1253.081150749776</v>
      </c>
      <c r="I19" s="85">
        <v>1093.961360552079</v>
      </c>
      <c r="J19" s="85">
        <v>1044.2666593488484</v>
      </c>
      <c r="K19" s="85">
        <v>1193.7289830334503</v>
      </c>
      <c r="L19" s="125">
        <v>1555.7739897920944</v>
      </c>
      <c r="O19"/>
      <c r="P19" s="50"/>
      <c r="Q19" s="9"/>
      <c r="R19" s="44"/>
      <c r="S19" s="48"/>
      <c r="T19" s="9"/>
      <c r="U19" s="9"/>
    </row>
    <row r="20" spans="2:21" ht="13.5" customHeight="1">
      <c r="B20" s="303" t="s">
        <v>122</v>
      </c>
      <c r="C20" s="85">
        <v>892.68668656070122</v>
      </c>
      <c r="D20" s="85">
        <v>1061.1105251638362</v>
      </c>
      <c r="E20" s="85">
        <v>1063.7705807882185</v>
      </c>
      <c r="F20" s="85">
        <v>1453.1126243240617</v>
      </c>
      <c r="G20" s="85">
        <v>1682.1476476098039</v>
      </c>
      <c r="H20" s="302">
        <v>1985.4186429090464</v>
      </c>
      <c r="I20" s="85">
        <v>1910.0824898085143</v>
      </c>
      <c r="J20" s="85">
        <v>2289.963943315799</v>
      </c>
      <c r="K20" s="85">
        <v>2590.9994015076754</v>
      </c>
      <c r="L20" s="125">
        <v>2788.9111121233127</v>
      </c>
      <c r="O20"/>
      <c r="P20" s="50"/>
      <c r="Q20" s="9"/>
      <c r="R20" s="44"/>
      <c r="S20" s="48"/>
      <c r="T20" s="9"/>
      <c r="U20" s="9"/>
    </row>
    <row r="21" spans="2:21" ht="16.5" customHeight="1">
      <c r="B21" s="303" t="s">
        <v>123</v>
      </c>
      <c r="C21" s="85">
        <v>674.77706240425528</v>
      </c>
      <c r="D21" s="85">
        <v>760.17520516158925</v>
      </c>
      <c r="E21" s="85">
        <v>906.77658929492191</v>
      </c>
      <c r="F21" s="85">
        <v>1015.3532704635942</v>
      </c>
      <c r="G21" s="85">
        <v>1287.3648624470425</v>
      </c>
      <c r="H21" s="302">
        <v>1436.819145187857</v>
      </c>
      <c r="I21" s="85">
        <v>2133.0660663558183</v>
      </c>
      <c r="J21" s="85">
        <v>2319.9588381517901</v>
      </c>
      <c r="K21" s="85">
        <v>2442.4510534489432</v>
      </c>
      <c r="L21" s="125">
        <v>2506.2665393734501</v>
      </c>
      <c r="O21"/>
      <c r="P21" s="50"/>
      <c r="Q21" s="9"/>
      <c r="R21" s="44"/>
      <c r="S21" s="48"/>
      <c r="T21" s="9"/>
      <c r="U21" s="9"/>
    </row>
    <row r="22" spans="2:21" ht="16.5" customHeight="1">
      <c r="B22" s="303" t="s">
        <v>124</v>
      </c>
      <c r="C22" s="85">
        <v>2071.0595477421743</v>
      </c>
      <c r="D22" s="85">
        <v>2295.9136378144617</v>
      </c>
      <c r="E22" s="85">
        <v>2467.140261478658</v>
      </c>
      <c r="F22" s="85">
        <v>2671.6823271232979</v>
      </c>
      <c r="G22" s="85">
        <v>2755.1107456423142</v>
      </c>
      <c r="H22" s="302">
        <v>3016.0234868751386</v>
      </c>
      <c r="I22" s="85">
        <v>3172.5645155596999</v>
      </c>
      <c r="J22" s="85">
        <v>3465.5996917433145</v>
      </c>
      <c r="K22" s="85">
        <v>3687.0228185033234</v>
      </c>
      <c r="L22" s="125">
        <v>4015.2995629969782</v>
      </c>
      <c r="O22"/>
      <c r="P22" s="50"/>
      <c r="Q22" s="9"/>
      <c r="R22" s="44"/>
      <c r="S22" s="48"/>
      <c r="T22" s="9"/>
      <c r="U22" s="9"/>
    </row>
    <row r="23" spans="2:21" ht="16.5" customHeight="1">
      <c r="B23" s="303" t="s">
        <v>125</v>
      </c>
      <c r="C23" s="85">
        <v>3150.4080859975934</v>
      </c>
      <c r="D23" s="85">
        <v>3825.9364640481908</v>
      </c>
      <c r="E23" s="85">
        <v>4360.4098573562778</v>
      </c>
      <c r="F23" s="85">
        <v>5163.7027234467132</v>
      </c>
      <c r="G23" s="85">
        <v>5728.0899234877852</v>
      </c>
      <c r="H23" s="302">
        <v>6783.1470427387712</v>
      </c>
      <c r="I23" s="85">
        <v>7626.2768032055501</v>
      </c>
      <c r="J23" s="85">
        <v>8320.793742407237</v>
      </c>
      <c r="K23" s="85">
        <v>9977.3340506235436</v>
      </c>
      <c r="L23" s="125">
        <v>10937.706548236165</v>
      </c>
      <c r="N23"/>
      <c r="O23"/>
      <c r="P23" s="50"/>
      <c r="Q23" s="9"/>
      <c r="R23" s="44"/>
      <c r="S23" s="48"/>
      <c r="T23" s="9"/>
      <c r="U23" s="9"/>
    </row>
    <row r="24" spans="2:21" ht="16.5" customHeight="1">
      <c r="B24" s="303" t="s">
        <v>126</v>
      </c>
      <c r="C24" s="85">
        <v>559.18237918965951</v>
      </c>
      <c r="D24" s="85">
        <v>790.7505506446355</v>
      </c>
      <c r="E24" s="85">
        <v>761.16536878390707</v>
      </c>
      <c r="F24" s="85">
        <v>671.72798408314702</v>
      </c>
      <c r="G24" s="85">
        <v>1076.9891361725636</v>
      </c>
      <c r="H24" s="302">
        <v>1193.483298983992</v>
      </c>
      <c r="I24" s="85">
        <v>1283.34075078243</v>
      </c>
      <c r="J24" s="85">
        <v>1465.3691449056387</v>
      </c>
      <c r="K24" s="85">
        <v>1598.3083509250978</v>
      </c>
      <c r="L24" s="125">
        <v>1706.1680459886579</v>
      </c>
      <c r="N24"/>
      <c r="O24"/>
      <c r="P24" s="50"/>
      <c r="Q24" s="9"/>
      <c r="R24" s="44"/>
      <c r="S24" s="48"/>
      <c r="T24" s="9"/>
      <c r="U24" s="9"/>
    </row>
    <row r="25" spans="2:21" ht="16.5" customHeight="1">
      <c r="B25" s="168" t="s">
        <v>167</v>
      </c>
      <c r="C25" s="85">
        <v>660.98704088994032</v>
      </c>
      <c r="D25" s="85">
        <v>719.72115199178666</v>
      </c>
      <c r="E25" s="85">
        <v>837.47641073849331</v>
      </c>
      <c r="F25" s="85">
        <v>948.97587144981662</v>
      </c>
      <c r="G25" s="85">
        <v>1141.3549586506042</v>
      </c>
      <c r="H25" s="85">
        <v>1255.4720150165529</v>
      </c>
      <c r="I25" s="85">
        <v>1310.0438386893534</v>
      </c>
      <c r="J25" s="85">
        <v>1524.9780722923547</v>
      </c>
      <c r="K25" s="85">
        <v>1665.0986818257277</v>
      </c>
      <c r="L25" s="125">
        <v>1758.5109919876058</v>
      </c>
      <c r="N25"/>
      <c r="O25"/>
      <c r="P25" s="50"/>
      <c r="Q25" s="9"/>
      <c r="R25" s="44"/>
      <c r="S25" s="48"/>
      <c r="T25" s="9"/>
      <c r="U25" s="9"/>
    </row>
    <row r="26" spans="2:21" ht="16.5" customHeight="1">
      <c r="B26" s="163" t="s">
        <v>127</v>
      </c>
      <c r="C26" s="300">
        <f>SUM(C8+C9+C15)</f>
        <v>22185.118206918385</v>
      </c>
      <c r="D26" s="300">
        <f t="shared" ref="D26:J26" si="3">SUM(D8+D9+D15)</f>
        <v>25384.001466817939</v>
      </c>
      <c r="E26" s="300">
        <f t="shared" si="3"/>
        <v>32486.85575085659</v>
      </c>
      <c r="F26" s="300">
        <f t="shared" si="3"/>
        <v>37852.526255727156</v>
      </c>
      <c r="G26" s="300">
        <f t="shared" si="3"/>
        <v>42644.847621266061</v>
      </c>
      <c r="H26" s="300">
        <f t="shared" si="3"/>
        <v>48444.10023840786</v>
      </c>
      <c r="I26" s="300">
        <f t="shared" si="3"/>
        <v>55507.963889478764</v>
      </c>
      <c r="J26" s="300">
        <f t="shared" si="3"/>
        <v>54181.732784189429</v>
      </c>
      <c r="K26" s="300">
        <v>67507.137166788452</v>
      </c>
      <c r="L26" s="301">
        <f>L8+L9+L15</f>
        <v>78921.353270424588</v>
      </c>
      <c r="N26"/>
      <c r="O26"/>
      <c r="P26" s="50"/>
      <c r="Q26" s="9"/>
      <c r="R26" s="9"/>
      <c r="S26" s="9"/>
      <c r="T26" s="9"/>
      <c r="U26" s="9"/>
    </row>
    <row r="27" spans="2:21" ht="16.5" customHeight="1">
      <c r="B27" s="168" t="s">
        <v>128</v>
      </c>
      <c r="C27" s="85">
        <v>4570.9318441117566</v>
      </c>
      <c r="D27" s="85">
        <v>5679.7156557667395</v>
      </c>
      <c r="E27" s="85">
        <v>7730.5416858652034</v>
      </c>
      <c r="F27" s="85">
        <v>9370.052615414128</v>
      </c>
      <c r="G27" s="85">
        <v>10132.696322069442</v>
      </c>
      <c r="H27" s="302">
        <v>11895.717034138963</v>
      </c>
      <c r="I27" s="85">
        <v>14362.257793746332</v>
      </c>
      <c r="J27" s="85">
        <v>12581.279530967591</v>
      </c>
      <c r="K27" s="85">
        <v>14614.69697835951</v>
      </c>
      <c r="L27" s="125">
        <v>18772.104957963125</v>
      </c>
      <c r="N27" s="49"/>
      <c r="O27" s="50"/>
      <c r="P27" s="50"/>
      <c r="Q27" s="9"/>
      <c r="R27" s="9"/>
      <c r="S27" s="9"/>
      <c r="T27" s="9"/>
      <c r="U27" s="9"/>
    </row>
    <row r="28" spans="2:21" ht="16.5" customHeight="1" thickBot="1">
      <c r="B28" s="169" t="s">
        <v>129</v>
      </c>
      <c r="C28" s="304">
        <f t="shared" ref="C28:J28" si="4">SUM(C26+C27)</f>
        <v>26756.050051030143</v>
      </c>
      <c r="D28" s="304">
        <f t="shared" si="4"/>
        <v>31063.71712258468</v>
      </c>
      <c r="E28" s="304">
        <f t="shared" si="4"/>
        <v>40217.397436721796</v>
      </c>
      <c r="F28" s="304">
        <f t="shared" si="4"/>
        <v>47222.578871141282</v>
      </c>
      <c r="G28" s="304">
        <f t="shared" si="4"/>
        <v>52777.543943335506</v>
      </c>
      <c r="H28" s="304">
        <f t="shared" si="4"/>
        <v>60339.817272546825</v>
      </c>
      <c r="I28" s="304">
        <f t="shared" si="4"/>
        <v>69870.2216832251</v>
      </c>
      <c r="J28" s="304">
        <f t="shared" si="4"/>
        <v>66763.012315157015</v>
      </c>
      <c r="K28" s="304">
        <f>K26+K27</f>
        <v>82121.834145147965</v>
      </c>
      <c r="L28" s="305">
        <f>L26+L27</f>
        <v>97693.45822838771</v>
      </c>
      <c r="N28" s="49"/>
      <c r="O28" s="50"/>
      <c r="P28" s="50"/>
      <c r="Q28" s="9"/>
      <c r="R28" s="9"/>
      <c r="S28" s="9"/>
      <c r="T28" s="9"/>
      <c r="U28" s="9"/>
    </row>
    <row r="29" spans="2:21" ht="16.5" customHeight="1">
      <c r="B29" s="70" t="s">
        <v>200</v>
      </c>
      <c r="C29" s="291"/>
      <c r="D29" s="291"/>
      <c r="E29" s="291"/>
      <c r="F29" s="291"/>
      <c r="G29" s="306"/>
      <c r="H29" s="306"/>
      <c r="I29" s="70"/>
      <c r="J29" s="121"/>
      <c r="K29" s="121"/>
      <c r="L29" s="121"/>
      <c r="N29" s="49"/>
      <c r="O29" s="50"/>
      <c r="P29" s="50"/>
      <c r="Q29" s="9"/>
      <c r="R29" s="9"/>
      <c r="S29" s="9"/>
      <c r="T29" s="9"/>
      <c r="U29" s="9"/>
    </row>
    <row r="30" spans="2:21" ht="16.5" customHeight="1">
      <c r="B30" s="108" t="s">
        <v>164</v>
      </c>
      <c r="C30" s="291"/>
      <c r="D30" s="291"/>
      <c r="E30" s="291"/>
      <c r="F30" s="291"/>
      <c r="G30" s="291"/>
      <c r="H30" s="291"/>
      <c r="I30" s="70"/>
      <c r="J30" s="112"/>
      <c r="K30" s="112"/>
      <c r="L30" s="70"/>
      <c r="N30" s="49"/>
      <c r="O30" s="50"/>
      <c r="P30" s="50"/>
      <c r="Q30" s="9"/>
      <c r="R30" s="9"/>
      <c r="S30" s="9"/>
      <c r="T30" s="9"/>
      <c r="U30" s="9"/>
    </row>
    <row r="31" spans="2:21" ht="16.5" customHeight="1">
      <c r="B31" s="70"/>
      <c r="C31" s="307"/>
      <c r="D31" s="308"/>
      <c r="E31" s="308"/>
      <c r="F31" s="308"/>
      <c r="G31" s="308"/>
      <c r="H31" s="308"/>
      <c r="I31" s="308"/>
      <c r="J31" s="308"/>
      <c r="K31" s="308"/>
      <c r="L31" s="308"/>
      <c r="N31" s="49"/>
      <c r="O31" s="50"/>
      <c r="P31" s="50"/>
      <c r="Q31" s="9"/>
      <c r="R31" s="9"/>
      <c r="S31" s="9"/>
      <c r="T31" s="9"/>
      <c r="U31" s="9"/>
    </row>
    <row r="32" spans="2:21" ht="16.5" customHeight="1">
      <c r="B32"/>
      <c r="C32"/>
      <c r="D32"/>
      <c r="E32"/>
      <c r="F32"/>
      <c r="G32"/>
      <c r="H32"/>
      <c r="I32" s="55"/>
      <c r="J32" s="55"/>
      <c r="K32" s="55"/>
      <c r="L32" s="55"/>
      <c r="N32" s="49"/>
      <c r="O32" s="50"/>
      <c r="P32" s="50"/>
      <c r="Q32" s="9"/>
      <c r="R32" s="9"/>
      <c r="S32" s="9"/>
      <c r="T32" s="9"/>
      <c r="U32" s="9"/>
    </row>
    <row r="33" spans="2:21" ht="16.5" customHeight="1">
      <c r="B33"/>
      <c r="C33"/>
      <c r="D33"/>
      <c r="E33"/>
      <c r="F33"/>
      <c r="G33"/>
      <c r="H33"/>
      <c r="I33" s="54"/>
      <c r="J33" s="54"/>
      <c r="K33" s="54"/>
      <c r="L33" s="54"/>
      <c r="N33" s="49"/>
      <c r="O33" s="50"/>
      <c r="P33" s="50"/>
      <c r="Q33" s="9"/>
      <c r="R33" s="9"/>
      <c r="S33" s="9"/>
      <c r="T33" s="9"/>
      <c r="U33" s="9"/>
    </row>
    <row r="34" spans="2:21" ht="16.5" customHeight="1">
      <c r="B34"/>
      <c r="C34"/>
      <c r="D34"/>
      <c r="E34"/>
      <c r="F34"/>
      <c r="G34"/>
      <c r="H34"/>
      <c r="I34" s="56"/>
      <c r="J34" s="56"/>
      <c r="K34" s="56"/>
      <c r="L34" s="56"/>
      <c r="N34" s="49"/>
      <c r="O34" s="50"/>
      <c r="P34" s="50"/>
      <c r="Q34" s="9"/>
      <c r="R34" s="9"/>
      <c r="S34" s="9"/>
      <c r="T34" s="9"/>
      <c r="U34" s="9"/>
    </row>
    <row r="35" spans="2:21" ht="16.5" customHeight="1">
      <c r="B35"/>
      <c r="C35"/>
      <c r="D35"/>
      <c r="E35"/>
      <c r="F35"/>
      <c r="G35"/>
      <c r="H35"/>
      <c r="I35" s="54"/>
      <c r="J35" s="54"/>
      <c r="K35" s="54"/>
      <c r="L35" s="54"/>
      <c r="N35" s="49"/>
      <c r="O35" s="51"/>
      <c r="P35" s="51"/>
      <c r="Q35" s="9"/>
      <c r="R35" s="9"/>
      <c r="S35" s="9"/>
      <c r="T35" s="9"/>
      <c r="U35" s="9"/>
    </row>
    <row r="36" spans="2:21" ht="16.5" customHeight="1">
      <c r="B36"/>
      <c r="C36"/>
      <c r="D36"/>
      <c r="E36"/>
      <c r="F36"/>
      <c r="G36"/>
      <c r="H36"/>
      <c r="I36" s="56"/>
      <c r="J36" s="56"/>
      <c r="K36" s="56"/>
      <c r="L36" s="56"/>
      <c r="N36" s="49"/>
      <c r="O36" s="50"/>
      <c r="P36" s="49"/>
      <c r="Q36" s="9"/>
      <c r="R36" s="9"/>
      <c r="S36" s="9"/>
      <c r="T36" s="9"/>
      <c r="U36" s="9"/>
    </row>
    <row r="37" spans="2:21" ht="16.5" customHeight="1">
      <c r="B37"/>
      <c r="C37"/>
      <c r="D37"/>
      <c r="E37"/>
      <c r="F37"/>
      <c r="G37"/>
      <c r="H37"/>
      <c r="I37" s="9"/>
      <c r="J37" s="9"/>
      <c r="K37" s="9"/>
      <c r="L37" s="9"/>
      <c r="N37" s="9"/>
      <c r="O37" s="9"/>
      <c r="P37" s="9"/>
      <c r="Q37" s="9"/>
      <c r="R37" s="9"/>
      <c r="S37" s="9"/>
      <c r="T37" s="9"/>
      <c r="U37" s="9"/>
    </row>
    <row r="38" spans="2:21" ht="16.5" customHeight="1">
      <c r="B38"/>
      <c r="C38"/>
      <c r="D38"/>
      <c r="E38"/>
      <c r="F38"/>
      <c r="G38"/>
      <c r="H38"/>
      <c r="I38" s="9"/>
      <c r="J38" s="9"/>
      <c r="K38" s="9"/>
      <c r="L38" s="9"/>
      <c r="N38" s="9"/>
      <c r="O38" s="9"/>
      <c r="P38" s="9"/>
      <c r="Q38" s="9"/>
      <c r="R38" s="9"/>
      <c r="S38" s="9"/>
      <c r="T38" s="9"/>
      <c r="U38" s="9"/>
    </row>
    <row r="39" spans="2:21" ht="16.5" customHeight="1">
      <c r="B39"/>
      <c r="C39"/>
      <c r="D39"/>
      <c r="E39"/>
      <c r="F39"/>
      <c r="G39"/>
      <c r="H39"/>
      <c r="I39" s="9"/>
      <c r="J39" s="9"/>
      <c r="K39" s="9"/>
      <c r="L39" s="9"/>
      <c r="N39" s="9"/>
      <c r="O39" s="9"/>
      <c r="P39" s="9"/>
      <c r="Q39" s="9"/>
      <c r="R39" s="9"/>
      <c r="S39" s="9"/>
      <c r="T39" s="9"/>
      <c r="U39" s="9"/>
    </row>
    <row r="40" spans="2:21" ht="16.5" customHeight="1">
      <c r="B40"/>
      <c r="C40"/>
      <c r="D40"/>
      <c r="E40"/>
      <c r="F40"/>
      <c r="G40"/>
      <c r="H40"/>
      <c r="I40" s="9"/>
      <c r="J40" s="9"/>
      <c r="K40" s="9"/>
      <c r="L40" s="9"/>
      <c r="N40" s="9"/>
      <c r="O40" s="9"/>
      <c r="P40" s="9"/>
      <c r="Q40" s="9"/>
      <c r="R40" s="9"/>
      <c r="S40" s="9"/>
      <c r="T40" s="9"/>
      <c r="U40" s="9"/>
    </row>
    <row r="41" spans="2:21" ht="16.5" customHeight="1">
      <c r="B41"/>
      <c r="C41"/>
      <c r="D41"/>
      <c r="E41"/>
      <c r="F41"/>
      <c r="G41"/>
      <c r="H41"/>
      <c r="I41" s="9"/>
      <c r="J41" s="9"/>
      <c r="K41" s="9"/>
      <c r="L41" s="9"/>
      <c r="N41" s="9"/>
      <c r="O41" s="48"/>
      <c r="P41" s="9"/>
      <c r="Q41" s="9"/>
      <c r="R41" s="9"/>
      <c r="S41" s="9"/>
      <c r="T41" s="9"/>
      <c r="U41" s="9"/>
    </row>
    <row r="42" spans="2:21" ht="16.5" customHeight="1">
      <c r="B42"/>
      <c r="C42"/>
      <c r="D42"/>
      <c r="E42"/>
      <c r="F42"/>
      <c r="G42"/>
      <c r="H42"/>
      <c r="I42" s="9"/>
      <c r="J42" s="9"/>
      <c r="K42" s="9"/>
      <c r="L42" s="9"/>
      <c r="N42" s="9"/>
      <c r="O42" s="9"/>
      <c r="P42" s="9"/>
      <c r="Q42" s="9"/>
      <c r="R42" s="9"/>
      <c r="S42" s="9"/>
      <c r="T42" s="9"/>
      <c r="U42" s="9"/>
    </row>
    <row r="43" spans="2:21" ht="16.5" customHeight="1">
      <c r="C43" s="49"/>
      <c r="D43" s="50"/>
      <c r="E43" s="57"/>
      <c r="F43" s="50"/>
      <c r="G43" s="58"/>
      <c r="H43" s="50"/>
      <c r="I43" s="9"/>
      <c r="J43" s="9"/>
      <c r="K43" s="9"/>
      <c r="L43" s="9"/>
      <c r="N43" s="52"/>
      <c r="O43" s="48"/>
      <c r="P43" s="9"/>
      <c r="Q43" s="9"/>
      <c r="R43" s="9"/>
      <c r="S43" s="9"/>
      <c r="T43" s="9"/>
      <c r="U43" s="9"/>
    </row>
    <row r="44" spans="2:21" ht="16.5" customHeight="1">
      <c r="C44" s="49"/>
      <c r="D44" s="50"/>
      <c r="E44" s="57"/>
      <c r="F44" s="50"/>
      <c r="G44" s="58"/>
      <c r="H44" s="50"/>
      <c r="I44" s="9"/>
      <c r="J44" s="9"/>
      <c r="K44" s="9"/>
      <c r="L44" s="9"/>
      <c r="N44" s="31"/>
      <c r="O44" s="9"/>
      <c r="P44" s="9"/>
      <c r="Q44" s="9"/>
      <c r="R44" s="9"/>
      <c r="S44" s="9"/>
      <c r="T44" s="9"/>
      <c r="U44" s="9"/>
    </row>
    <row r="45" spans="2:21" ht="16.5" customHeight="1">
      <c r="C45" s="49"/>
      <c r="D45" s="50"/>
      <c r="E45" s="57"/>
      <c r="F45" s="50"/>
      <c r="G45" s="58"/>
      <c r="H45" s="50"/>
      <c r="I45" s="9"/>
      <c r="J45" s="9"/>
      <c r="K45" s="9"/>
      <c r="L45" s="9"/>
      <c r="N45" s="44"/>
      <c r="O45" s="9"/>
      <c r="P45" s="9"/>
      <c r="Q45" s="9"/>
      <c r="R45" s="9"/>
      <c r="S45" s="9"/>
      <c r="T45" s="9"/>
      <c r="U45" s="9"/>
    </row>
    <row r="46" spans="2:21" ht="16.5" customHeight="1">
      <c r="C46" s="49"/>
      <c r="D46" s="50"/>
      <c r="E46" s="57"/>
      <c r="F46" s="50"/>
      <c r="G46" s="58"/>
      <c r="H46" s="50"/>
      <c r="I46" s="9"/>
      <c r="J46" s="9"/>
      <c r="K46" s="9"/>
      <c r="L46" s="9"/>
      <c r="N46" s="52"/>
      <c r="O46" s="48"/>
      <c r="P46" s="9"/>
      <c r="Q46" s="9"/>
      <c r="R46" s="9"/>
      <c r="S46" s="9"/>
      <c r="T46" s="9"/>
      <c r="U46" s="9"/>
    </row>
    <row r="47" spans="2:21" ht="16.5" customHeight="1">
      <c r="C47" s="49"/>
      <c r="D47" s="50"/>
      <c r="E47" s="57"/>
      <c r="F47" s="50"/>
      <c r="G47" s="58"/>
      <c r="H47" s="50"/>
      <c r="I47" s="9"/>
      <c r="J47" s="9"/>
      <c r="K47" s="9"/>
      <c r="L47" s="9"/>
      <c r="N47" s="44"/>
      <c r="O47" s="48"/>
      <c r="P47" s="9"/>
      <c r="Q47" s="9"/>
      <c r="R47" s="9"/>
      <c r="S47" s="9"/>
      <c r="T47" s="9"/>
      <c r="U47" s="9"/>
    </row>
    <row r="48" spans="2:21" ht="16.5" customHeight="1">
      <c r="C48" s="49"/>
      <c r="D48" s="50"/>
      <c r="E48" s="57"/>
      <c r="F48" s="50"/>
      <c r="G48" s="58"/>
      <c r="H48" s="50"/>
      <c r="I48" s="9"/>
      <c r="J48" s="9"/>
      <c r="K48" s="9"/>
      <c r="L48" s="9"/>
      <c r="N48" s="44"/>
      <c r="O48" s="48"/>
      <c r="P48" s="9"/>
      <c r="Q48" s="9"/>
      <c r="R48" s="9"/>
      <c r="S48" s="9"/>
      <c r="T48" s="9"/>
      <c r="U48" s="9"/>
    </row>
    <row r="49" spans="3:21" ht="16.5" customHeight="1">
      <c r="C49" s="49"/>
      <c r="D49" s="50"/>
      <c r="E49" s="57"/>
      <c r="F49" s="50"/>
      <c r="G49" s="58"/>
      <c r="H49" s="50"/>
      <c r="I49" s="9"/>
      <c r="J49" s="9"/>
      <c r="K49" s="9"/>
      <c r="L49" s="9"/>
      <c r="N49" s="31"/>
      <c r="O49" s="48"/>
      <c r="P49" s="9"/>
      <c r="Q49" s="9"/>
      <c r="R49" s="9"/>
      <c r="S49" s="9"/>
      <c r="T49" s="9"/>
      <c r="U49" s="9"/>
    </row>
    <row r="50" spans="3:21" ht="16.5" customHeight="1">
      <c r="C50" s="49"/>
      <c r="D50" s="50"/>
      <c r="E50" s="57"/>
      <c r="F50" s="50"/>
      <c r="G50" s="58"/>
      <c r="H50" s="50"/>
      <c r="I50" s="9"/>
      <c r="J50" s="9"/>
      <c r="K50" s="9"/>
      <c r="L50" s="9"/>
      <c r="N50" s="31"/>
      <c r="O50" s="48"/>
      <c r="P50" s="9"/>
      <c r="Q50" s="9"/>
      <c r="R50" s="9"/>
      <c r="S50" s="9"/>
      <c r="T50" s="9"/>
      <c r="U50" s="9"/>
    </row>
    <row r="51" spans="3:21" ht="16.5" customHeight="1">
      <c r="C51" s="49"/>
      <c r="D51" s="50"/>
      <c r="E51" s="57"/>
      <c r="F51" s="50"/>
      <c r="G51" s="58"/>
      <c r="H51" s="50"/>
      <c r="I51" s="9"/>
      <c r="J51" s="9"/>
      <c r="K51" s="9"/>
      <c r="L51" s="9"/>
      <c r="N51" s="45"/>
      <c r="O51" s="48"/>
      <c r="P51" s="9"/>
      <c r="Q51" s="9"/>
      <c r="R51" s="9"/>
      <c r="S51" s="9"/>
      <c r="T51" s="9"/>
      <c r="U51" s="9"/>
    </row>
    <row r="52" spans="3:21" ht="16.5" customHeight="1">
      <c r="C52" s="49"/>
      <c r="D52" s="50"/>
      <c r="E52" s="57"/>
      <c r="F52" s="50"/>
      <c r="G52" s="58"/>
      <c r="H52" s="50"/>
      <c r="I52" s="9"/>
      <c r="J52" s="9"/>
      <c r="K52" s="9"/>
      <c r="L52" s="9"/>
      <c r="N52" s="9"/>
      <c r="O52" s="48"/>
      <c r="P52" s="9"/>
      <c r="Q52" s="9"/>
      <c r="R52" s="9"/>
      <c r="S52" s="9"/>
      <c r="T52" s="9"/>
      <c r="U52" s="9"/>
    </row>
    <row r="53" spans="3:21" ht="16.5" customHeight="1">
      <c r="C53" s="49"/>
      <c r="D53" s="50"/>
      <c r="E53" s="57"/>
      <c r="F53" s="50"/>
      <c r="G53" s="58"/>
      <c r="H53" s="50"/>
      <c r="I53" s="9"/>
      <c r="J53" s="9"/>
      <c r="K53" s="9"/>
      <c r="L53" s="9"/>
      <c r="N53" s="31"/>
      <c r="O53" s="48"/>
      <c r="P53" s="9"/>
      <c r="Q53" s="9"/>
      <c r="R53" s="9"/>
      <c r="S53" s="9"/>
      <c r="T53" s="9"/>
      <c r="U53" s="9"/>
    </row>
    <row r="54" spans="3:21" ht="16.5" customHeight="1">
      <c r="C54" s="49"/>
      <c r="D54" s="50"/>
      <c r="E54" s="57"/>
      <c r="F54" s="50"/>
      <c r="G54" s="58"/>
      <c r="H54" s="50"/>
      <c r="I54" s="9"/>
      <c r="J54" s="9"/>
      <c r="K54" s="9"/>
      <c r="L54" s="9"/>
      <c r="N54" s="44"/>
      <c r="O54" s="48"/>
      <c r="P54" s="9"/>
      <c r="Q54" s="9"/>
      <c r="R54" s="9"/>
      <c r="S54" s="9"/>
      <c r="T54" s="9"/>
      <c r="U54" s="9"/>
    </row>
    <row r="55" spans="3:21" ht="16.5" customHeight="1">
      <c r="C55" s="49"/>
      <c r="D55" s="50"/>
      <c r="E55" s="57"/>
      <c r="F55" s="50"/>
      <c r="G55" s="58"/>
      <c r="H55" s="50"/>
      <c r="I55" s="9"/>
      <c r="J55" s="9"/>
      <c r="K55" s="9"/>
      <c r="L55" s="9"/>
      <c r="N55" s="44"/>
      <c r="O55" s="48"/>
      <c r="P55" s="9"/>
      <c r="Q55" s="9"/>
      <c r="R55" s="9"/>
      <c r="S55" s="9"/>
      <c r="T55" s="9"/>
      <c r="U55" s="9"/>
    </row>
    <row r="56" spans="3:21" ht="16.5" customHeight="1">
      <c r="C56" s="49"/>
      <c r="D56" s="50"/>
      <c r="E56" s="57"/>
      <c r="F56" s="50"/>
      <c r="G56" s="58"/>
      <c r="H56" s="50"/>
      <c r="I56" s="9"/>
      <c r="J56" s="9"/>
      <c r="K56" s="9"/>
      <c r="L56" s="9"/>
      <c r="N56" s="44"/>
      <c r="O56" s="48"/>
      <c r="P56" s="9"/>
      <c r="Q56" s="9"/>
      <c r="R56" s="9"/>
      <c r="S56" s="9"/>
      <c r="T56" s="9"/>
      <c r="U56" s="9"/>
    </row>
    <row r="57" spans="3:21" ht="16.5" customHeight="1">
      <c r="C57" s="49"/>
      <c r="D57" s="50"/>
      <c r="E57" s="57"/>
      <c r="F57" s="50"/>
      <c r="G57" s="58"/>
      <c r="H57" s="50"/>
      <c r="I57" s="9"/>
      <c r="J57" s="9"/>
      <c r="K57" s="9"/>
      <c r="L57" s="9"/>
      <c r="N57" s="44"/>
      <c r="O57" s="48"/>
      <c r="P57" s="9"/>
      <c r="Q57" s="9"/>
      <c r="R57" s="9"/>
      <c r="S57" s="9"/>
      <c r="T57" s="9"/>
      <c r="U57" s="9"/>
    </row>
    <row r="58" spans="3:21" ht="16.5" customHeight="1">
      <c r="C58" s="49"/>
      <c r="D58" s="50"/>
      <c r="E58" s="57"/>
      <c r="F58" s="50"/>
      <c r="G58" s="58"/>
      <c r="H58" s="50"/>
      <c r="I58" s="9"/>
      <c r="J58" s="9"/>
      <c r="K58" s="9"/>
      <c r="L58" s="9"/>
      <c r="N58" s="46"/>
      <c r="O58" s="9"/>
      <c r="P58" s="9"/>
      <c r="Q58" s="9"/>
      <c r="R58" s="9"/>
      <c r="S58" s="9"/>
      <c r="T58" s="9"/>
      <c r="U58" s="9"/>
    </row>
    <row r="59" spans="3:21" ht="16.5" customHeight="1">
      <c r="C59" s="49"/>
      <c r="D59" s="50"/>
      <c r="E59" s="57"/>
      <c r="F59" s="50"/>
      <c r="G59" s="58"/>
      <c r="H59" s="50"/>
      <c r="I59" s="9"/>
      <c r="J59" s="9"/>
      <c r="K59" s="9"/>
      <c r="L59" s="9"/>
      <c r="N59" s="44"/>
      <c r="O59" s="48"/>
      <c r="P59" s="9"/>
      <c r="Q59" s="9"/>
      <c r="R59" s="9"/>
      <c r="S59" s="9"/>
      <c r="T59" s="9"/>
      <c r="U59" s="9"/>
    </row>
    <row r="60" spans="3:21" ht="16.5" customHeight="1">
      <c r="C60" s="2"/>
      <c r="D60" s="9"/>
      <c r="E60" s="9"/>
      <c r="F60" s="9"/>
      <c r="G60" s="9"/>
      <c r="H60" s="9"/>
      <c r="I60" s="9"/>
      <c r="J60" s="9"/>
      <c r="K60" s="9"/>
      <c r="L60" s="9"/>
      <c r="N60" s="44"/>
      <c r="O60" s="48"/>
      <c r="P60" s="9"/>
      <c r="Q60" s="9"/>
      <c r="R60" s="9"/>
      <c r="S60" s="9"/>
      <c r="T60" s="9"/>
      <c r="U60" s="9"/>
    </row>
    <row r="61" spans="3:21" ht="16.5" customHeight="1">
      <c r="C61" s="2"/>
      <c r="D61" s="9"/>
      <c r="E61" s="9"/>
      <c r="F61" s="9"/>
      <c r="G61" s="9"/>
      <c r="H61" s="9"/>
      <c r="I61" s="9"/>
      <c r="J61" s="9"/>
      <c r="K61" s="9"/>
      <c r="L61" s="9"/>
      <c r="N61" s="44"/>
      <c r="O61" s="48"/>
      <c r="P61" s="9"/>
      <c r="Q61" s="9"/>
      <c r="R61" s="9"/>
      <c r="S61" s="9"/>
      <c r="T61" s="9"/>
      <c r="U61" s="9"/>
    </row>
    <row r="62" spans="3:21" ht="16.5" customHeight="1">
      <c r="C62" s="2"/>
      <c r="D62" s="9"/>
      <c r="E62" s="9"/>
      <c r="F62" s="9"/>
      <c r="G62" s="9"/>
      <c r="H62" s="9"/>
      <c r="I62" s="9"/>
      <c r="J62" s="9"/>
      <c r="K62" s="9"/>
      <c r="L62" s="9"/>
      <c r="N62" s="44"/>
      <c r="O62" s="48"/>
      <c r="P62" s="9"/>
      <c r="Q62" s="9"/>
      <c r="R62" s="9"/>
      <c r="S62" s="9"/>
      <c r="T62" s="9"/>
      <c r="U62" s="9"/>
    </row>
    <row r="63" spans="3:21" ht="16.5" customHeight="1">
      <c r="C63" s="2"/>
      <c r="D63" s="9"/>
      <c r="E63" s="9"/>
      <c r="F63" s="9"/>
      <c r="G63" s="9"/>
      <c r="H63" s="9"/>
      <c r="I63" s="9"/>
      <c r="J63" s="9"/>
      <c r="K63" s="9"/>
      <c r="L63" s="9"/>
      <c r="N63" s="44"/>
      <c r="O63" s="9"/>
      <c r="P63" s="9"/>
      <c r="Q63" s="9"/>
      <c r="R63" s="9"/>
      <c r="S63" s="9"/>
      <c r="T63" s="9"/>
      <c r="U63" s="9"/>
    </row>
    <row r="64" spans="3:21" ht="16.5" customHeight="1">
      <c r="C64" s="2"/>
      <c r="D64" s="9"/>
      <c r="E64" s="9"/>
      <c r="F64" s="9"/>
      <c r="G64" s="9"/>
      <c r="H64" s="9"/>
      <c r="I64" s="9"/>
      <c r="J64" s="9"/>
      <c r="K64" s="9"/>
      <c r="L64" s="9"/>
      <c r="N64" s="44"/>
      <c r="O64" s="48"/>
      <c r="P64" s="9"/>
      <c r="Q64" s="9"/>
      <c r="R64" s="9"/>
      <c r="S64" s="9"/>
      <c r="T64" s="9"/>
      <c r="U64" s="9"/>
    </row>
    <row r="65" spans="2:21" ht="16.5" customHeight="1">
      <c r="C65" s="2"/>
      <c r="D65" s="9"/>
      <c r="E65" s="9"/>
      <c r="F65" s="9"/>
      <c r="G65" s="9"/>
      <c r="H65" s="9"/>
      <c r="I65" s="9"/>
      <c r="J65" s="9"/>
      <c r="K65" s="9"/>
      <c r="L65" s="9"/>
      <c r="N65" s="9"/>
      <c r="O65" s="48"/>
      <c r="P65" s="9"/>
      <c r="Q65" s="9"/>
      <c r="R65" s="9"/>
      <c r="S65" s="9"/>
      <c r="T65" s="9"/>
      <c r="U65" s="9"/>
    </row>
    <row r="66" spans="2:21" ht="16.5" customHeight="1">
      <c r="C66" s="2"/>
      <c r="D66" s="9"/>
      <c r="E66" s="9"/>
      <c r="F66" s="9"/>
      <c r="G66" s="9"/>
      <c r="H66" s="9"/>
      <c r="I66" s="9"/>
      <c r="J66" s="9"/>
      <c r="K66" s="9"/>
      <c r="L66" s="9"/>
      <c r="N66" s="9"/>
      <c r="O66" s="9"/>
      <c r="P66" s="9"/>
      <c r="Q66" s="9"/>
      <c r="R66" s="9"/>
      <c r="S66" s="9"/>
      <c r="T66" s="9"/>
      <c r="U66" s="9"/>
    </row>
    <row r="67" spans="2:21" ht="16.5" customHeight="1">
      <c r="C67" s="2"/>
      <c r="D67" s="2"/>
      <c r="E67" s="2"/>
      <c r="F67" s="2"/>
      <c r="G67" s="2"/>
      <c r="H67" s="2"/>
      <c r="N67" s="9"/>
      <c r="O67" s="9"/>
      <c r="P67" s="9"/>
      <c r="Q67" s="9"/>
      <c r="R67" s="9"/>
      <c r="S67" s="9"/>
      <c r="T67" s="9"/>
      <c r="U67" s="9"/>
    </row>
    <row r="68" spans="2:21" ht="16.5" customHeight="1">
      <c r="C68" s="2"/>
      <c r="D68" s="2"/>
      <c r="E68" s="2"/>
      <c r="F68" s="2"/>
      <c r="G68" s="2"/>
      <c r="H68" s="2"/>
      <c r="N68" s="9"/>
      <c r="O68" s="9"/>
      <c r="P68" s="9"/>
      <c r="Q68" s="9"/>
      <c r="R68" s="9"/>
      <c r="S68" s="9"/>
      <c r="T68" s="9"/>
      <c r="U68" s="9"/>
    </row>
    <row r="69" spans="2:21" ht="16.5" customHeight="1">
      <c r="C69" s="2"/>
      <c r="D69" s="2"/>
      <c r="E69" s="2"/>
      <c r="F69" s="2"/>
      <c r="G69" s="2"/>
      <c r="H69" s="2"/>
      <c r="N69" s="9"/>
      <c r="O69" s="9"/>
      <c r="P69" s="9"/>
      <c r="Q69" s="9"/>
      <c r="R69" s="9"/>
      <c r="S69" s="9"/>
      <c r="T69" s="9"/>
      <c r="U69" s="9"/>
    </row>
    <row r="70" spans="2:21" ht="16.5" customHeight="1">
      <c r="C70" s="2"/>
      <c r="D70" s="2"/>
      <c r="E70" s="2"/>
      <c r="F70" s="2"/>
      <c r="G70" s="2"/>
      <c r="H70" s="2"/>
      <c r="N70" s="9"/>
      <c r="O70" s="9"/>
      <c r="P70" s="9"/>
      <c r="Q70" s="9"/>
      <c r="R70" s="9"/>
      <c r="S70" s="9"/>
      <c r="T70" s="9"/>
      <c r="U70" s="9"/>
    </row>
    <row r="71" spans="2:21" ht="16.5" customHeight="1">
      <c r="C71" s="2"/>
      <c r="D71" s="2"/>
      <c r="E71" s="2"/>
      <c r="F71" s="2"/>
      <c r="G71" s="2"/>
      <c r="H71" s="2"/>
      <c r="N71" s="9"/>
      <c r="O71" s="9"/>
      <c r="P71" s="9"/>
      <c r="Q71" s="9"/>
      <c r="R71" s="9"/>
      <c r="S71" s="9"/>
      <c r="T71" s="9"/>
      <c r="U71" s="9"/>
    </row>
    <row r="72" spans="2:21" ht="16.5" customHeight="1">
      <c r="C72" s="2"/>
      <c r="D72" s="2"/>
      <c r="E72" s="2"/>
      <c r="F72" s="2"/>
      <c r="G72" s="2"/>
      <c r="H72" s="2"/>
      <c r="N72" s="9"/>
      <c r="O72" s="9"/>
      <c r="P72" s="9"/>
      <c r="Q72" s="9"/>
      <c r="R72" s="9"/>
      <c r="S72" s="9"/>
      <c r="T72" s="9"/>
      <c r="U72" s="9"/>
    </row>
    <row r="73" spans="2:21" ht="16.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6.5" customHeight="1">
      <c r="B74" s="9"/>
      <c r="C74" s="59"/>
      <c r="D74" s="59"/>
      <c r="E74" s="59"/>
      <c r="F74" s="59"/>
      <c r="G74" s="59"/>
      <c r="H74" s="5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6.5" customHeight="1">
      <c r="B75" s="9"/>
      <c r="C75" s="59"/>
      <c r="D75" s="59"/>
      <c r="E75" s="59"/>
      <c r="F75" s="59"/>
      <c r="G75" s="59"/>
      <c r="H75" s="5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6.5" customHeight="1">
      <c r="B76" s="9"/>
      <c r="C76" s="59"/>
      <c r="D76" s="59"/>
      <c r="E76" s="59"/>
      <c r="F76" s="59"/>
      <c r="G76" s="59"/>
      <c r="H76" s="5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6.5" customHeight="1">
      <c r="B77" s="9"/>
      <c r="C77" s="59"/>
      <c r="D77" s="59"/>
      <c r="E77" s="59"/>
      <c r="F77" s="59"/>
      <c r="G77" s="59"/>
      <c r="H77" s="5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6.5" customHeight="1">
      <c r="B78" s="9"/>
      <c r="C78" s="59"/>
      <c r="D78" s="59"/>
      <c r="E78" s="59"/>
      <c r="F78" s="59"/>
      <c r="G78" s="59"/>
      <c r="H78" s="5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6.5" customHeight="1">
      <c r="B79" s="9"/>
      <c r="C79" s="59"/>
      <c r="D79" s="59"/>
      <c r="E79" s="59"/>
      <c r="F79" s="59"/>
      <c r="G79" s="59"/>
      <c r="H79" s="5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6.5" customHeight="1">
      <c r="B80" s="9"/>
      <c r="C80" s="59"/>
      <c r="D80" s="59"/>
      <c r="E80" s="59"/>
      <c r="F80" s="59"/>
      <c r="G80" s="59"/>
      <c r="H80" s="5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6.5" customHeight="1">
      <c r="B81" s="412"/>
      <c r="C81" s="34"/>
      <c r="D81" s="34"/>
      <c r="E81" s="34"/>
      <c r="F81" s="34"/>
      <c r="G81" s="34"/>
      <c r="H81" s="34"/>
      <c r="I81" s="34"/>
      <c r="J81" s="34"/>
      <c r="K81" s="326"/>
      <c r="L81" s="34"/>
      <c r="M81" s="9"/>
      <c r="N81" s="9"/>
      <c r="O81" s="413"/>
      <c r="P81" s="413"/>
      <c r="Q81" s="413"/>
      <c r="R81" s="413"/>
      <c r="S81" s="413"/>
      <c r="T81" s="9"/>
      <c r="U81" s="9"/>
    </row>
    <row r="82" spans="2:21" ht="16.5" customHeight="1">
      <c r="B82" s="412"/>
      <c r="C82" s="34"/>
      <c r="D82" s="34"/>
      <c r="E82" s="34"/>
      <c r="F82" s="34"/>
      <c r="G82" s="34"/>
      <c r="H82" s="34"/>
      <c r="I82" s="34"/>
      <c r="J82" s="34"/>
      <c r="K82" s="326"/>
      <c r="L82" s="34"/>
      <c r="M82" s="9"/>
      <c r="N82" s="9"/>
      <c r="O82" s="53"/>
      <c r="P82" s="53"/>
      <c r="Q82" s="9"/>
      <c r="R82" s="9"/>
      <c r="S82" s="9"/>
      <c r="T82" s="9"/>
      <c r="U82" s="9"/>
    </row>
    <row r="83" spans="2:21" ht="16.5" customHeight="1">
      <c r="B83" s="60"/>
      <c r="C83" s="60"/>
      <c r="D83" s="60"/>
      <c r="E83" s="60"/>
      <c r="F83" s="60"/>
      <c r="G83" s="60"/>
      <c r="H83" s="60"/>
      <c r="I83" s="9"/>
      <c r="J83" s="9"/>
      <c r="K83" s="9"/>
      <c r="L83" s="9"/>
      <c r="M83" s="9"/>
      <c r="N83" s="49"/>
      <c r="O83" s="50"/>
      <c r="P83" s="50"/>
      <c r="Q83" s="9"/>
      <c r="R83" s="9"/>
      <c r="S83" s="9"/>
      <c r="T83" s="9"/>
      <c r="U83" s="9"/>
    </row>
    <row r="84" spans="2:21" ht="16.5" customHeight="1">
      <c r="B84" s="5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9"/>
      <c r="N84" s="49"/>
      <c r="O84" s="50"/>
      <c r="P84" s="50"/>
      <c r="Q84" s="9"/>
      <c r="R84" s="9"/>
      <c r="S84" s="9"/>
      <c r="T84" s="9"/>
      <c r="U84" s="9"/>
    </row>
    <row r="85" spans="2:21" ht="16.5" customHeight="1">
      <c r="B85" s="5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9"/>
      <c r="N85" s="49"/>
      <c r="O85" s="50"/>
      <c r="P85" s="50"/>
      <c r="Q85" s="9"/>
      <c r="R85" s="9"/>
      <c r="S85" s="9"/>
      <c r="T85" s="9"/>
      <c r="U85" s="9"/>
    </row>
    <row r="86" spans="2:21" ht="16.5" customHeight="1">
      <c r="B86" s="4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9"/>
      <c r="N86" s="49"/>
      <c r="O86" s="50"/>
      <c r="P86" s="50"/>
      <c r="Q86" s="9"/>
      <c r="R86" s="9"/>
      <c r="S86" s="9"/>
      <c r="T86" s="9"/>
      <c r="U86" s="9"/>
    </row>
    <row r="87" spans="2:21" ht="16.5" customHeight="1">
      <c r="B87" s="44"/>
      <c r="C87" s="54"/>
      <c r="D87" s="54"/>
      <c r="E87" s="54"/>
      <c r="F87" s="54"/>
      <c r="G87" s="54"/>
      <c r="H87" s="54"/>
      <c r="I87" s="63"/>
      <c r="J87" s="63"/>
      <c r="K87" s="63"/>
      <c r="L87" s="63"/>
      <c r="M87" s="9"/>
      <c r="N87" s="49"/>
      <c r="O87" s="50"/>
      <c r="P87" s="50"/>
      <c r="Q87" s="9"/>
      <c r="R87" s="9"/>
      <c r="S87" s="9"/>
      <c r="T87" s="9"/>
      <c r="U87" s="9"/>
    </row>
    <row r="88" spans="2:21" ht="16.5" customHeight="1">
      <c r="B88" s="31"/>
      <c r="C88" s="54"/>
      <c r="D88" s="54"/>
      <c r="E88" s="54"/>
      <c r="F88" s="54"/>
      <c r="G88" s="54"/>
      <c r="H88" s="54"/>
      <c r="I88" s="63"/>
      <c r="J88" s="63"/>
      <c r="K88" s="63"/>
      <c r="L88" s="63"/>
      <c r="M88" s="9"/>
      <c r="N88" s="49"/>
      <c r="O88" s="50"/>
      <c r="P88" s="50"/>
      <c r="Q88" s="9"/>
      <c r="R88" s="9"/>
      <c r="S88" s="9"/>
      <c r="T88" s="9"/>
      <c r="U88" s="9"/>
    </row>
    <row r="89" spans="2:21" ht="16.5" customHeight="1">
      <c r="B89" s="31"/>
      <c r="C89" s="54"/>
      <c r="D89" s="54"/>
      <c r="E89" s="54"/>
      <c r="F89" s="54"/>
      <c r="G89" s="54"/>
      <c r="H89" s="54"/>
      <c r="I89" s="63"/>
      <c r="J89" s="63"/>
      <c r="K89" s="63"/>
      <c r="L89" s="63"/>
      <c r="M89" s="9"/>
      <c r="N89" s="49"/>
      <c r="O89" s="50"/>
      <c r="P89" s="50"/>
      <c r="Q89" s="9"/>
      <c r="R89" s="9"/>
      <c r="S89" s="9"/>
      <c r="T89" s="9"/>
      <c r="U89" s="9"/>
    </row>
    <row r="90" spans="2:21" ht="16.5" customHeight="1">
      <c r="B90" s="45"/>
      <c r="C90" s="54"/>
      <c r="D90" s="54"/>
      <c r="E90" s="54"/>
      <c r="F90" s="54"/>
      <c r="G90" s="54"/>
      <c r="H90" s="54"/>
      <c r="I90" s="63"/>
      <c r="J90" s="63"/>
      <c r="K90" s="63"/>
      <c r="L90" s="63"/>
      <c r="M90" s="9"/>
      <c r="N90" s="49"/>
      <c r="O90" s="50"/>
      <c r="P90" s="50"/>
      <c r="Q90" s="9"/>
      <c r="R90" s="9"/>
      <c r="S90" s="9"/>
      <c r="T90" s="9"/>
      <c r="U90" s="9"/>
    </row>
    <row r="91" spans="2:21" ht="16.5" customHeight="1">
      <c r="B91" s="47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9"/>
      <c r="N91" s="49"/>
      <c r="O91" s="50"/>
      <c r="P91" s="50"/>
      <c r="Q91" s="9"/>
      <c r="R91" s="9"/>
      <c r="S91" s="9"/>
      <c r="T91" s="9"/>
      <c r="U91" s="9"/>
    </row>
    <row r="92" spans="2:21" ht="16.5" customHeight="1">
      <c r="B92" s="31"/>
      <c r="C92" s="54"/>
      <c r="D92" s="54"/>
      <c r="E92" s="54"/>
      <c r="F92" s="54"/>
      <c r="G92" s="54"/>
      <c r="H92" s="54"/>
      <c r="I92" s="63"/>
      <c r="J92" s="63"/>
      <c r="K92" s="63"/>
      <c r="L92" s="63"/>
      <c r="M92" s="9"/>
      <c r="N92" s="49"/>
      <c r="O92" s="50"/>
      <c r="P92" s="50"/>
      <c r="Q92" s="9"/>
      <c r="R92" s="9"/>
      <c r="S92" s="9"/>
      <c r="T92" s="9"/>
      <c r="U92" s="9"/>
    </row>
    <row r="93" spans="2:21" ht="16.5" customHeight="1">
      <c r="B93" s="44"/>
      <c r="C93" s="54"/>
      <c r="D93" s="54"/>
      <c r="E93" s="54"/>
      <c r="F93" s="54"/>
      <c r="G93" s="54"/>
      <c r="H93" s="54"/>
      <c r="I93" s="63"/>
      <c r="J93" s="63"/>
      <c r="K93" s="63"/>
      <c r="L93" s="63"/>
      <c r="M93" s="9"/>
      <c r="N93" s="49"/>
      <c r="O93" s="50"/>
      <c r="P93" s="50"/>
      <c r="Q93" s="9"/>
      <c r="R93" s="9"/>
      <c r="S93" s="9"/>
      <c r="T93" s="9"/>
      <c r="U93" s="9"/>
    </row>
    <row r="94" spans="2:21" ht="16.5" customHeight="1">
      <c r="B94" s="44"/>
      <c r="C94" s="54"/>
      <c r="D94" s="54"/>
      <c r="E94" s="54"/>
      <c r="F94" s="54"/>
      <c r="G94" s="54"/>
      <c r="H94" s="54"/>
      <c r="I94" s="63"/>
      <c r="J94" s="63"/>
      <c r="K94" s="63"/>
      <c r="L94" s="63"/>
      <c r="M94" s="9"/>
      <c r="N94" s="49"/>
      <c r="O94" s="50"/>
      <c r="P94" s="50"/>
      <c r="Q94" s="9"/>
      <c r="R94" s="9"/>
      <c r="S94" s="9"/>
      <c r="T94" s="9"/>
      <c r="U94" s="9"/>
    </row>
    <row r="95" spans="2:21" ht="18" customHeight="1">
      <c r="B95" s="44"/>
      <c r="C95" s="54"/>
      <c r="D95" s="54"/>
      <c r="E95" s="54"/>
      <c r="F95" s="54"/>
      <c r="G95" s="54"/>
      <c r="H95" s="54"/>
      <c r="I95" s="63"/>
      <c r="J95" s="63"/>
      <c r="K95" s="63"/>
      <c r="L95" s="63"/>
      <c r="M95" s="9"/>
      <c r="N95" s="49"/>
      <c r="O95" s="50"/>
      <c r="P95" s="50"/>
      <c r="Q95" s="9"/>
      <c r="R95" s="9"/>
      <c r="S95" s="9"/>
      <c r="T95" s="9"/>
      <c r="U95" s="9"/>
    </row>
    <row r="96" spans="2:21" ht="16.5" customHeight="1">
      <c r="B96" s="44"/>
      <c r="C96" s="54"/>
      <c r="D96" s="54"/>
      <c r="E96" s="54"/>
      <c r="F96" s="54"/>
      <c r="G96" s="54"/>
      <c r="H96" s="54"/>
      <c r="I96" s="63"/>
      <c r="J96" s="63"/>
      <c r="K96" s="63"/>
      <c r="L96" s="63"/>
      <c r="M96" s="9"/>
      <c r="N96" s="49"/>
      <c r="O96" s="50"/>
      <c r="P96" s="50"/>
      <c r="Q96" s="9"/>
      <c r="R96" s="9"/>
      <c r="S96" s="9"/>
      <c r="T96" s="9"/>
      <c r="U96" s="9"/>
    </row>
    <row r="97" spans="2:21" ht="16.5" customHeight="1">
      <c r="B97" s="44"/>
      <c r="C97" s="54"/>
      <c r="D97" s="54"/>
      <c r="E97" s="54"/>
      <c r="F97" s="54"/>
      <c r="G97" s="54"/>
      <c r="H97" s="54"/>
      <c r="I97" s="63"/>
      <c r="J97" s="63"/>
      <c r="K97" s="63"/>
      <c r="L97" s="63"/>
      <c r="M97" s="9"/>
      <c r="N97" s="49"/>
      <c r="O97" s="50"/>
      <c r="P97" s="50"/>
      <c r="Q97" s="9"/>
      <c r="R97" s="9"/>
      <c r="S97" s="9"/>
      <c r="T97" s="9"/>
      <c r="U97" s="9"/>
    </row>
    <row r="98" spans="2:21" ht="16.5" customHeight="1">
      <c r="B98" s="44"/>
      <c r="C98" s="54"/>
      <c r="D98" s="54"/>
      <c r="E98" s="54"/>
      <c r="F98" s="54"/>
      <c r="G98" s="54"/>
      <c r="H98" s="54"/>
      <c r="I98" s="63"/>
      <c r="J98" s="63"/>
      <c r="K98" s="63"/>
      <c r="L98" s="63"/>
      <c r="M98" s="9"/>
      <c r="N98" s="49"/>
      <c r="O98" s="50"/>
      <c r="P98" s="50"/>
      <c r="Q98" s="9"/>
      <c r="R98" s="9"/>
      <c r="S98" s="9"/>
      <c r="T98" s="9"/>
      <c r="U98" s="9"/>
    </row>
    <row r="99" spans="2:21" ht="16.5" customHeight="1">
      <c r="B99" s="44"/>
      <c r="C99" s="54"/>
      <c r="D99" s="54"/>
      <c r="E99" s="54"/>
      <c r="F99" s="54"/>
      <c r="G99" s="54"/>
      <c r="H99" s="54"/>
      <c r="I99" s="63"/>
      <c r="J99" s="63"/>
      <c r="K99" s="63"/>
      <c r="L99" s="63"/>
      <c r="M99" s="9"/>
      <c r="N99" s="49"/>
      <c r="O99" s="50"/>
      <c r="P99" s="50"/>
      <c r="Q99" s="9"/>
      <c r="R99" s="9"/>
      <c r="S99" s="9"/>
      <c r="T99" s="9"/>
      <c r="U99" s="9"/>
    </row>
    <row r="100" spans="2:21" ht="16.5" customHeight="1">
      <c r="B100" s="44"/>
      <c r="C100" s="54"/>
      <c r="D100" s="54"/>
      <c r="E100" s="54"/>
      <c r="F100" s="54"/>
      <c r="G100" s="54"/>
      <c r="H100" s="54"/>
      <c r="I100" s="63"/>
      <c r="J100" s="63"/>
      <c r="K100" s="63"/>
      <c r="L100" s="63"/>
      <c r="M100" s="9"/>
      <c r="N100" s="9"/>
      <c r="O100" s="9"/>
      <c r="P100" s="9"/>
      <c r="Q100" s="9"/>
      <c r="R100" s="9"/>
      <c r="S100" s="9"/>
      <c r="T100" s="9"/>
      <c r="U100" s="9"/>
    </row>
    <row r="101" spans="2:21" ht="16.5" customHeight="1">
      <c r="B101" s="4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9"/>
      <c r="N101" s="9"/>
      <c r="O101" s="9"/>
      <c r="P101" s="9"/>
      <c r="Q101" s="9"/>
      <c r="R101" s="9"/>
      <c r="S101" s="9"/>
      <c r="T101" s="9"/>
      <c r="U101" s="9"/>
    </row>
    <row r="102" spans="2:21" ht="16.5" customHeight="1">
      <c r="B102" s="5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9"/>
      <c r="N102" s="9"/>
      <c r="O102" s="48"/>
      <c r="P102" s="9"/>
      <c r="Q102" s="9"/>
      <c r="R102" s="9"/>
      <c r="S102" s="9"/>
      <c r="T102" s="9"/>
      <c r="U102" s="9"/>
    </row>
    <row r="103" spans="2:21" ht="16.5" customHeight="1">
      <c r="B103" s="4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9"/>
      <c r="N103" s="9"/>
      <c r="O103" s="9"/>
      <c r="P103" s="9"/>
      <c r="Q103" s="9"/>
      <c r="R103" s="9"/>
      <c r="S103" s="9"/>
      <c r="T103" s="9"/>
      <c r="U103" s="9"/>
    </row>
    <row r="104" spans="2:21" ht="16.5" customHeight="1">
      <c r="B104" s="5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9"/>
      <c r="N104" s="9"/>
      <c r="O104" s="9"/>
      <c r="P104" s="9"/>
      <c r="Q104" s="9"/>
      <c r="R104" s="9"/>
      <c r="S104" s="9"/>
      <c r="T104" s="9"/>
      <c r="U104" s="9"/>
    </row>
    <row r="105" spans="2:21" ht="16.5" customHeight="1">
      <c r="B105" s="9"/>
      <c r="C105" s="59"/>
      <c r="D105" s="59"/>
      <c r="E105" s="59"/>
      <c r="F105" s="59"/>
      <c r="G105" s="59"/>
      <c r="H105" s="5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2:21" ht="16.5" customHeight="1">
      <c r="B106" s="9"/>
      <c r="C106" s="59"/>
      <c r="D106" s="59"/>
      <c r="E106" s="59"/>
      <c r="F106" s="59"/>
      <c r="G106" s="59"/>
      <c r="H106" s="5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ht="16.5" customHeight="1">
      <c r="B107" s="9"/>
      <c r="C107" s="59"/>
      <c r="D107" s="59"/>
      <c r="E107" s="59"/>
      <c r="F107" s="59"/>
      <c r="G107" s="59"/>
      <c r="H107" s="5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ht="16.5" customHeight="1">
      <c r="B108" s="9"/>
      <c r="C108" s="59"/>
      <c r="D108" s="59"/>
      <c r="E108" s="59"/>
      <c r="F108" s="59"/>
      <c r="G108" s="59"/>
      <c r="H108" s="5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2:21" ht="16.5" customHeight="1">
      <c r="B109" s="9"/>
      <c r="C109" s="59"/>
      <c r="D109" s="59"/>
      <c r="E109" s="59"/>
      <c r="F109" s="59"/>
      <c r="G109" s="59"/>
      <c r="H109" s="5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2:21" ht="16.5" customHeight="1">
      <c r="N110" s="9"/>
      <c r="O110" s="9"/>
      <c r="P110" s="9"/>
      <c r="Q110" s="9"/>
      <c r="R110" s="9"/>
      <c r="S110" s="9"/>
      <c r="T110" s="9"/>
      <c r="U110" s="9"/>
    </row>
    <row r="111" spans="2:21" ht="16.5" customHeight="1">
      <c r="N111" s="9"/>
      <c r="O111" s="9"/>
      <c r="P111" s="9"/>
      <c r="Q111" s="9"/>
      <c r="R111" s="9"/>
      <c r="S111" s="9"/>
      <c r="T111" s="9"/>
      <c r="U111" s="9"/>
    </row>
    <row r="112" spans="2:21" ht="16.5" customHeight="1">
      <c r="N112" s="9"/>
      <c r="O112" s="9"/>
      <c r="P112" s="9"/>
      <c r="Q112" s="9"/>
      <c r="R112" s="9"/>
      <c r="S112" s="9"/>
      <c r="T112" s="9"/>
      <c r="U112" s="9"/>
    </row>
  </sheetData>
  <mergeCells count="3">
    <mergeCell ref="B5:B6"/>
    <mergeCell ref="B81:B82"/>
    <mergeCell ref="O81:S81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  <ignoredErrors>
    <ignoredError sqref="L9 L15 J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"/>
  <sheetViews>
    <sheetView showGridLines="0" workbookViewId="0">
      <selection activeCell="B38" sqref="B38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27"/>
  <sheetViews>
    <sheetView showGridLines="0" workbookViewId="0">
      <selection activeCell="K5" sqref="K5:K14"/>
    </sheetView>
  </sheetViews>
  <sheetFormatPr defaultRowHeight="12.75"/>
  <cols>
    <col min="1" max="1" width="4.7109375" style="70" customWidth="1"/>
    <col min="2" max="2" width="9.140625" style="70"/>
    <col min="3" max="3" width="12.28515625" style="70" customWidth="1"/>
    <col min="4" max="4" width="14.7109375" style="70" customWidth="1"/>
    <col min="5" max="5" width="12.28515625" style="70" customWidth="1"/>
    <col min="6" max="6" width="16.42578125" style="70" customWidth="1"/>
    <col min="7" max="7" width="16.5703125" style="70" customWidth="1"/>
    <col min="8" max="8" width="16" style="70" customWidth="1"/>
    <col min="9" max="9" width="17.5703125" style="70" customWidth="1"/>
    <col min="10" max="11" width="13.140625" style="70" customWidth="1"/>
    <col min="12" max="16384" width="9.140625" style="70"/>
  </cols>
  <sheetData>
    <row r="2" spans="2:27" ht="15.75" customHeight="1" thickBot="1">
      <c r="B2" s="380" t="s">
        <v>174</v>
      </c>
      <c r="C2" s="380"/>
      <c r="D2" s="380"/>
      <c r="E2" s="380"/>
      <c r="F2" s="380"/>
      <c r="G2" s="380"/>
      <c r="H2" s="380"/>
      <c r="I2" s="380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2:27" ht="13.5" customHeight="1" thickTop="1" thickBot="1">
      <c r="C3" s="72"/>
      <c r="D3" s="72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2:27" ht="45" customHeight="1" thickBot="1">
      <c r="B4" s="73" t="s">
        <v>10</v>
      </c>
      <c r="C4" s="74" t="s">
        <v>182</v>
      </c>
      <c r="D4" s="74" t="s">
        <v>183</v>
      </c>
      <c r="E4" s="74" t="s">
        <v>21</v>
      </c>
      <c r="F4" s="74" t="s">
        <v>29</v>
      </c>
      <c r="G4" s="74" t="s">
        <v>18</v>
      </c>
      <c r="H4" s="74" t="s">
        <v>83</v>
      </c>
      <c r="I4" s="74" t="s">
        <v>82</v>
      </c>
      <c r="J4" s="74" t="s">
        <v>203</v>
      </c>
      <c r="K4" s="75" t="s">
        <v>204</v>
      </c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2:27" ht="15.75" customHeight="1">
      <c r="B5" s="77">
        <v>2002</v>
      </c>
      <c r="C5" s="337">
        <f>'tab1'!E5</f>
        <v>26.756050051030151</v>
      </c>
      <c r="D5" s="78">
        <v>1477.8217690000001</v>
      </c>
      <c r="E5" s="79">
        <v>1.8105058818517206</v>
      </c>
      <c r="F5" s="80" t="s">
        <v>19</v>
      </c>
      <c r="G5" s="80" t="s">
        <v>19</v>
      </c>
      <c r="H5" s="81">
        <v>100</v>
      </c>
      <c r="I5" s="82">
        <v>100</v>
      </c>
      <c r="J5" s="381">
        <f>(((H14/$H$5)^(1/9))-1)*100</f>
        <v>5.2925578159794595</v>
      </c>
      <c r="K5" s="384">
        <f>(((I14/$I$5)^(1/9))-1)*100</f>
        <v>3.8710547198993916</v>
      </c>
      <c r="L5" s="83"/>
      <c r="M5" s="327"/>
      <c r="N5" s="327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2:27" ht="15.75" customHeight="1">
      <c r="B6" s="84">
        <v>2003</v>
      </c>
      <c r="C6" s="338">
        <f>'tab1'!E6</f>
        <v>31.063717122584688</v>
      </c>
      <c r="D6" s="85">
        <v>1699.9476940000002</v>
      </c>
      <c r="E6" s="86">
        <v>1.8273337016323918</v>
      </c>
      <c r="F6" s="87">
        <v>1.5073455255356416</v>
      </c>
      <c r="G6" s="88">
        <v>1.1466356332987537</v>
      </c>
      <c r="H6" s="89">
        <f>H5*(1+F6/100)</f>
        <v>101.50734552553564</v>
      </c>
      <c r="I6" s="89">
        <f>I5*(1+G6/100)</f>
        <v>101.14663563329876</v>
      </c>
      <c r="J6" s="382"/>
      <c r="K6" s="385"/>
      <c r="L6" s="83"/>
      <c r="M6" s="327"/>
      <c r="N6" s="327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2:27" ht="15.75" customHeight="1">
      <c r="B7" s="84">
        <v>2004</v>
      </c>
      <c r="C7" s="338">
        <f>'tab1'!E7</f>
        <v>40.217397436721804</v>
      </c>
      <c r="D7" s="85">
        <v>1941.4983580000003</v>
      </c>
      <c r="E7" s="86">
        <v>2.0714618310649016</v>
      </c>
      <c r="F7" s="87">
        <v>5.7745808060277515</v>
      </c>
      <c r="G7" s="88">
        <v>5.6562508563866354</v>
      </c>
      <c r="H7" s="89">
        <f t="shared" ref="H7:H14" si="0">H6*(1+F7/100)</f>
        <v>107.36896921696149</v>
      </c>
      <c r="I7" s="89">
        <f t="shared" ref="I7:I14" si="1">I6*(1+G7/100)</f>
        <v>106.86774307751348</v>
      </c>
      <c r="J7" s="382"/>
      <c r="K7" s="385"/>
      <c r="L7" s="83"/>
      <c r="M7" s="327"/>
      <c r="N7" s="327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2:27" ht="15.75" customHeight="1">
      <c r="B8" s="84">
        <v>2005</v>
      </c>
      <c r="C8" s="338">
        <f>'tab1'!E8</f>
        <v>47.222578871141259</v>
      </c>
      <c r="D8" s="85">
        <v>2147.2392920000002</v>
      </c>
      <c r="E8" s="86">
        <v>2.1992229299770685</v>
      </c>
      <c r="F8" s="87">
        <v>4.2891682263849429</v>
      </c>
      <c r="G8" s="88">
        <v>3.1596545908590068</v>
      </c>
      <c r="H8" s="89">
        <f t="shared" si="0"/>
        <v>111.97420492961243</v>
      </c>
      <c r="I8" s="89">
        <f t="shared" si="1"/>
        <v>110.24439462780954</v>
      </c>
      <c r="J8" s="382"/>
      <c r="K8" s="385"/>
      <c r="L8" s="83"/>
      <c r="M8" s="327"/>
      <c r="N8" s="327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2:27" ht="15.75" customHeight="1">
      <c r="B9" s="91">
        <v>2006</v>
      </c>
      <c r="C9" s="338">
        <f>'tab1'!E9</f>
        <v>52.777543943335509</v>
      </c>
      <c r="D9" s="85">
        <v>2369.4835461749994</v>
      </c>
      <c r="E9" s="92">
        <v>2.2273859646982155</v>
      </c>
      <c r="F9" s="87">
        <v>7.6952444486733107</v>
      </c>
      <c r="G9" s="89">
        <v>3.9570209206100326</v>
      </c>
      <c r="H9" s="89">
        <f t="shared" si="0"/>
        <v>120.5908937184045</v>
      </c>
      <c r="I9" s="89">
        <f t="shared" si="1"/>
        <v>114.60678838703184</v>
      </c>
      <c r="J9" s="382"/>
      <c r="K9" s="385"/>
      <c r="L9" s="83"/>
      <c r="M9" s="327"/>
      <c r="N9" s="327"/>
    </row>
    <row r="10" spans="2:27" ht="15.75" customHeight="1">
      <c r="B10" s="91">
        <v>2007</v>
      </c>
      <c r="C10" s="338">
        <f>'tab1'!E10</f>
        <v>60.339817272546853</v>
      </c>
      <c r="D10" s="85">
        <v>2661.3445250000004</v>
      </c>
      <c r="E10" s="92">
        <v>2.2672681686166438</v>
      </c>
      <c r="F10" s="87">
        <v>7.8424462960547281</v>
      </c>
      <c r="G10" s="89">
        <v>6.0914309389486165</v>
      </c>
      <c r="H10" s="89">
        <f t="shared" si="0"/>
        <v>130.04816979620281</v>
      </c>
      <c r="I10" s="89">
        <f t="shared" si="1"/>
        <v>121.58798175297487</v>
      </c>
      <c r="J10" s="382"/>
      <c r="K10" s="385"/>
      <c r="L10" s="83"/>
      <c r="M10" s="327"/>
      <c r="N10" s="327"/>
    </row>
    <row r="11" spans="2:27" ht="15.75" customHeight="1">
      <c r="B11" s="91">
        <v>2008</v>
      </c>
      <c r="C11" s="338">
        <f>'tab1'!E11</f>
        <v>69.870221683225111</v>
      </c>
      <c r="D11" s="85">
        <v>3032.2034904109173</v>
      </c>
      <c r="E11" s="92">
        <v>2.304529833211435</v>
      </c>
      <c r="F11" s="87">
        <v>7.8</v>
      </c>
      <c r="G11" s="89">
        <v>5.2</v>
      </c>
      <c r="H11" s="89">
        <f t="shared" si="0"/>
        <v>140.19192704030664</v>
      </c>
      <c r="I11" s="89">
        <f t="shared" si="1"/>
        <v>127.91055680412957</v>
      </c>
      <c r="J11" s="382"/>
      <c r="K11" s="385"/>
      <c r="L11" s="83"/>
      <c r="M11" s="327"/>
      <c r="N11" s="327"/>
    </row>
    <row r="12" spans="2:27" ht="15.75" customHeight="1">
      <c r="B12" s="93">
        <v>2009</v>
      </c>
      <c r="C12" s="338">
        <f>'tab1'!E12</f>
        <v>66.763012315157042</v>
      </c>
      <c r="D12" s="94">
        <v>3239.4040529999997</v>
      </c>
      <c r="E12" s="95">
        <v>2.0609658820834058</v>
      </c>
      <c r="F12" s="96">
        <v>-6.7312598761990197</v>
      </c>
      <c r="G12" s="97">
        <v>-0.32974338439147877</v>
      </c>
      <c r="H12" s="89">
        <f t="shared" si="0"/>
        <v>130.75524410577228</v>
      </c>
      <c r="I12" s="89">
        <f t="shared" si="1"/>
        <v>127.48878020512964</v>
      </c>
      <c r="J12" s="382"/>
      <c r="K12" s="385"/>
      <c r="L12" s="83"/>
      <c r="M12" s="327"/>
      <c r="N12" s="327"/>
    </row>
    <row r="13" spans="2:27" ht="15.75" customHeight="1">
      <c r="B13" s="93">
        <v>2010</v>
      </c>
      <c r="C13" s="338">
        <f>'tab1'!E13</f>
        <v>82.122</v>
      </c>
      <c r="D13" s="94">
        <v>3770.0848719999999</v>
      </c>
      <c r="E13" s="95">
        <f>(C13/D13)*100</f>
        <v>2.178253349411599</v>
      </c>
      <c r="F13" s="96">
        <f>'tab1'!F13</f>
        <v>13.8</v>
      </c>
      <c r="G13" s="97">
        <v>7.5</v>
      </c>
      <c r="H13" s="89">
        <f t="shared" si="0"/>
        <v>148.79946779236883</v>
      </c>
      <c r="I13" s="89">
        <f t="shared" si="1"/>
        <v>137.05043872051436</v>
      </c>
      <c r="J13" s="382"/>
      <c r="K13" s="385"/>
      <c r="L13" s="83"/>
      <c r="M13" s="327"/>
      <c r="N13" s="327"/>
    </row>
    <row r="14" spans="2:27" ht="15.75" customHeight="1" thickBot="1">
      <c r="B14" s="98">
        <v>2011</v>
      </c>
      <c r="C14" s="339">
        <f>'tab1'!E14</f>
        <v>97.693458228387726</v>
      </c>
      <c r="D14" s="99">
        <v>4143.0133379999997</v>
      </c>
      <c r="E14" s="100">
        <f>(C14/D14)*100</f>
        <v>2.3580290541750539</v>
      </c>
      <c r="F14" s="101">
        <v>6.9</v>
      </c>
      <c r="G14" s="102">
        <v>2.7</v>
      </c>
      <c r="H14" s="102">
        <f t="shared" si="0"/>
        <v>159.06663107004226</v>
      </c>
      <c r="I14" s="102">
        <f t="shared" si="1"/>
        <v>140.75080056596823</v>
      </c>
      <c r="J14" s="383"/>
      <c r="K14" s="386"/>
      <c r="L14" s="83"/>
      <c r="M14" s="368"/>
      <c r="N14" s="327"/>
    </row>
    <row r="15" spans="2:27" ht="15.75" customHeight="1">
      <c r="B15" s="70" t="s">
        <v>200</v>
      </c>
      <c r="C15" s="103"/>
      <c r="D15" s="104"/>
      <c r="E15" s="105"/>
      <c r="F15" s="106"/>
      <c r="G15" s="107"/>
      <c r="J15" s="107"/>
      <c r="K15" s="107"/>
    </row>
    <row r="16" spans="2:27" ht="15.75" customHeight="1">
      <c r="B16" s="108" t="s">
        <v>164</v>
      </c>
      <c r="H16" s="109"/>
      <c r="I16" s="110"/>
    </row>
    <row r="18" spans="5:11">
      <c r="E18" s="111"/>
      <c r="F18" s="112"/>
      <c r="G18" s="112"/>
    </row>
    <row r="27" spans="5:11">
      <c r="K27" s="109"/>
    </row>
  </sheetData>
  <mergeCells count="3">
    <mergeCell ref="B2:I2"/>
    <mergeCell ref="J5:J14"/>
    <mergeCell ref="K5:K1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2"/>
  <sheetViews>
    <sheetView showGridLines="0" workbookViewId="0">
      <selection activeCell="B2" sqref="B2:O2"/>
    </sheetView>
  </sheetViews>
  <sheetFormatPr defaultRowHeight="12.75"/>
  <sheetData>
    <row r="2" spans="2:15" ht="15.75">
      <c r="B2" s="387" t="s">
        <v>189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1" spans="2:15">
      <c r="B31" s="388" t="s">
        <v>200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</row>
    <row r="32" spans="2:15">
      <c r="B32" s="388" t="s">
        <v>164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</row>
  </sheetData>
  <mergeCells count="3">
    <mergeCell ref="B2:O2"/>
    <mergeCell ref="B31:O31"/>
    <mergeCell ref="B32:O3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5"/>
  <sheetViews>
    <sheetView showGridLines="0" workbookViewId="0">
      <selection activeCell="B2" sqref="B2"/>
    </sheetView>
  </sheetViews>
  <sheetFormatPr defaultRowHeight="12.75"/>
  <cols>
    <col min="1" max="1" width="4.7109375" style="1" customWidth="1"/>
    <col min="2" max="2" width="9.140625" style="1"/>
    <col min="3" max="3" width="16.140625" style="1" customWidth="1"/>
    <col min="4" max="4" width="17" style="1" customWidth="1"/>
    <col min="5" max="5" width="15.42578125" style="1" customWidth="1"/>
    <col min="6" max="6" width="17.140625" style="1" customWidth="1"/>
    <col min="7" max="7" width="17.42578125" style="1" customWidth="1"/>
    <col min="8" max="8" width="13" style="1" customWidth="1"/>
    <col min="9" max="9" width="9.140625" style="1"/>
    <col min="10" max="10" width="15.140625" style="1" customWidth="1"/>
    <col min="11" max="11" width="3.42578125" style="1" customWidth="1"/>
    <col min="12" max="16384" width="9.140625" style="1"/>
  </cols>
  <sheetData>
    <row r="1" spans="2:18">
      <c r="B1" s="70"/>
      <c r="C1" s="70"/>
      <c r="D1" s="70"/>
      <c r="E1" s="70"/>
      <c r="F1" s="70"/>
      <c r="G1" s="70"/>
      <c r="H1" s="70"/>
      <c r="I1" s="70"/>
    </row>
    <row r="2" spans="2:18" ht="18" thickBot="1">
      <c r="B2" s="113" t="s">
        <v>175</v>
      </c>
      <c r="C2" s="113"/>
      <c r="D2" s="113"/>
      <c r="E2" s="113"/>
      <c r="F2" s="113"/>
      <c r="G2" s="71"/>
      <c r="H2" s="70"/>
      <c r="I2" s="70"/>
    </row>
    <row r="3" spans="2:18" ht="14.25" thickTop="1" thickBot="1">
      <c r="B3" s="70"/>
      <c r="C3" s="71"/>
      <c r="D3" s="71"/>
      <c r="E3" s="71"/>
      <c r="F3" s="71"/>
      <c r="G3" s="71"/>
      <c r="H3" s="70"/>
      <c r="I3" s="70"/>
    </row>
    <row r="4" spans="2:18">
      <c r="B4" s="392" t="s">
        <v>28</v>
      </c>
      <c r="C4" s="389" t="s">
        <v>9</v>
      </c>
      <c r="D4" s="390"/>
      <c r="E4" s="390"/>
      <c r="F4" s="389" t="s">
        <v>5</v>
      </c>
      <c r="G4" s="390"/>
      <c r="H4" s="391"/>
      <c r="I4" s="394"/>
      <c r="J4" s="395"/>
      <c r="K4" s="366"/>
      <c r="L4"/>
      <c r="M4"/>
    </row>
    <row r="5" spans="2:18" ht="47.25" customHeight="1">
      <c r="B5" s="393"/>
      <c r="C5" s="332" t="s">
        <v>184</v>
      </c>
      <c r="D5" s="332" t="s">
        <v>165</v>
      </c>
      <c r="E5" s="332" t="s">
        <v>132</v>
      </c>
      <c r="F5" s="332" t="s">
        <v>184</v>
      </c>
      <c r="G5" s="332" t="s">
        <v>165</v>
      </c>
      <c r="H5" s="333" t="s">
        <v>132</v>
      </c>
      <c r="I5" s="291"/>
      <c r="J5" s="14"/>
      <c r="L5"/>
      <c r="M5"/>
      <c r="O5" s="14"/>
      <c r="P5" s="14"/>
      <c r="Q5" s="14"/>
      <c r="R5" s="14"/>
    </row>
    <row r="6" spans="2:18">
      <c r="B6" s="91">
        <v>2002</v>
      </c>
      <c r="C6" s="85">
        <v>1477.8217690000001</v>
      </c>
      <c r="D6" s="85">
        <v>174736.628</v>
      </c>
      <c r="E6" s="85">
        <f>(C6/D6)*1000000</f>
        <v>8457.424101144954</v>
      </c>
      <c r="F6" s="86">
        <v>26.756050051030151</v>
      </c>
      <c r="G6" s="85">
        <v>3214.5830000000001</v>
      </c>
      <c r="H6" s="125">
        <f>(F6/G6)*1000000</f>
        <v>8323.3346443473838</v>
      </c>
      <c r="L6"/>
      <c r="M6"/>
    </row>
    <row r="7" spans="2:18">
      <c r="B7" s="91">
        <v>2003</v>
      </c>
      <c r="C7" s="85">
        <v>1699.9476940000002</v>
      </c>
      <c r="D7" s="85">
        <v>176731.84400000001</v>
      </c>
      <c r="E7" s="85">
        <f t="shared" ref="E7:E14" si="0">(C7/D7)*1000000</f>
        <v>9618.7967913694156</v>
      </c>
      <c r="F7" s="86">
        <v>31.063717122584688</v>
      </c>
      <c r="G7" s="85">
        <v>3258.3670000000002</v>
      </c>
      <c r="H7" s="125">
        <f t="shared" ref="H7:H15" si="1">(F7/G7)*1000000</f>
        <v>9533.5231183548949</v>
      </c>
      <c r="L7"/>
      <c r="M7"/>
      <c r="Q7" s="367"/>
      <c r="R7" s="367"/>
    </row>
    <row r="8" spans="2:18">
      <c r="B8" s="91">
        <v>2004</v>
      </c>
      <c r="C8" s="85">
        <v>1941.4983580000003</v>
      </c>
      <c r="D8" s="85">
        <v>178550.31899999999</v>
      </c>
      <c r="E8" s="85">
        <f t="shared" si="0"/>
        <v>10873.676221211346</v>
      </c>
      <c r="F8" s="86">
        <v>40.217397436721804</v>
      </c>
      <c r="G8" s="85">
        <v>3300.8339999999998</v>
      </c>
      <c r="H8" s="125">
        <f t="shared" si="1"/>
        <v>12184.010900494179</v>
      </c>
      <c r="L8"/>
      <c r="M8"/>
      <c r="Q8" s="367"/>
      <c r="R8" s="367"/>
    </row>
    <row r="9" spans="2:18">
      <c r="B9" s="91">
        <v>2005</v>
      </c>
      <c r="C9" s="85">
        <v>2147.2392920000002</v>
      </c>
      <c r="D9" s="85">
        <v>180296.25099999999</v>
      </c>
      <c r="E9" s="85">
        <f t="shared" si="0"/>
        <v>11909.506049573934</v>
      </c>
      <c r="F9" s="86">
        <v>47.222578871141259</v>
      </c>
      <c r="G9" s="85">
        <v>3341.7469999999998</v>
      </c>
      <c r="H9" s="125">
        <f t="shared" si="1"/>
        <v>14131.105338357829</v>
      </c>
      <c r="L9"/>
      <c r="M9"/>
      <c r="Q9" s="367"/>
      <c r="R9" s="367"/>
    </row>
    <row r="10" spans="2:18">
      <c r="B10" s="91">
        <v>2006</v>
      </c>
      <c r="C10" s="85">
        <v>2369.4835461749994</v>
      </c>
      <c r="D10" s="85">
        <v>182073.842</v>
      </c>
      <c r="E10" s="85">
        <f t="shared" si="0"/>
        <v>13013.860311548759</v>
      </c>
      <c r="F10" s="86">
        <v>52.777543943335509</v>
      </c>
      <c r="G10" s="85">
        <v>3380.9229999999998</v>
      </c>
      <c r="H10" s="125">
        <f t="shared" si="1"/>
        <v>15610.395132730178</v>
      </c>
      <c r="L10"/>
      <c r="M10"/>
      <c r="Q10" s="367"/>
      <c r="R10" s="367"/>
    </row>
    <row r="11" spans="2:18">
      <c r="B11" s="91">
        <v>2007</v>
      </c>
      <c r="C11" s="85">
        <v>2661.3445250000004</v>
      </c>
      <c r="D11" s="85">
        <v>183987.291</v>
      </c>
      <c r="E11" s="85">
        <f t="shared" si="0"/>
        <v>14464.828035323377</v>
      </c>
      <c r="F11" s="86">
        <v>60.339817272546853</v>
      </c>
      <c r="G11" s="85">
        <v>3418.241</v>
      </c>
      <c r="H11" s="125">
        <f t="shared" si="1"/>
        <v>17652.300488042492</v>
      </c>
      <c r="L11"/>
      <c r="M11"/>
      <c r="Q11" s="367"/>
      <c r="R11" s="367"/>
    </row>
    <row r="12" spans="2:18">
      <c r="B12" s="91">
        <v>2008</v>
      </c>
      <c r="C12" s="85">
        <v>3032.2034904109173</v>
      </c>
      <c r="D12" s="85">
        <v>186110.095</v>
      </c>
      <c r="E12" s="85">
        <f t="shared" si="0"/>
        <v>16292.525617220912</v>
      </c>
      <c r="F12" s="86">
        <v>69.870221683225111</v>
      </c>
      <c r="G12" s="85">
        <v>3453.6469999999999</v>
      </c>
      <c r="H12" s="125">
        <f t="shared" si="1"/>
        <v>20230.852105969461</v>
      </c>
      <c r="L12"/>
      <c r="M12"/>
      <c r="Q12" s="367"/>
      <c r="R12" s="367"/>
    </row>
    <row r="13" spans="2:18">
      <c r="B13" s="93">
        <v>2009</v>
      </c>
      <c r="C13" s="94">
        <v>3239.4040529999997</v>
      </c>
      <c r="D13" s="94">
        <v>188392.93700000001</v>
      </c>
      <c r="E13" s="85">
        <f t="shared" si="0"/>
        <v>17194.933656138073</v>
      </c>
      <c r="F13" s="341">
        <v>66.763012315157042</v>
      </c>
      <c r="G13" s="94">
        <v>3487.1990000000001</v>
      </c>
      <c r="H13" s="125">
        <f t="shared" si="1"/>
        <v>19145.168461896508</v>
      </c>
      <c r="L13"/>
      <c r="M13"/>
      <c r="Q13" s="367"/>
      <c r="R13" s="367"/>
    </row>
    <row r="14" spans="2:18">
      <c r="B14" s="93">
        <v>2010</v>
      </c>
      <c r="C14" s="94">
        <f>'tab2'!D13</f>
        <v>3770.0848719999999</v>
      </c>
      <c r="D14" s="94">
        <v>190732.69399999999</v>
      </c>
      <c r="E14" s="85">
        <f t="shared" si="0"/>
        <v>19766.327381712548</v>
      </c>
      <c r="F14" s="341">
        <f>'tab2'!C13</f>
        <v>82.122</v>
      </c>
      <c r="G14" s="94">
        <v>3512.672</v>
      </c>
      <c r="H14" s="125">
        <f>(F14/G14)*1000000</f>
        <v>23378.784013992765</v>
      </c>
      <c r="L14"/>
      <c r="M14"/>
      <c r="Q14" s="367"/>
      <c r="R14" s="367"/>
    </row>
    <row r="15" spans="2:18" ht="13.5" thickBot="1">
      <c r="B15" s="98">
        <v>2011</v>
      </c>
      <c r="C15" s="99">
        <f>'tab2'!D14</f>
        <v>4143.0133379999997</v>
      </c>
      <c r="D15" s="99">
        <v>192379.28700000001</v>
      </c>
      <c r="E15" s="99">
        <f>(C15/D15)*1000000</f>
        <v>21535.651798106519</v>
      </c>
      <c r="F15" s="340">
        <f>'tab2'!C14</f>
        <v>97.693458228387726</v>
      </c>
      <c r="G15" s="99">
        <v>3547.0549999999998</v>
      </c>
      <c r="H15" s="126">
        <f t="shared" si="1"/>
        <v>27542.132340318301</v>
      </c>
      <c r="L15"/>
      <c r="M15"/>
      <c r="Q15" s="367"/>
      <c r="R15" s="367"/>
    </row>
    <row r="16" spans="2:18">
      <c r="B16" s="70" t="s">
        <v>200</v>
      </c>
      <c r="C16" s="70"/>
      <c r="D16" s="70"/>
      <c r="E16" s="70"/>
      <c r="F16" s="70"/>
      <c r="G16" s="70"/>
      <c r="H16" s="70"/>
      <c r="I16" s="70"/>
    </row>
    <row r="17" spans="2:9">
      <c r="B17" s="108" t="s">
        <v>164</v>
      </c>
      <c r="C17" s="70"/>
      <c r="D17" s="70"/>
      <c r="E17" s="70"/>
      <c r="F17" s="70"/>
      <c r="G17" s="70"/>
      <c r="H17" s="70"/>
      <c r="I17" s="70"/>
    </row>
    <row r="18" spans="2:9">
      <c r="B18" s="108" t="s">
        <v>172</v>
      </c>
      <c r="C18" s="127"/>
      <c r="D18" s="127"/>
      <c r="E18" s="70"/>
      <c r="F18" s="70"/>
      <c r="G18" s="70"/>
      <c r="H18" s="70"/>
      <c r="I18" s="70"/>
    </row>
    <row r="19" spans="2:9">
      <c r="B19" s="128"/>
      <c r="C19" s="70"/>
      <c r="D19" s="70"/>
      <c r="E19" s="70"/>
      <c r="F19" s="70"/>
      <c r="G19" s="70"/>
      <c r="H19" s="70"/>
      <c r="I19" s="70"/>
    </row>
    <row r="20" spans="2:9">
      <c r="B20" s="70"/>
      <c r="C20" s="70"/>
      <c r="D20" s="70"/>
      <c r="E20" s="70"/>
      <c r="F20" s="70"/>
      <c r="G20" s="70"/>
      <c r="H20" s="70"/>
      <c r="I20" s="70"/>
    </row>
    <row r="21" spans="2:9">
      <c r="B21" s="70"/>
      <c r="C21" s="71"/>
      <c r="D21" s="129"/>
      <c r="E21" s="71"/>
      <c r="F21" s="70"/>
      <c r="G21" s="70"/>
      <c r="H21" s="70"/>
      <c r="I21" s="70"/>
    </row>
    <row r="22" spans="2:9">
      <c r="C22" s="2"/>
      <c r="D22" s="25"/>
      <c r="E22" s="2"/>
    </row>
    <row r="23" spans="2:9">
      <c r="C23" s="2"/>
      <c r="D23" s="26"/>
      <c r="E23" s="2"/>
    </row>
    <row r="24" spans="2:9">
      <c r="C24" s="2"/>
      <c r="D24" s="9"/>
      <c r="E24" s="2"/>
    </row>
    <row r="25" spans="2:9">
      <c r="C25" s="2"/>
      <c r="D25" s="2"/>
      <c r="E25" s="2"/>
    </row>
  </sheetData>
  <mergeCells count="4">
    <mergeCell ref="C4:E4"/>
    <mergeCell ref="F4:H4"/>
    <mergeCell ref="B4:B5"/>
    <mergeCell ref="I4:J4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"/>
  <sheetViews>
    <sheetView showGridLines="0" workbookViewId="0">
      <selection activeCell="G38" sqref="G38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E54"/>
  <sheetViews>
    <sheetView showGridLines="0" zoomScale="70" zoomScaleNormal="70" workbookViewId="0">
      <selection activeCell="B2" sqref="B2"/>
    </sheetView>
  </sheetViews>
  <sheetFormatPr defaultRowHeight="12.75"/>
  <cols>
    <col min="1" max="1" width="4.7109375" style="1" customWidth="1"/>
    <col min="2" max="2" width="66.85546875" style="1" customWidth="1"/>
    <col min="3" max="5" width="9.140625" style="1"/>
    <col min="6" max="6" width="10.28515625" style="1" customWidth="1"/>
    <col min="7" max="7" width="10.5703125" style="1" customWidth="1"/>
    <col min="8" max="8" width="9.140625" style="1"/>
    <col min="9" max="9" width="12.7109375" style="1" customWidth="1"/>
    <col min="10" max="17" width="9.140625" style="1"/>
    <col min="18" max="18" width="8" style="1" customWidth="1"/>
    <col min="19" max="19" width="10.42578125" style="1" customWidth="1"/>
    <col min="20" max="20" width="9.140625" style="1" customWidth="1"/>
    <col min="21" max="16384" width="9.140625" style="1"/>
  </cols>
  <sheetData>
    <row r="1" spans="2:26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6" ht="18" thickBot="1">
      <c r="B2" s="113" t="s">
        <v>176</v>
      </c>
      <c r="C2" s="113"/>
      <c r="D2" s="113"/>
      <c r="E2" s="113"/>
      <c r="F2" s="113"/>
      <c r="G2" s="113"/>
      <c r="H2" s="113"/>
      <c r="I2" s="113"/>
      <c r="J2" s="70"/>
      <c r="K2" s="70"/>
      <c r="L2" s="70"/>
      <c r="M2" s="130"/>
      <c r="N2" s="130"/>
      <c r="O2" s="70"/>
      <c r="P2" s="70"/>
      <c r="Q2" s="70"/>
      <c r="R2" s="70"/>
      <c r="S2" s="70"/>
      <c r="T2" s="70"/>
    </row>
    <row r="3" spans="2:26" ht="14.25" thickTop="1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30"/>
      <c r="N3" s="131"/>
      <c r="O3" s="70"/>
      <c r="P3" s="131"/>
      <c r="Q3" s="70"/>
      <c r="S3" s="70"/>
      <c r="T3" s="70"/>
      <c r="V3" s="131" t="s">
        <v>13</v>
      </c>
    </row>
    <row r="4" spans="2:26" ht="13.5" customHeight="1">
      <c r="B4" s="132" t="s">
        <v>6</v>
      </c>
      <c r="C4" s="389" t="s">
        <v>36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</row>
    <row r="5" spans="2:26">
      <c r="B5" s="133"/>
      <c r="C5" s="396">
        <v>2002</v>
      </c>
      <c r="D5" s="396"/>
      <c r="E5" s="396">
        <v>2003</v>
      </c>
      <c r="F5" s="396"/>
      <c r="G5" s="396">
        <v>2004</v>
      </c>
      <c r="H5" s="396"/>
      <c r="I5" s="396">
        <v>2005</v>
      </c>
      <c r="J5" s="396"/>
      <c r="K5" s="396">
        <v>2006</v>
      </c>
      <c r="L5" s="396"/>
      <c r="M5" s="396">
        <v>2007</v>
      </c>
      <c r="N5" s="396"/>
      <c r="O5" s="396">
        <v>2008</v>
      </c>
      <c r="P5" s="396"/>
      <c r="Q5" s="396">
        <v>2009</v>
      </c>
      <c r="R5" s="396"/>
      <c r="S5" s="396">
        <v>2010</v>
      </c>
      <c r="T5" s="396"/>
      <c r="U5" s="396">
        <v>2011</v>
      </c>
      <c r="V5" s="397"/>
    </row>
    <row r="6" spans="2:26" ht="14.25" customHeight="1">
      <c r="B6" s="133"/>
      <c r="C6" s="320" t="s">
        <v>15</v>
      </c>
      <c r="D6" s="320" t="s">
        <v>14</v>
      </c>
      <c r="E6" s="320" t="s">
        <v>15</v>
      </c>
      <c r="F6" s="320" t="s">
        <v>14</v>
      </c>
      <c r="G6" s="320" t="s">
        <v>15</v>
      </c>
      <c r="H6" s="320" t="s">
        <v>14</v>
      </c>
      <c r="I6" s="320" t="s">
        <v>15</v>
      </c>
      <c r="J6" s="320" t="s">
        <v>14</v>
      </c>
      <c r="K6" s="320" t="s">
        <v>15</v>
      </c>
      <c r="L6" s="320" t="s">
        <v>14</v>
      </c>
      <c r="M6" s="320" t="s">
        <v>15</v>
      </c>
      <c r="N6" s="320" t="s">
        <v>14</v>
      </c>
      <c r="O6" s="320" t="s">
        <v>15</v>
      </c>
      <c r="P6" s="320" t="s">
        <v>14</v>
      </c>
      <c r="Q6" s="320" t="s">
        <v>15</v>
      </c>
      <c r="R6" s="320" t="s">
        <v>14</v>
      </c>
      <c r="S6" s="320" t="s">
        <v>15</v>
      </c>
      <c r="T6" s="320" t="s">
        <v>14</v>
      </c>
      <c r="U6" s="320" t="s">
        <v>15</v>
      </c>
      <c r="V6" s="321" t="s">
        <v>14</v>
      </c>
    </row>
    <row r="7" spans="2:26"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35"/>
      <c r="S7" s="136"/>
      <c r="T7" s="135"/>
      <c r="U7" s="137"/>
      <c r="V7" s="138"/>
    </row>
    <row r="8" spans="2:26" ht="17.25" customHeight="1">
      <c r="B8" s="133" t="s">
        <v>0</v>
      </c>
      <c r="C8" s="329">
        <v>8.1515480830314235</v>
      </c>
      <c r="D8" s="329">
        <v>6.6176326201036986</v>
      </c>
      <c r="E8" s="329">
        <v>8.6966967161144844</v>
      </c>
      <c r="F8" s="329">
        <v>7.3859625979352845</v>
      </c>
      <c r="G8" s="329">
        <v>9.3578172682762197</v>
      </c>
      <c r="H8" s="329">
        <v>6.9133351497787263</v>
      </c>
      <c r="I8" s="329">
        <v>8.7753094763077542</v>
      </c>
      <c r="J8" s="329">
        <v>5.70839075848974</v>
      </c>
      <c r="K8" s="329">
        <v>9.5024573711289175</v>
      </c>
      <c r="L8" s="329">
        <v>5.4839190118466146</v>
      </c>
      <c r="M8" s="329">
        <v>9.2669094790934246</v>
      </c>
      <c r="N8" s="329">
        <v>5.562714119495177</v>
      </c>
      <c r="O8" s="329">
        <v>6.84</v>
      </c>
      <c r="P8" s="329">
        <v>5.9018026363217064</v>
      </c>
      <c r="Q8" s="329">
        <v>6.7579666142461825</v>
      </c>
      <c r="R8" s="329">
        <v>5.626724220300825</v>
      </c>
      <c r="S8" s="329">
        <v>6.3180450831500199</v>
      </c>
      <c r="T8" s="329">
        <v>5.3042284595219353</v>
      </c>
      <c r="U8" s="329">
        <f>('tab17'!L8/'tab17'!$L$26)*100</f>
        <v>6.2150198700125507</v>
      </c>
      <c r="V8" s="330">
        <v>5.4562562212843151</v>
      </c>
    </row>
    <row r="9" spans="2:26" ht="15.75" customHeight="1">
      <c r="B9" s="133" t="s">
        <v>1</v>
      </c>
      <c r="C9" s="329">
        <f>SUM(C11:C14)</f>
        <v>31.752265323936271</v>
      </c>
      <c r="D9" s="329">
        <f>SUM(D11:D14)</f>
        <v>27.051932679249308</v>
      </c>
      <c r="E9" s="329">
        <f t="shared" ref="E9:T9" si="0">SUM(E11:E14)</f>
        <v>30.910075066815416</v>
      </c>
      <c r="F9" s="329">
        <f t="shared" si="0"/>
        <v>27.845784141861834</v>
      </c>
      <c r="G9" s="329">
        <f t="shared" si="0"/>
        <v>32.74618727436502</v>
      </c>
      <c r="H9" s="329">
        <f t="shared" si="0"/>
        <v>30.113643865475815</v>
      </c>
      <c r="I9" s="329">
        <f t="shared" si="0"/>
        <v>33.771472085292977</v>
      </c>
      <c r="J9" s="329">
        <f t="shared" si="0"/>
        <v>29.274806446237307</v>
      </c>
      <c r="K9" s="329">
        <f t="shared" si="0"/>
        <v>34.029394550709661</v>
      </c>
      <c r="L9" s="329">
        <f t="shared" si="0"/>
        <v>28.752750782655117</v>
      </c>
      <c r="M9" s="329">
        <f t="shared" si="0"/>
        <v>34.463907943265532</v>
      </c>
      <c r="N9" s="329">
        <f t="shared" si="0"/>
        <v>27.811166602123038</v>
      </c>
      <c r="O9" s="329">
        <f t="shared" si="0"/>
        <v>36.03</v>
      </c>
      <c r="P9" s="329">
        <f t="shared" si="0"/>
        <v>27.899999999999995</v>
      </c>
      <c r="Q9" s="329">
        <f t="shared" si="0"/>
        <v>29.766850610140398</v>
      </c>
      <c r="R9" s="329">
        <f t="shared" si="0"/>
        <v>26.828823148184252</v>
      </c>
      <c r="S9" s="329">
        <f t="shared" si="0"/>
        <v>35.955547614500652</v>
      </c>
      <c r="T9" s="329">
        <f t="shared" si="0"/>
        <v>28.06952199753345</v>
      </c>
      <c r="U9" s="329">
        <f>('tab17'!L9/'tab17'!$L$26)*100</f>
        <v>38.535741308534185</v>
      </c>
      <c r="V9" s="330">
        <v>27.533033597440788</v>
      </c>
    </row>
    <row r="10" spans="2:26" ht="14.25" customHeight="1">
      <c r="B10" s="139" t="s">
        <v>2</v>
      </c>
      <c r="C10" s="140">
        <f t="shared" ref="C10:P10" si="1">SUM(C11:C12)</f>
        <v>23.442777635907131</v>
      </c>
      <c r="D10" s="140">
        <f t="shared" si="1"/>
        <v>18.456967047329844</v>
      </c>
      <c r="E10" s="140">
        <f t="shared" si="1"/>
        <v>24.373562920042403</v>
      </c>
      <c r="F10" s="140">
        <f t="shared" si="1"/>
        <v>19.733526268619777</v>
      </c>
      <c r="G10" s="140">
        <f t="shared" si="1"/>
        <v>24.863250596088921</v>
      </c>
      <c r="H10" s="140">
        <f t="shared" si="1"/>
        <v>21.138383131543854</v>
      </c>
      <c r="I10" s="140">
        <f t="shared" si="1"/>
        <v>26.22138218794662</v>
      </c>
      <c r="J10" s="140">
        <f t="shared" si="1"/>
        <v>20.55819694689059</v>
      </c>
      <c r="K10" s="140">
        <f t="shared" si="1"/>
        <v>26.729519896979227</v>
      </c>
      <c r="L10" s="140">
        <f t="shared" si="1"/>
        <v>20.26379987229782</v>
      </c>
      <c r="M10" s="140">
        <f t="shared" si="1"/>
        <v>26.726533227358534</v>
      </c>
      <c r="N10" s="140">
        <f t="shared" si="1"/>
        <v>19.375678035962029</v>
      </c>
      <c r="O10" s="140">
        <f t="shared" si="1"/>
        <v>28.6</v>
      </c>
      <c r="P10" s="140">
        <f t="shared" si="1"/>
        <v>19.869999999999997</v>
      </c>
      <c r="Q10" s="140">
        <f>SUM(Q11:Q12)</f>
        <v>20.999321528873665</v>
      </c>
      <c r="R10" s="140">
        <f>SUM(R11:R12)</f>
        <v>18.47741483886043</v>
      </c>
      <c r="S10" s="140">
        <v>27.571775284866806</v>
      </c>
      <c r="T10" s="140">
        <f>T11+T12</f>
        <v>19.196419164719661</v>
      </c>
      <c r="U10" s="140">
        <f>('tab17'!L10/'tab17'!$L$26)*100</f>
        <v>32.798460744709317</v>
      </c>
      <c r="V10" s="142">
        <v>18.674297405388604</v>
      </c>
    </row>
    <row r="11" spans="2:26" ht="14.25" customHeight="1">
      <c r="B11" s="139" t="s">
        <v>85</v>
      </c>
      <c r="C11" s="140">
        <v>5.9944988246728137</v>
      </c>
      <c r="D11" s="166">
        <v>1.6038437581737575</v>
      </c>
      <c r="E11" s="140">
        <v>5.9150236085178154</v>
      </c>
      <c r="F11" s="166">
        <v>1.7169019198783637</v>
      </c>
      <c r="G11" s="140">
        <v>7.1272553317802858</v>
      </c>
      <c r="H11" s="166">
        <v>1.9202908553177225</v>
      </c>
      <c r="I11" s="140">
        <v>9.2389603535470108</v>
      </c>
      <c r="J11" s="166">
        <v>2.4618225618305423</v>
      </c>
      <c r="K11" s="140">
        <v>10.749662878193361</v>
      </c>
      <c r="L11" s="166">
        <v>2.8934030861852085</v>
      </c>
      <c r="M11" s="140">
        <v>11.39887238156512</v>
      </c>
      <c r="N11" s="140">
        <v>2.3458186653192636</v>
      </c>
      <c r="O11" s="140">
        <v>16.14</v>
      </c>
      <c r="P11" s="140">
        <v>3.24</v>
      </c>
      <c r="Q11" s="140">
        <v>8.8958815914455958</v>
      </c>
      <c r="R11" s="140">
        <v>1.8274185427245186</v>
      </c>
      <c r="S11" s="140">
        <v>16.780442270545848</v>
      </c>
      <c r="T11" s="140">
        <v>2.9712008626726738</v>
      </c>
      <c r="U11" s="140">
        <f>('tab17'!L11/'tab17'!$L$26)*100</f>
        <v>22.314695967151831</v>
      </c>
      <c r="V11" s="142">
        <v>4.0761619026630562</v>
      </c>
      <c r="Z11" s="20"/>
    </row>
    <row r="12" spans="2:26" ht="16.5" customHeight="1">
      <c r="B12" s="139" t="s">
        <v>86</v>
      </c>
      <c r="C12" s="140">
        <v>17.448278811234317</v>
      </c>
      <c r="D12" s="166">
        <v>16.853123289156088</v>
      </c>
      <c r="E12" s="140">
        <v>18.458539311524589</v>
      </c>
      <c r="F12" s="166">
        <v>18.016624348741413</v>
      </c>
      <c r="G12" s="140">
        <v>17.735995264308634</v>
      </c>
      <c r="H12" s="166">
        <v>19.21809227622613</v>
      </c>
      <c r="I12" s="140">
        <v>16.982421834399609</v>
      </c>
      <c r="J12" s="166">
        <v>18.096374385060049</v>
      </c>
      <c r="K12" s="140">
        <v>15.979857018785864</v>
      </c>
      <c r="L12" s="166">
        <v>17.370396786112611</v>
      </c>
      <c r="M12" s="140">
        <v>15.327660845793414</v>
      </c>
      <c r="N12" s="166">
        <v>17.029859370642765</v>
      </c>
      <c r="O12" s="140">
        <v>12.46</v>
      </c>
      <c r="P12" s="166">
        <v>16.63</v>
      </c>
      <c r="Q12" s="140">
        <v>12.103439937428071</v>
      </c>
      <c r="R12" s="166">
        <v>16.64999629613591</v>
      </c>
      <c r="S12" s="140">
        <v>10.791333014320957</v>
      </c>
      <c r="T12" s="166">
        <v>16.225218302046986</v>
      </c>
      <c r="U12" s="166">
        <f>('tab17'!L12/'tab17'!$L$26)*100</f>
        <v>10.483764777557488</v>
      </c>
      <c r="V12" s="167">
        <v>14.598135502725547</v>
      </c>
    </row>
    <row r="13" spans="2:26" ht="15" customHeight="1">
      <c r="B13" s="139" t="s">
        <v>4</v>
      </c>
      <c r="C13" s="140">
        <v>7.5040587719578484</v>
      </c>
      <c r="D13" s="166">
        <v>5.2798263176787268</v>
      </c>
      <c r="E13" s="140">
        <v>5.4498308598144378</v>
      </c>
      <c r="F13" s="166">
        <v>4.687497875037228</v>
      </c>
      <c r="G13" s="140">
        <v>6.7919575943725388</v>
      </c>
      <c r="H13" s="166">
        <v>5.0933288842424158</v>
      </c>
      <c r="I13" s="140">
        <v>6.6882440714947933</v>
      </c>
      <c r="J13" s="166">
        <v>4.8971015381709195</v>
      </c>
      <c r="K13" s="140">
        <v>6.1566941774417669</v>
      </c>
      <c r="L13" s="166">
        <v>4.7328945188827687</v>
      </c>
      <c r="M13" s="140">
        <v>6.736969955527143</v>
      </c>
      <c r="N13" s="166">
        <v>4.860485222422021</v>
      </c>
      <c r="O13" s="140">
        <v>6.63</v>
      </c>
      <c r="P13" s="166">
        <v>4.9000000000000004</v>
      </c>
      <c r="Q13" s="140">
        <v>7.9751486152531195</v>
      </c>
      <c r="R13" s="166">
        <v>5.2527949859342629</v>
      </c>
      <c r="S13" s="140">
        <v>7.7869081490293937</v>
      </c>
      <c r="T13" s="166">
        <v>5.6544103520720874</v>
      </c>
      <c r="U13" s="166">
        <f>('tab17'!L13/'tab17'!$L$26)*100</f>
        <v>5.4089625249978868</v>
      </c>
      <c r="V13" s="167">
        <v>5.7795077736670928</v>
      </c>
    </row>
    <row r="14" spans="2:26" ht="15.75" customHeight="1">
      <c r="B14" s="144" t="s">
        <v>72</v>
      </c>
      <c r="C14" s="140">
        <v>0.80542891607129419</v>
      </c>
      <c r="D14" s="166">
        <v>3.3151393142407395</v>
      </c>
      <c r="E14" s="140">
        <v>1.0866812869585754</v>
      </c>
      <c r="F14" s="166">
        <v>3.4247599982048307</v>
      </c>
      <c r="G14" s="140">
        <v>1.0909790839035598</v>
      </c>
      <c r="H14" s="166">
        <v>3.8819318496895439</v>
      </c>
      <c r="I14" s="140">
        <v>0.86184582585156833</v>
      </c>
      <c r="J14" s="166">
        <v>3.8195079611758</v>
      </c>
      <c r="K14" s="140">
        <v>1.1431804762886693</v>
      </c>
      <c r="L14" s="140">
        <v>3.756056391474528</v>
      </c>
      <c r="M14" s="140">
        <v>1.0004047603798554</v>
      </c>
      <c r="N14" s="166">
        <v>3.5750033437389894</v>
      </c>
      <c r="O14" s="140">
        <v>0.8</v>
      </c>
      <c r="P14" s="166">
        <v>3.13</v>
      </c>
      <c r="Q14" s="140">
        <v>0.79238046601361345</v>
      </c>
      <c r="R14" s="166">
        <v>3.0986133233895616</v>
      </c>
      <c r="S14" s="140">
        <v>0.59686418060445401</v>
      </c>
      <c r="T14" s="166">
        <v>3.2186924807417001</v>
      </c>
      <c r="U14" s="166">
        <f>('tab17'!L14/'tab17'!$L$26)*100</f>
        <v>0.32831803882697713</v>
      </c>
      <c r="V14" s="167">
        <v>3.0792284183850946</v>
      </c>
    </row>
    <row r="15" spans="2:26" ht="15" customHeight="1">
      <c r="B15" s="133" t="s">
        <v>3</v>
      </c>
      <c r="C15" s="329">
        <f>SUM(C16:C22)</f>
        <v>60.096186593032314</v>
      </c>
      <c r="D15" s="329">
        <f t="shared" ref="D15:T15" si="2">SUM(D16:D22)</f>
        <v>66.330434700646975</v>
      </c>
      <c r="E15" s="329">
        <f t="shared" si="2"/>
        <v>60.393228217070103</v>
      </c>
      <c r="F15" s="329">
        <f t="shared" si="2"/>
        <v>64.768253260202883</v>
      </c>
      <c r="G15" s="329">
        <f t="shared" si="2"/>
        <v>57.895995457358758</v>
      </c>
      <c r="H15" s="329">
        <f t="shared" si="2"/>
        <v>62.97302098474546</v>
      </c>
      <c r="I15" s="329">
        <f t="shared" si="2"/>
        <v>57.453218438399261</v>
      </c>
      <c r="J15" s="329">
        <f t="shared" si="2"/>
        <v>65.016802795272952</v>
      </c>
      <c r="K15" s="329">
        <f t="shared" si="2"/>
        <v>56.46814807816142</v>
      </c>
      <c r="L15" s="329">
        <f t="shared" si="2"/>
        <v>65.763330205498278</v>
      </c>
      <c r="M15" s="329">
        <f t="shared" si="2"/>
        <v>56.269182577641047</v>
      </c>
      <c r="N15" s="329">
        <f t="shared" si="2"/>
        <v>66.626119278381793</v>
      </c>
      <c r="O15" s="329">
        <f t="shared" si="2"/>
        <v>57.129999999999995</v>
      </c>
      <c r="P15" s="329">
        <f t="shared" si="2"/>
        <v>66.198197363678304</v>
      </c>
      <c r="Q15" s="329">
        <f t="shared" si="2"/>
        <v>63.475182775613412</v>
      </c>
      <c r="R15" s="329">
        <f t="shared" si="2"/>
        <v>67.544452631514929</v>
      </c>
      <c r="S15" s="329">
        <f t="shared" si="2"/>
        <v>57.72640730234933</v>
      </c>
      <c r="T15" s="329">
        <f t="shared" si="2"/>
        <v>66.626301444340683</v>
      </c>
      <c r="U15" s="329">
        <f>('tab17'!L15/'tab17'!$L$26)*100</f>
        <v>55.249238821453282</v>
      </c>
      <c r="V15" s="330">
        <v>67.010710181274888</v>
      </c>
    </row>
    <row r="16" spans="2:26" ht="16.5" customHeight="1">
      <c r="B16" s="139" t="s">
        <v>73</v>
      </c>
      <c r="C16" s="140">
        <v>10.90123189026478</v>
      </c>
      <c r="D16" s="166">
        <v>11.331294786309956</v>
      </c>
      <c r="E16" s="140">
        <v>10.727095568971789</v>
      </c>
      <c r="F16" s="166">
        <v>11.697971051547176</v>
      </c>
      <c r="G16" s="140">
        <v>12.864948162279454</v>
      </c>
      <c r="H16" s="166">
        <v>12.023588183822671</v>
      </c>
      <c r="I16" s="140">
        <v>13.156618447263041</v>
      </c>
      <c r="J16" s="166">
        <v>12.143174688818529</v>
      </c>
      <c r="K16" s="140">
        <v>12.649514785676121</v>
      </c>
      <c r="L16" s="166">
        <v>12.513535792247527</v>
      </c>
      <c r="M16" s="140">
        <v>12.697850692538811</v>
      </c>
      <c r="N16" s="166">
        <v>13.153438718661734</v>
      </c>
      <c r="O16" s="140">
        <v>14.233095857126029</v>
      </c>
      <c r="P16" s="166">
        <v>13.561747367360304</v>
      </c>
      <c r="Q16" s="140">
        <v>16.238771545002052</v>
      </c>
      <c r="R16" s="166">
        <v>13.532058464510364</v>
      </c>
      <c r="S16" s="140">
        <v>14.095869730901764</v>
      </c>
      <c r="T16" s="166">
        <v>12.518886458146122</v>
      </c>
      <c r="U16" s="166">
        <f>('tab17'!L16/'tab17'!$L$26)*100</f>
        <v>14.04746211339436</v>
      </c>
      <c r="V16" s="167">
        <v>12.648606307549995</v>
      </c>
    </row>
    <row r="17" spans="2:22" ht="15.75" customHeight="1">
      <c r="B17" s="139" t="s">
        <v>74</v>
      </c>
      <c r="C17" s="140">
        <v>8.3036146149133305</v>
      </c>
      <c r="D17" s="166">
        <v>4.7920517088213392</v>
      </c>
      <c r="E17" s="140">
        <v>7.7530894558027335</v>
      </c>
      <c r="F17" s="166">
        <v>4.6751900906696129</v>
      </c>
      <c r="G17" s="140">
        <v>8.6754981466781906</v>
      </c>
      <c r="H17" s="166">
        <v>4.7013127618892137</v>
      </c>
      <c r="I17" s="140">
        <v>8.4100414306931093</v>
      </c>
      <c r="J17" s="166">
        <v>4.9645189884342678</v>
      </c>
      <c r="K17" s="140">
        <v>7.6283893276564472</v>
      </c>
      <c r="L17" s="166">
        <v>4.8493404265882045</v>
      </c>
      <c r="M17" s="140">
        <v>6.7927354851215256</v>
      </c>
      <c r="N17" s="166">
        <v>4.7984621423182725</v>
      </c>
      <c r="O17" s="140">
        <v>7.3291378386413504</v>
      </c>
      <c r="P17" s="166">
        <v>5.0002906852808593</v>
      </c>
      <c r="Q17" s="140">
        <v>7.5499011132021234</v>
      </c>
      <c r="R17" s="166">
        <v>4.8036433139527581</v>
      </c>
      <c r="S17" s="140">
        <v>7.1484391921005974</v>
      </c>
      <c r="T17" s="166">
        <v>5.0178793869570342</v>
      </c>
      <c r="U17" s="166">
        <f>('tab17'!L18/'tab17'!$L$26)*100</f>
        <v>6.9464216000255306</v>
      </c>
      <c r="V17" s="167">
        <v>5.1261321083859039</v>
      </c>
    </row>
    <row r="18" spans="2:22" ht="15.75" customHeight="1">
      <c r="B18" s="139" t="s">
        <v>71</v>
      </c>
      <c r="C18" s="140">
        <v>3.0987860928494504</v>
      </c>
      <c r="D18" s="166">
        <v>3.5636608701867591</v>
      </c>
      <c r="E18" s="140">
        <v>3.3424870373044717</v>
      </c>
      <c r="F18" s="166">
        <v>3.6277364420575346</v>
      </c>
      <c r="G18" s="140">
        <v>2.8111822542199927</v>
      </c>
      <c r="H18" s="166">
        <v>3.8497639621235118</v>
      </c>
      <c r="I18" s="140">
        <v>2.9818754848140951</v>
      </c>
      <c r="J18" s="166">
        <v>3.9747526534086246</v>
      </c>
      <c r="K18" s="140">
        <v>2.7885356150610972</v>
      </c>
      <c r="L18" s="166">
        <v>3.7861386605820528</v>
      </c>
      <c r="M18" s="140">
        <v>2.58665378153994</v>
      </c>
      <c r="N18" s="166">
        <v>3.8346348418477021</v>
      </c>
      <c r="O18" s="140">
        <v>1.9708187508259714</v>
      </c>
      <c r="P18" s="166">
        <v>3.7996829592536758</v>
      </c>
      <c r="Q18" s="140">
        <v>1.9273408318413388</v>
      </c>
      <c r="R18" s="166">
        <v>3.5693440295679308</v>
      </c>
      <c r="S18" s="140">
        <v>1.7683004096057715</v>
      </c>
      <c r="T18" s="166">
        <v>3.2219460953525987</v>
      </c>
      <c r="U18" s="166">
        <f>('tab17'!L19/'tab17'!$L$26)*100</f>
        <v>1.9712966457394916</v>
      </c>
      <c r="V18" s="167">
        <v>3.0470873834509478</v>
      </c>
    </row>
    <row r="19" spans="2:22" ht="15" customHeight="1">
      <c r="B19" s="139" t="s">
        <v>75</v>
      </c>
      <c r="C19" s="140">
        <v>4.0238085649790163</v>
      </c>
      <c r="D19" s="166">
        <v>7.4660933809535441</v>
      </c>
      <c r="E19" s="140">
        <v>4.1802334693012204</v>
      </c>
      <c r="F19" s="166">
        <v>7.0870398350620922</v>
      </c>
      <c r="G19" s="140">
        <v>3.2744645679050355</v>
      </c>
      <c r="H19" s="166">
        <v>5.8154859571566933</v>
      </c>
      <c r="I19" s="140">
        <v>3.8420955647988224</v>
      </c>
      <c r="J19" s="166">
        <v>7.0531571939359026</v>
      </c>
      <c r="K19" s="140">
        <v>3.9441478334258857</v>
      </c>
      <c r="L19" s="166">
        <v>7.197035421871874</v>
      </c>
      <c r="M19" s="140">
        <v>4.0983703549827739</v>
      </c>
      <c r="N19" s="166">
        <v>7.6756511986320799</v>
      </c>
      <c r="O19" s="140">
        <v>3.4410962967094387</v>
      </c>
      <c r="P19" s="166">
        <v>6.7973458495955583</v>
      </c>
      <c r="Q19" s="140">
        <v>4.2264501809805974</v>
      </c>
      <c r="R19" s="166">
        <v>7.2365273286121896</v>
      </c>
      <c r="S19" s="140">
        <v>3.8381118060245218</v>
      </c>
      <c r="T19" s="166">
        <v>7.5115115983614169</v>
      </c>
      <c r="U19" s="166">
        <f>('tab17'!L20/'tab17'!$L$26)*100</f>
        <v>3.5337852134479859</v>
      </c>
      <c r="V19" s="167">
        <v>7.4339019754591558</v>
      </c>
    </row>
    <row r="20" spans="2:22" ht="16.5" customHeight="1">
      <c r="B20" s="139" t="s">
        <v>76</v>
      </c>
      <c r="C20" s="140">
        <v>9.3353550268500154</v>
      </c>
      <c r="D20" s="166">
        <v>10.237847068128996</v>
      </c>
      <c r="E20" s="140">
        <v>9.0447270136494762</v>
      </c>
      <c r="F20" s="166">
        <v>9.6401231050432017</v>
      </c>
      <c r="G20" s="140">
        <v>7.5942722201227681</v>
      </c>
      <c r="H20" s="166">
        <v>9.0727246320797832</v>
      </c>
      <c r="I20" s="140">
        <v>7.0636655987094263</v>
      </c>
      <c r="J20" s="166">
        <v>9.006037715775193</v>
      </c>
      <c r="K20" s="140">
        <v>6.4599347707164831</v>
      </c>
      <c r="L20" s="166">
        <v>8.6579424809319221</v>
      </c>
      <c r="M20" s="140">
        <v>6.2257807907100924</v>
      </c>
      <c r="N20" s="166">
        <v>8.4995222605598784</v>
      </c>
      <c r="O20" s="140">
        <v>5.7155123214907304</v>
      </c>
      <c r="P20" s="166">
        <v>8.1504664529806874</v>
      </c>
      <c r="Q20" s="140">
        <v>6.3962511231360919</v>
      </c>
      <c r="R20" s="166">
        <v>8.3652575402262883</v>
      </c>
      <c r="S20" s="140">
        <v>5.461678532440021</v>
      </c>
      <c r="T20" s="166">
        <v>7.8341772073451121</v>
      </c>
      <c r="U20" s="166">
        <f>('tab17'!L22/'tab17'!$L$26)*100</f>
        <v>5.0877226461620912</v>
      </c>
      <c r="V20" s="167">
        <v>16.328588085081012</v>
      </c>
    </row>
    <row r="21" spans="2:22" ht="15" customHeight="1">
      <c r="B21" s="139" t="s">
        <v>77</v>
      </c>
      <c r="C21" s="140">
        <v>14.200546765692437</v>
      </c>
      <c r="D21" s="166">
        <v>15.530869220636712</v>
      </c>
      <c r="E21" s="140">
        <v>15.072235435573342</v>
      </c>
      <c r="F21" s="166">
        <v>15.114571192712702</v>
      </c>
      <c r="G21" s="140">
        <v>13.422074117595409</v>
      </c>
      <c r="H21" s="166">
        <v>14.669216891981915</v>
      </c>
      <c r="I21" s="140">
        <v>13.653063774683568</v>
      </c>
      <c r="J21" s="166">
        <v>15.046576121737893</v>
      </c>
      <c r="K21" s="140">
        <v>13.430707758320157</v>
      </c>
      <c r="L21" s="166">
        <v>15.305632413350038</v>
      </c>
      <c r="M21" s="140">
        <v>14.002008519833959</v>
      </c>
      <c r="N21" s="166">
        <v>15.460880876348092</v>
      </c>
      <c r="O21" s="140">
        <v>13.739067817862956</v>
      </c>
      <c r="P21" s="166">
        <v>15.772893403769606</v>
      </c>
      <c r="Q21" s="140">
        <v>15.357193863750501</v>
      </c>
      <c r="R21" s="166">
        <v>16.333718511340088</v>
      </c>
      <c r="S21" s="140">
        <v>14.779672889953483</v>
      </c>
      <c r="T21" s="166">
        <v>16.199179312944239</v>
      </c>
      <c r="U21" s="166">
        <f>('tab17'!L23/'tab17'!$L$26)*100</f>
        <v>13.858995183164225</v>
      </c>
      <c r="V21" s="365">
        <v>7.8847998082503974</v>
      </c>
    </row>
    <row r="22" spans="2:22" ht="16.5" customHeight="1">
      <c r="B22" s="145" t="s">
        <v>169</v>
      </c>
      <c r="C22" s="146">
        <v>10.232843637483285</v>
      </c>
      <c r="D22" s="146">
        <v>13.408617665609682</v>
      </c>
      <c r="E22" s="146">
        <v>10.27336023646707</v>
      </c>
      <c r="F22" s="146">
        <v>12.925621543110566</v>
      </c>
      <c r="G22" s="146">
        <v>9.2535559885579062</v>
      </c>
      <c r="H22" s="146">
        <v>12.840928595691679</v>
      </c>
      <c r="I22" s="146">
        <v>8.3458581374372045</v>
      </c>
      <c r="J22" s="146">
        <v>12.828585433162544</v>
      </c>
      <c r="K22" s="146">
        <v>9.5669179873052315</v>
      </c>
      <c r="L22" s="146">
        <v>13.453705009926651</v>
      </c>
      <c r="M22" s="146">
        <v>9.8657829529139462</v>
      </c>
      <c r="N22" s="146">
        <v>13.203529240014035</v>
      </c>
      <c r="O22" s="146">
        <v>10.701271117343524</v>
      </c>
      <c r="P22" s="146">
        <v>13.115770645437607</v>
      </c>
      <c r="Q22" s="146">
        <v>11.779274117700709</v>
      </c>
      <c r="R22" s="146">
        <v>13.703903443305308</v>
      </c>
      <c r="S22" s="146">
        <v>10.634334741323173</v>
      </c>
      <c r="T22" s="146">
        <v>14.322721385234166</v>
      </c>
      <c r="U22" s="146">
        <f>(('tab17'!L24+'tab17'!L25+'tab17'!L21+'tab17'!L17)/('tab17'!$L$26))*100</f>
        <v>9.8035554195196024</v>
      </c>
      <c r="V22" s="147">
        <v>14.541594513097476</v>
      </c>
    </row>
    <row r="23" spans="2:22" ht="15.75" customHeight="1" thickBot="1">
      <c r="B23" s="148" t="s">
        <v>11</v>
      </c>
      <c r="C23" s="149">
        <f>C8+C9+C15</f>
        <v>100</v>
      </c>
      <c r="D23" s="149">
        <f t="shared" ref="D23:T23" si="3">D8+D9+D15</f>
        <v>99.999999999999986</v>
      </c>
      <c r="E23" s="149">
        <f t="shared" si="3"/>
        <v>100</v>
      </c>
      <c r="F23" s="149">
        <f t="shared" si="3"/>
        <v>100</v>
      </c>
      <c r="G23" s="149">
        <f t="shared" si="3"/>
        <v>100</v>
      </c>
      <c r="H23" s="149">
        <f t="shared" si="3"/>
        <v>100</v>
      </c>
      <c r="I23" s="149">
        <f t="shared" si="3"/>
        <v>100</v>
      </c>
      <c r="J23" s="149">
        <f t="shared" si="3"/>
        <v>100</v>
      </c>
      <c r="K23" s="149">
        <f t="shared" si="3"/>
        <v>100</v>
      </c>
      <c r="L23" s="149">
        <f t="shared" si="3"/>
        <v>100</v>
      </c>
      <c r="M23" s="149">
        <f t="shared" si="3"/>
        <v>100</v>
      </c>
      <c r="N23" s="149">
        <f t="shared" si="3"/>
        <v>100</v>
      </c>
      <c r="O23" s="149">
        <f t="shared" si="3"/>
        <v>100</v>
      </c>
      <c r="P23" s="149">
        <f t="shared" si="3"/>
        <v>100</v>
      </c>
      <c r="Q23" s="149">
        <f t="shared" si="3"/>
        <v>100</v>
      </c>
      <c r="R23" s="149">
        <f t="shared" si="3"/>
        <v>100</v>
      </c>
      <c r="S23" s="331">
        <f t="shared" si="3"/>
        <v>100</v>
      </c>
      <c r="T23" s="331">
        <f t="shared" si="3"/>
        <v>100.00005190139606</v>
      </c>
      <c r="U23" s="331">
        <f>('tab17'!L26/'tab17'!$L$26)*100</f>
        <v>100</v>
      </c>
      <c r="V23" s="150">
        <f>V8+V9+V15</f>
        <v>100</v>
      </c>
    </row>
    <row r="24" spans="2:22">
      <c r="B24" s="70" t="s">
        <v>200</v>
      </c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130"/>
      <c r="N24" s="130"/>
      <c r="O24" s="70"/>
      <c r="P24" s="70"/>
      <c r="Q24" s="70"/>
      <c r="R24" s="70"/>
      <c r="S24" s="83"/>
      <c r="T24" s="70"/>
    </row>
    <row r="25" spans="2:22">
      <c r="B25" s="108" t="s">
        <v>164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2:22" ht="27.75" customHeight="1">
      <c r="B26" s="398" t="s">
        <v>171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</row>
    <row r="27" spans="2:22">
      <c r="B27" s="7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2">
      <c r="B28" s="2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31" spans="2:22" ht="15">
      <c r="C31" s="328"/>
      <c r="D31" s="328"/>
      <c r="E31" s="328"/>
      <c r="F31" s="328"/>
      <c r="G31" s="328"/>
      <c r="H31" s="328"/>
      <c r="I31" s="328"/>
      <c r="J31" s="328"/>
      <c r="K31" s="328"/>
      <c r="L31" s="328"/>
    </row>
    <row r="34" spans="2:3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3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2:3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3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2:3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2:3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2:3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3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2:3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</sheetData>
  <mergeCells count="12">
    <mergeCell ref="U5:V5"/>
    <mergeCell ref="C4:V4"/>
    <mergeCell ref="M5:N5"/>
    <mergeCell ref="E5:F5"/>
    <mergeCell ref="B26:T26"/>
    <mergeCell ref="K5:L5"/>
    <mergeCell ref="S5:T5"/>
    <mergeCell ref="Q5:R5"/>
    <mergeCell ref="O5:P5"/>
    <mergeCell ref="I5:J5"/>
    <mergeCell ref="G5:H5"/>
    <mergeCell ref="C5:D5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C9:D9 E9:P9 S9 R10 C10:Q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T25"/>
  <sheetViews>
    <sheetView showGridLines="0" workbookViewId="0">
      <selection activeCell="B2" sqref="B2:D2"/>
    </sheetView>
  </sheetViews>
  <sheetFormatPr defaultRowHeight="12.75"/>
  <cols>
    <col min="1" max="1" width="4.7109375" style="1" customWidth="1"/>
    <col min="2" max="2" width="61.42578125" style="1" customWidth="1"/>
    <col min="3" max="3" width="13" style="1" customWidth="1"/>
    <col min="4" max="4" width="49.42578125" style="1" customWidth="1"/>
    <col min="5" max="16384" width="9.140625" style="1"/>
  </cols>
  <sheetData>
    <row r="1" spans="2:4">
      <c r="B1" s="70"/>
      <c r="C1" s="70"/>
      <c r="D1" s="70"/>
    </row>
    <row r="2" spans="2:4" ht="18" thickBot="1">
      <c r="B2" s="399" t="s">
        <v>177</v>
      </c>
      <c r="C2" s="399"/>
      <c r="D2" s="399"/>
    </row>
    <row r="3" spans="2:4" ht="9" customHeight="1" thickTop="1">
      <c r="B3" s="152"/>
      <c r="C3" s="108"/>
      <c r="D3" s="70"/>
    </row>
    <row r="4" spans="2:4" ht="9.75" customHeight="1" thickBot="1">
      <c r="B4" s="70"/>
      <c r="C4" s="153" t="s">
        <v>84</v>
      </c>
      <c r="D4" s="70"/>
    </row>
    <row r="5" spans="2:4" ht="16.5" customHeight="1">
      <c r="B5" s="132" t="s">
        <v>6</v>
      </c>
      <c r="C5" s="314" t="s">
        <v>173</v>
      </c>
      <c r="D5" s="70"/>
    </row>
    <row r="6" spans="2:4" ht="1.5" customHeight="1">
      <c r="B6" s="154"/>
      <c r="C6" s="155"/>
      <c r="D6" s="70"/>
    </row>
    <row r="7" spans="2:4" ht="15" customHeight="1">
      <c r="B7" s="133" t="s">
        <v>0</v>
      </c>
      <c r="C7" s="165">
        <f>'tab6'!M6</f>
        <v>1.3288220299864983</v>
      </c>
      <c r="D7" s="70"/>
    </row>
    <row r="8" spans="2:4" ht="15" customHeight="1">
      <c r="B8" s="133" t="s">
        <v>1</v>
      </c>
      <c r="C8" s="165">
        <f>'tab6'!M7</f>
        <v>8.2424227269627401</v>
      </c>
      <c r="D8" s="70"/>
    </row>
    <row r="9" spans="2:4" ht="15.75" customHeight="1">
      <c r="B9" s="139" t="s">
        <v>2</v>
      </c>
      <c r="C9" s="167">
        <f>'tab6'!M8</f>
        <v>9.4976876057187187</v>
      </c>
      <c r="D9" s="70"/>
    </row>
    <row r="10" spans="2:4" ht="15" customHeight="1">
      <c r="B10" s="139" t="s">
        <v>85</v>
      </c>
      <c r="C10" s="167">
        <f>'tab6'!M9</f>
        <v>14.480817886603138</v>
      </c>
      <c r="D10" s="70"/>
    </row>
    <row r="11" spans="2:4" ht="17.25" customHeight="1">
      <c r="B11" s="139" t="s">
        <v>86</v>
      </c>
      <c r="C11" s="167">
        <f>'tab6'!M10</f>
        <v>2.1974433908630964</v>
      </c>
      <c r="D11" s="70"/>
    </row>
    <row r="12" spans="2:4" ht="16.5" customHeight="1">
      <c r="B12" s="139" t="s">
        <v>4</v>
      </c>
      <c r="C12" s="167">
        <f>'tab6'!M11</f>
        <v>5.4300239180534504</v>
      </c>
      <c r="D12" s="70"/>
    </row>
    <row r="13" spans="2:4" ht="15.75" customHeight="1">
      <c r="B13" s="144" t="s">
        <v>72</v>
      </c>
      <c r="C13" s="167">
        <f>'tab6'!M12</f>
        <v>-0.33646001533615966</v>
      </c>
      <c r="D13" s="70"/>
    </row>
    <row r="14" spans="2:4" ht="14.25" customHeight="1">
      <c r="B14" s="133" t="s">
        <v>3</v>
      </c>
      <c r="C14" s="165">
        <f>'tab6'!M13</f>
        <v>4.5038657322018283</v>
      </c>
      <c r="D14" s="70"/>
    </row>
    <row r="15" spans="2:4" ht="17.25" customHeight="1">
      <c r="B15" s="139" t="s">
        <v>73</v>
      </c>
      <c r="C15" s="167">
        <f>'tab6'!M14</f>
        <v>4.6982316009905656</v>
      </c>
      <c r="D15" s="70"/>
    </row>
    <row r="16" spans="2:4" ht="15" customHeight="1">
      <c r="B16" s="139" t="s">
        <v>74</v>
      </c>
      <c r="C16" s="167">
        <f>'tab6'!M15</f>
        <v>5.2813550826537492</v>
      </c>
      <c r="D16" s="70"/>
    </row>
    <row r="17" spans="2:20" ht="15.75" customHeight="1">
      <c r="B17" s="139" t="s">
        <v>71</v>
      </c>
      <c r="C17" s="167">
        <f>'tab6'!M16</f>
        <v>4.3670927502081014</v>
      </c>
      <c r="D17" s="70"/>
    </row>
    <row r="18" spans="2:20" ht="15.75" customHeight="1">
      <c r="B18" s="139" t="s">
        <v>75</v>
      </c>
      <c r="C18" s="167">
        <f>'tab6'!M17</f>
        <v>9.1606878283909676</v>
      </c>
      <c r="D18" s="70"/>
    </row>
    <row r="19" spans="2:20" ht="15.75" customHeight="1">
      <c r="B19" s="139" t="s">
        <v>76</v>
      </c>
      <c r="C19" s="167">
        <f>'tab6'!M18</f>
        <v>3.1813681255428161</v>
      </c>
      <c r="D19" s="70"/>
    </row>
    <row r="20" spans="2:20" ht="14.25" customHeight="1">
      <c r="B20" s="139" t="s">
        <v>77</v>
      </c>
      <c r="C20" s="167">
        <f>'tab6'!M19</f>
        <v>2.3891283169177102</v>
      </c>
      <c r="D20" s="70"/>
    </row>
    <row r="21" spans="2:20" ht="14.25" customHeight="1">
      <c r="B21" s="145" t="s">
        <v>169</v>
      </c>
      <c r="C21" s="167">
        <f>'tab6'!M20</f>
        <v>6.0336417755138649</v>
      </c>
      <c r="D21" s="70"/>
    </row>
    <row r="22" spans="2:20" ht="17.25" customHeight="1" thickBot="1">
      <c r="B22" s="148" t="s">
        <v>11</v>
      </c>
      <c r="C22" s="171">
        <f>'tab6'!M21</f>
        <v>4.6831797036781531</v>
      </c>
      <c r="D22" s="70"/>
    </row>
    <row r="23" spans="2:20">
      <c r="B23" s="70" t="s">
        <v>200</v>
      </c>
      <c r="C23" s="70"/>
      <c r="D23" s="70"/>
    </row>
    <row r="24" spans="2:20">
      <c r="B24" s="108" t="s">
        <v>164</v>
      </c>
      <c r="C24" s="70"/>
      <c r="D24" s="70"/>
    </row>
    <row r="25" spans="2:20" ht="69.75" customHeight="1">
      <c r="B25" s="398" t="s">
        <v>171</v>
      </c>
      <c r="C25" s="39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</row>
  </sheetData>
  <mergeCells count="2">
    <mergeCell ref="B2:D2"/>
    <mergeCell ref="B25:C2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SUMÁRIO</vt:lpstr>
      <vt:lpstr>tab1</vt:lpstr>
      <vt:lpstr>ES x BR</vt:lpstr>
      <vt:lpstr>tab2</vt:lpstr>
      <vt:lpstr>Graf1</vt:lpstr>
      <vt:lpstr>tab3</vt:lpstr>
      <vt:lpstr>VA</vt:lpstr>
      <vt:lpstr>tab4</vt:lpstr>
      <vt:lpstr>tab5</vt:lpstr>
      <vt:lpstr>tab6</vt:lpstr>
      <vt:lpstr>tab7</vt:lpstr>
      <vt:lpstr>PIB</vt:lpstr>
      <vt:lpstr>tab8</vt:lpstr>
      <vt:lpstr>tab9</vt:lpstr>
      <vt:lpstr>tab10</vt:lpstr>
      <vt:lpstr>tab11</vt:lpstr>
      <vt:lpstr>tab12</vt:lpstr>
      <vt:lpstr>VA e PIB</vt:lpstr>
      <vt:lpstr>tab13</vt:lpstr>
      <vt:lpstr>tab14</vt:lpstr>
      <vt:lpstr>tab15</vt:lpstr>
      <vt:lpstr>tab16</vt:lpstr>
      <vt:lpstr>tab17</vt:lpstr>
    </vt:vector>
  </TitlesOfParts>
  <Company>INSTITUTO JONES SANTOS NEVES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vitor.oliveira</dc:creator>
  <cp:lastModifiedBy>vitor.oliveira</cp:lastModifiedBy>
  <cp:lastPrinted>2012-11-21T15:42:01Z</cp:lastPrinted>
  <dcterms:created xsi:type="dcterms:W3CDTF">1999-07-09T16:05:21Z</dcterms:created>
  <dcterms:modified xsi:type="dcterms:W3CDTF">2014-04-30T12:56:45Z</dcterms:modified>
</cp:coreProperties>
</file>